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Unidades compartidas\0_REPOSITORIO_DIF\4_GADMIN\1_REGIS\0_Invitaciones\2_MedianaC\VA_007_2021_Aulas_Aprendizaje_Obra_Civil\Expediente_Gestion\3_Evaluacion\"/>
    </mc:Choice>
  </mc:AlternateContent>
  <bookViews>
    <workbookView xWindow="855" yWindow="-120" windowWidth="28065" windowHeight="16440" tabRatio="761" firstSheet="1" activeTab="10"/>
  </bookViews>
  <sheets>
    <sheet name="1_ENTREGA" sheetId="2" r:id="rId1"/>
    <sheet name="2_APERTURA DE SOBRES" sheetId="35" r:id="rId2"/>
    <sheet name="5,1. REQUISITOS JURÍDICOS" sheetId="21" r:id="rId3"/>
    <sheet name="5.2. EXPERIENCIA GRAL" sheetId="36" r:id="rId4"/>
    <sheet name="5.3 CAP FINANCIERA" sheetId="37" r:id="rId5"/>
    <sheet name="PRESUPUESTO" sheetId="53" r:id="rId6"/>
    <sheet name="5.5 REQUISITOS COMERCIALES" sheetId="38" state="hidden" r:id="rId7"/>
    <sheet name="VALORES UNITARIOS" sheetId="55" state="hidden" r:id="rId8"/>
    <sheet name="RESUMEN" sheetId="44" r:id="rId9"/>
    <sheet name="Cálculo Pt2" sheetId="28" r:id="rId10"/>
    <sheet name="10. EVALUACIÓN" sheetId="56" r:id="rId11"/>
  </sheets>
  <externalReferences>
    <externalReference r:id="rId12"/>
  </externalReferences>
  <definedNames>
    <definedName name="_Dist_Bin" hidden="1">[1]MPC3I4!$A$2040:$DD$3161</definedName>
    <definedName name="_Dist_Values" hidden="1">[1]MPC3I4!$A$2552:$IV$3906</definedName>
    <definedName name="_Fill" localSheetId="10" hidden="1">#REF!</definedName>
    <definedName name="_Fill" localSheetId="7" hidden="1">#REF!</definedName>
    <definedName name="_Fill" hidden="1">#REF!</definedName>
    <definedName name="_xlnm._FilterDatabase" localSheetId="8" hidden="1">RESUMEN!$A$4:$I$20</definedName>
    <definedName name="_xlnm.Print_Area" localSheetId="0">'1_ENTREGA'!$A$1:$B$41</definedName>
    <definedName name="_xlnm.Print_Area" localSheetId="1">'2_APERTURA DE SOBRES'!$A$1:$I$39</definedName>
    <definedName name="AU">PRESUPUESTO!$F$166:$G$181</definedName>
    <definedName name="B" localSheetId="10" hidden="1">#REF!</definedName>
    <definedName name="B" localSheetId="7" hidden="1">#REF!</definedName>
    <definedName name="B" hidden="1">#REF!</definedName>
    <definedName name="BANDERA">'5.2. EXPERIENCIA GRAL'!$AD$12:$AE$41</definedName>
    <definedName name="C_FINANCIERA">'5.3 CAP FINANCIERA'!$M$6:$O$35</definedName>
    <definedName name="CD_1">PRESUPUESTO!#REF!</definedName>
    <definedName name="COSTO_D" localSheetId="7">'VALORES UNITARIOS'!$F$78:$G$107</definedName>
    <definedName name="COSTO_D">PRESUPUESTO!$F$139:$G$157</definedName>
    <definedName name="EST_EXP" localSheetId="7">'VALORES UNITARIOS'!$K$73:$JR$74</definedName>
    <definedName name="EST_EXP">PRESUPUESTO!$K$134:$JW$135</definedName>
    <definedName name="ESTATUS">RESUMEN!$A$5:$H$20</definedName>
    <definedName name="EXPERIENCIA">'5.2. EXPERIENCIA GRAL'!$W$12:$Z$41</definedName>
    <definedName name="ITEMS_REPRE">'Cálculo Pt2'!$B$14:$B$126</definedName>
    <definedName name="LISTA_OFERENTES">'1_ENTREGA'!$A$8:$B$37</definedName>
    <definedName name="OFERENTE_1">PRESUPUESTO!$K$12:$P$126</definedName>
    <definedName name="OFERENTE_10">PRESUPUESTO!$FH$12:$FM$126</definedName>
    <definedName name="OFERENTE_11">PRESUPUESTO!$FY$12:$GD$126</definedName>
    <definedName name="OFERENTE_12">PRESUPUESTO!$GP$12:$GU$126</definedName>
    <definedName name="OFERENTE_13">PRESUPUESTO!$HG$12:$HL$126</definedName>
    <definedName name="OFERENTE_14">PRESUPUESTO!$HX$12:$IC$126</definedName>
    <definedName name="OFERENTE_15">PRESUPUESTO!$IO$12:$IT$126</definedName>
    <definedName name="OFERENTE_16">PRESUPUESTO!$JF$12:$JK$126</definedName>
    <definedName name="OFERENTE_17">PRESUPUESTO!#REF!</definedName>
    <definedName name="OFERENTE_18">PRESUPUESTO!#REF!</definedName>
    <definedName name="OFERENTE_19">PRESUPUESTO!#REF!</definedName>
    <definedName name="OFERENTE_2">PRESUPUESTO!$AB$12:$AG$126</definedName>
    <definedName name="OFERENTE_20">PRESUPUESTO!#REF!</definedName>
    <definedName name="OFERENTE_21">PRESUPUESTO!#REF!</definedName>
    <definedName name="OFERENTE_22">PRESUPUESTO!#REF!</definedName>
    <definedName name="OFERENTE_23">PRESUPUESTO!#REF!</definedName>
    <definedName name="OFERENTE_24">PRESUPUESTO!#REF!</definedName>
    <definedName name="OFERENTE_25">PRESUPUESTO!#REF!</definedName>
    <definedName name="OFERENTE_26">PRESUPUESTO!#REF!</definedName>
    <definedName name="OFERENTE_27">PRESUPUESTO!#REF!</definedName>
    <definedName name="OFERENTE_28">PRESUPUESTO!#REF!</definedName>
    <definedName name="OFERENTE_29">PRESUPUESTO!#REF!</definedName>
    <definedName name="OFERENTE_3">PRESUPUESTO!$AS$12:$AX$126</definedName>
    <definedName name="OFERENTE_30">PRESUPUESTO!#REF!</definedName>
    <definedName name="OFERENTE_4">PRESUPUESTO!$BJ$12:$BO$126</definedName>
    <definedName name="OFERENTE_5">PRESUPUESTO!$CA$12:$CF$126</definedName>
    <definedName name="OFERENTE_6">PRESUPUESTO!$CR$12:$CW$126</definedName>
    <definedName name="OFERENTE_7">PRESUPUESTO!$DI$12:$DN$126</definedName>
    <definedName name="OFERENTE_8">PRESUPUESTO!$DZ$12:$EE$126</definedName>
    <definedName name="OFERENTE_9">PRESUPUESTO!$EQ$12:$EV$126</definedName>
    <definedName name="OFERTA_0">PRESUPUESTO!$B$12:$G$126</definedName>
    <definedName name="ORDEN" localSheetId="10">'10. EVALUACIÓN'!$T$14:$U$43</definedName>
    <definedName name="PRESUPUESTO">PRESUPUESTO!$B$139:$D$157</definedName>
    <definedName name="R_COMERCIALES">'5.5 REQUISITOS COMERCIALES'!$J$4:$L$33</definedName>
    <definedName name="UNITARIO_1">'VALORES UNITARIOS'!$K$11:$P$71</definedName>
    <definedName name="UNITARIO_10">'VALORES UNITARIOS'!$CN$11:$CS$71</definedName>
    <definedName name="UNITARIO_11">'VALORES UNITARIOS'!$CW$11:$DB$71</definedName>
    <definedName name="UNITARIO_12">'VALORES UNITARIOS'!$DF$11:$DK$71</definedName>
    <definedName name="UNITARIO_13">'VALORES UNITARIOS'!$DO$11:$DT$71</definedName>
    <definedName name="UNITARIO_14">'VALORES UNITARIOS'!$DX$11:$EC$71</definedName>
    <definedName name="UNITARIO_15">'VALORES UNITARIOS'!$EG$11:$EL$71</definedName>
    <definedName name="UNITARIO_16">'VALORES UNITARIOS'!$EP$11:$EU$71</definedName>
    <definedName name="UNITARIO_17">'VALORES UNITARIOS'!$EY$11:$FD$71</definedName>
    <definedName name="UNITARIO_18">'VALORES UNITARIOS'!$FH$11:$FM$71</definedName>
    <definedName name="UNITARIO_19">'VALORES UNITARIOS'!$FQ$11:$FV$71</definedName>
    <definedName name="UNITARIO_2">'VALORES UNITARIOS'!$T$11:$Y$71</definedName>
    <definedName name="UNITARIO_20">'VALORES UNITARIOS'!$FZ$11:$GE$71</definedName>
    <definedName name="UNITARIO_21">'VALORES UNITARIOS'!$GI$11:$GN$71</definedName>
    <definedName name="UNITARIO_22">'VALORES UNITARIOS'!$GR$11:$GW$71</definedName>
    <definedName name="UNITARIO_23">'VALORES UNITARIOS'!$HA$11:$HF$71</definedName>
    <definedName name="UNITARIO_24">'VALORES UNITARIOS'!$HJ$11:$HO$71</definedName>
    <definedName name="UNITARIO_25">'VALORES UNITARIOS'!$HS$11:$HX$71</definedName>
    <definedName name="UNITARIO_26">'VALORES UNITARIOS'!$IB$11:$IG$71</definedName>
    <definedName name="UNITARIO_27">'VALORES UNITARIOS'!$IK$11:$IP$71</definedName>
    <definedName name="UNITARIO_28">'VALORES UNITARIOS'!$IT$11:$IY$71</definedName>
    <definedName name="UNITARIO_29">'VALORES UNITARIOS'!$JC$11:$JH$71</definedName>
    <definedName name="UNITARIO_3">'VALORES UNITARIOS'!$AC$11:$AH$71</definedName>
    <definedName name="UNITARIO_30">'VALORES UNITARIOS'!$JL$11:$JQ$71</definedName>
    <definedName name="UNITARIO_4">'VALORES UNITARIOS'!$AL$11:$AQ$71</definedName>
    <definedName name="UNITARIO_5">'VALORES UNITARIOS'!$AU$11:$AZ$71</definedName>
    <definedName name="UNITARIO_6">'VALORES UNITARIOS'!$BD$11:$BI$71</definedName>
    <definedName name="UNITARIO_7">'VALORES UNITARIOS'!$BM$11:$BR$71</definedName>
    <definedName name="UNITARIO_8">'VALORES UNITARIOS'!$BV$11:$CA$71</definedName>
    <definedName name="UNITARIO_9">'VALORES UNITARIOS'!$CE$11:$CJ$71</definedName>
    <definedName name="wrn.GENERAL." localSheetId="10" hidden="1">{"TAB1",#N/A,TRUE,"GENERAL";"TAB2",#N/A,TRUE,"GENERAL";"TAB3",#N/A,TRUE,"GENERAL";"TAB4",#N/A,TRUE,"GENERAL";"TAB5",#N/A,TRUE,"GENERAL"}</definedName>
    <definedName name="wrn.GENERAL." hidden="1">{"TAB1",#N/A,TRUE,"GENERAL";"TAB2",#N/A,TRUE,"GENERAL";"TAB3",#N/A,TRUE,"GENERAL";"TAB4",#N/A,TRUE,"GENERAL";"TAB5",#N/A,TRUE,"GENERAL"}</definedName>
    <definedName name="wrn.items." localSheetId="10" hidden="1">{#N/A,#N/A,FALSE,"Items"}</definedName>
    <definedName name="wrn.items." localSheetId="2" hidden="1">{#N/A,#N/A,FALSE,"Items"}</definedName>
    <definedName name="wrn.items." hidden="1">{#N/A,#N/A,FALSE,"Items"}</definedName>
    <definedName name="wrn.via." localSheetId="10" hidden="1">{"via1",#N/A,TRUE,"general";"via2",#N/A,TRUE,"general";"via3",#N/A,TRUE,"general"}</definedName>
    <definedName name="wrn.via." hidden="1">{"via1",#N/A,TRUE,"general";"via2",#N/A,TRUE,"general";"via3",#N/A,TRUE,"general"}</definedName>
    <definedName name="wrn1.items" localSheetId="10" hidden="1">{#N/A,#N/A,FALSE,"Items"}</definedName>
    <definedName name="wrn1.items" localSheetId="2" hidden="1">{#N/A,#N/A,FALSE,"Items"}</definedName>
    <definedName name="wrn1.items" hidden="1">{#N/A,#N/A,FALSE,"Items"}</definedName>
    <definedName name="yuf" localSheetId="10" hidden="1">{"TAB1",#N/A,TRUE,"GENERAL";"TAB2",#N/A,TRUE,"GENERAL";"TAB3",#N/A,TRUE,"GENERAL";"TAB4",#N/A,TRUE,"GENERAL";"TAB5",#N/A,TRUE,"GENERAL"}</definedName>
    <definedName name="yuf" hidden="1">{"TAB1",#N/A,TRUE,"GENERAL";"TAB2",#N/A,TRUE,"GENERAL";"TAB3",#N/A,TRUE,"GENERAL";"TAB4",#N/A,TRUE,"GENERAL";"TAB5",#N/A,TRUE,"GENERAL"}</definedName>
    <definedName name="Z_0DF4D8E0_70F8_43CF_A6D4_A84D04F4D812_.wvu.Cols" localSheetId="0" hidden="1">'1_ENTREGA'!#REF!</definedName>
    <definedName name="Z_0DF4D8E0_70F8_43CF_A6D4_A84D04F4D812_.wvu.PrintArea" localSheetId="0" hidden="1">'1_ENTREGA'!$A$1:$B$9</definedName>
    <definedName name="Z_0DF4D8E0_70F8_43CF_A6D4_A84D04F4D812_.wvu.Rows" localSheetId="0" hidden="1">'1_ENTREGA'!#REF!</definedName>
  </definedNames>
  <calcPr calcId="162913" iterate="1"/>
</workbook>
</file>

<file path=xl/calcChain.xml><?xml version="1.0" encoding="utf-8"?>
<calcChain xmlns="http://schemas.openxmlformats.org/spreadsheetml/2006/main">
  <c r="B5" i="44" l="1"/>
  <c r="O21" i="56" l="1"/>
  <c r="E4" i="21" l="1"/>
  <c r="O17" i="56" l="1"/>
  <c r="O22" i="56"/>
  <c r="O23" i="56"/>
  <c r="O26" i="56"/>
  <c r="O27" i="56"/>
  <c r="O14" i="56"/>
  <c r="I44" i="56"/>
  <c r="R21" i="21"/>
  <c r="N21" i="21"/>
  <c r="D21" i="21"/>
  <c r="F21" i="21"/>
  <c r="G21" i="21"/>
  <c r="E38" i="21"/>
  <c r="H38" i="21"/>
  <c r="I38" i="21"/>
  <c r="J38" i="21"/>
  <c r="K38" i="21"/>
  <c r="L38" i="21"/>
  <c r="M38" i="21"/>
  <c r="Q38" i="21"/>
  <c r="P38" i="21"/>
  <c r="O38" i="21"/>
  <c r="GD125" i="53"/>
  <c r="GE124" i="53" s="1"/>
  <c r="GD123" i="53"/>
  <c r="GD122" i="53"/>
  <c r="GE121" i="53"/>
  <c r="GD120" i="53"/>
  <c r="GE119" i="53" s="1"/>
  <c r="GD118" i="53"/>
  <c r="GD117" i="53"/>
  <c r="GD116" i="53"/>
  <c r="GD115" i="53"/>
  <c r="GD114" i="53"/>
  <c r="GD113" i="53"/>
  <c r="GE112" i="53"/>
  <c r="GD109" i="53"/>
  <c r="GD108" i="53"/>
  <c r="GE106" i="53" s="1"/>
  <c r="GD105" i="53"/>
  <c r="GD104" i="53"/>
  <c r="GD103" i="53"/>
  <c r="GD102" i="53"/>
  <c r="GD101" i="53"/>
  <c r="GD100" i="53"/>
  <c r="GD99" i="53"/>
  <c r="GD96" i="53"/>
  <c r="GD95" i="53"/>
  <c r="GD94" i="53"/>
  <c r="GD93" i="53"/>
  <c r="GD92" i="53"/>
  <c r="GD91" i="53"/>
  <c r="GD90" i="53"/>
  <c r="GD89" i="53"/>
  <c r="GD88" i="53"/>
  <c r="GD87" i="53"/>
  <c r="GD86" i="53"/>
  <c r="GD85" i="53"/>
  <c r="GD84" i="53"/>
  <c r="GD83" i="53"/>
  <c r="GD82" i="53"/>
  <c r="GD81" i="53"/>
  <c r="GD80" i="53"/>
  <c r="GD79" i="53"/>
  <c r="GD78" i="53"/>
  <c r="GD77" i="53"/>
  <c r="GD76" i="53"/>
  <c r="GD73" i="53"/>
  <c r="GD72" i="53"/>
  <c r="GE70" i="53" s="1"/>
  <c r="GD69" i="53"/>
  <c r="GD68" i="53"/>
  <c r="GD67" i="53"/>
  <c r="GD66" i="53"/>
  <c r="GD65" i="53"/>
  <c r="GD64" i="53"/>
  <c r="GD63" i="53"/>
  <c r="GD60" i="53"/>
  <c r="GD59" i="53"/>
  <c r="GD58" i="53"/>
  <c r="GE56" i="53" s="1"/>
  <c r="GD55" i="53"/>
  <c r="GD54" i="53"/>
  <c r="GE52" i="53" s="1"/>
  <c r="GD49" i="53"/>
  <c r="GD48" i="53"/>
  <c r="GD47" i="53"/>
  <c r="GE46" i="53" s="1"/>
  <c r="GD45" i="53"/>
  <c r="GD44" i="53"/>
  <c r="GD43" i="53"/>
  <c r="GD42" i="53"/>
  <c r="GD39" i="53"/>
  <c r="GE38" i="53" s="1"/>
  <c r="GD37" i="53"/>
  <c r="GD36" i="53"/>
  <c r="GD35" i="53"/>
  <c r="GD34" i="53"/>
  <c r="GD33" i="53"/>
  <c r="GD32" i="53"/>
  <c r="GD31" i="53"/>
  <c r="GD30" i="53"/>
  <c r="GD29" i="53"/>
  <c r="GD27" i="53"/>
  <c r="GD26" i="53"/>
  <c r="GD25" i="53"/>
  <c r="GD24" i="53"/>
  <c r="GD23" i="53"/>
  <c r="GD22" i="53"/>
  <c r="GD21" i="53"/>
  <c r="GD20" i="53"/>
  <c r="GD19" i="53"/>
  <c r="GD17" i="53"/>
  <c r="GD16" i="53"/>
  <c r="GD15" i="53"/>
  <c r="GD50" i="53" s="1"/>
  <c r="GE28" i="53" l="1"/>
  <c r="GE74" i="53"/>
  <c r="GE14" i="53"/>
  <c r="GE41" i="53"/>
  <c r="GE97" i="53"/>
  <c r="GD126" i="53"/>
  <c r="GE18" i="53"/>
  <c r="GE40" i="53"/>
  <c r="GE61" i="53"/>
  <c r="GD110" i="53"/>
  <c r="FN127" i="53" l="1"/>
  <c r="EW127" i="53" l="1"/>
  <c r="EF127" i="53" l="1"/>
  <c r="JK125" i="53" l="1"/>
  <c r="JL124" i="53" s="1"/>
  <c r="JK123" i="53"/>
  <c r="JK122" i="53"/>
  <c r="JL121" i="53" s="1"/>
  <c r="JK120" i="53"/>
  <c r="JL119" i="53" s="1"/>
  <c r="JK118" i="53"/>
  <c r="JK117" i="53"/>
  <c r="JK116" i="53"/>
  <c r="JK115" i="53"/>
  <c r="JK114" i="53"/>
  <c r="JK113" i="53"/>
  <c r="JK109" i="53"/>
  <c r="JK108" i="53"/>
  <c r="JL106" i="53" s="1"/>
  <c r="JK105" i="53"/>
  <c r="JK104" i="53"/>
  <c r="JK103" i="53"/>
  <c r="JK102" i="53"/>
  <c r="JK101" i="53"/>
  <c r="JK100" i="53"/>
  <c r="JK99" i="53"/>
  <c r="JK96" i="53"/>
  <c r="JK95" i="53"/>
  <c r="JK94" i="53"/>
  <c r="JK93" i="53"/>
  <c r="JK92" i="53"/>
  <c r="JK91" i="53"/>
  <c r="JK90" i="53"/>
  <c r="JK89" i="53"/>
  <c r="JK88" i="53"/>
  <c r="JK87" i="53"/>
  <c r="JK86" i="53"/>
  <c r="JK85" i="53"/>
  <c r="JK84" i="53"/>
  <c r="JK83" i="53"/>
  <c r="JK82" i="53"/>
  <c r="JK81" i="53"/>
  <c r="JK80" i="53"/>
  <c r="JK79" i="53"/>
  <c r="JK78" i="53"/>
  <c r="JK77" i="53"/>
  <c r="JK76" i="53"/>
  <c r="JK73" i="53"/>
  <c r="JK72" i="53"/>
  <c r="JL70" i="53" s="1"/>
  <c r="JK69" i="53"/>
  <c r="JK68" i="53"/>
  <c r="JK67" i="53"/>
  <c r="JK66" i="53"/>
  <c r="JK65" i="53"/>
  <c r="JK64" i="53"/>
  <c r="JK63" i="53"/>
  <c r="JK60" i="53"/>
  <c r="JK59" i="53"/>
  <c r="JK58" i="53"/>
  <c r="JL56" i="53" s="1"/>
  <c r="JK55" i="53"/>
  <c r="JK54" i="53"/>
  <c r="JK49" i="53"/>
  <c r="JK48" i="53"/>
  <c r="JK47" i="53"/>
  <c r="JK45" i="53"/>
  <c r="JK44" i="53"/>
  <c r="JK43" i="53"/>
  <c r="JK42" i="53"/>
  <c r="JL41" i="53"/>
  <c r="JK39" i="53"/>
  <c r="JL38" i="53" s="1"/>
  <c r="JK37" i="53"/>
  <c r="JK36" i="53"/>
  <c r="JK35" i="53"/>
  <c r="JK34" i="53"/>
  <c r="JK33" i="53"/>
  <c r="JK32" i="53"/>
  <c r="JK31" i="53"/>
  <c r="JK30" i="53"/>
  <c r="JK29" i="53"/>
  <c r="JK27" i="53"/>
  <c r="JK26" i="53"/>
  <c r="JK25" i="53"/>
  <c r="JK24" i="53"/>
  <c r="JK23" i="53"/>
  <c r="JK22" i="53"/>
  <c r="JK21" i="53"/>
  <c r="JK20" i="53"/>
  <c r="JK19" i="53"/>
  <c r="JK17" i="53"/>
  <c r="JK16" i="53"/>
  <c r="JK15" i="53"/>
  <c r="JL14" i="53" s="1"/>
  <c r="JL61" i="53" l="1"/>
  <c r="JK110" i="53"/>
  <c r="JK126" i="53"/>
  <c r="JL74" i="53"/>
  <c r="JL97" i="53"/>
  <c r="JL28" i="53"/>
  <c r="JL46" i="53"/>
  <c r="JL112" i="53"/>
  <c r="JL18" i="53"/>
  <c r="JK50" i="53"/>
  <c r="JL52" i="53"/>
  <c r="IT125" i="53" l="1"/>
  <c r="IU124" i="53" s="1"/>
  <c r="IT123" i="53"/>
  <c r="IT122" i="53"/>
  <c r="IU121" i="53"/>
  <c r="IT120" i="53"/>
  <c r="IU119" i="53" s="1"/>
  <c r="IT118" i="53"/>
  <c r="IT117" i="53"/>
  <c r="IT116" i="53"/>
  <c r="IT115" i="53"/>
  <c r="IT114" i="53"/>
  <c r="IT113" i="53"/>
  <c r="IT109" i="53"/>
  <c r="IT108" i="53"/>
  <c r="IU106" i="53" s="1"/>
  <c r="IT105" i="53"/>
  <c r="IT104" i="53"/>
  <c r="IT103" i="53"/>
  <c r="IT102" i="53"/>
  <c r="IT101" i="53"/>
  <c r="IT100" i="53"/>
  <c r="IT99" i="53"/>
  <c r="IT96" i="53"/>
  <c r="IT95" i="53"/>
  <c r="IT94" i="53"/>
  <c r="IT93" i="53"/>
  <c r="IT92" i="53"/>
  <c r="IT91" i="53"/>
  <c r="IT90" i="53"/>
  <c r="IT89" i="53"/>
  <c r="IT88" i="53"/>
  <c r="IT87" i="53"/>
  <c r="IT86" i="53"/>
  <c r="IT85" i="53"/>
  <c r="IT84" i="53"/>
  <c r="IT83" i="53"/>
  <c r="IT82" i="53"/>
  <c r="IT81" i="53"/>
  <c r="IT80" i="53"/>
  <c r="IT79" i="53"/>
  <c r="IT78" i="53"/>
  <c r="IT77" i="53"/>
  <c r="IT76" i="53"/>
  <c r="IT73" i="53"/>
  <c r="IT72" i="53"/>
  <c r="IT69" i="53"/>
  <c r="IT68" i="53"/>
  <c r="IT67" i="53"/>
  <c r="IT66" i="53"/>
  <c r="IT65" i="53"/>
  <c r="IT64" i="53"/>
  <c r="IT63" i="53"/>
  <c r="IT60" i="53"/>
  <c r="IT59" i="53"/>
  <c r="IT58" i="53"/>
  <c r="IU56" i="53" s="1"/>
  <c r="IT55" i="53"/>
  <c r="IT54" i="53"/>
  <c r="IU52" i="53" s="1"/>
  <c r="IT49" i="53"/>
  <c r="IT48" i="53"/>
  <c r="IT47" i="53"/>
  <c r="IU46" i="53" s="1"/>
  <c r="IT45" i="53"/>
  <c r="IT44" i="53"/>
  <c r="IT43" i="53"/>
  <c r="IT42" i="53"/>
  <c r="IT39" i="53"/>
  <c r="IU38" i="53" s="1"/>
  <c r="IT37" i="53"/>
  <c r="IT36" i="53"/>
  <c r="IT35" i="53"/>
  <c r="IT34" i="53"/>
  <c r="IT33" i="53"/>
  <c r="IT32" i="53"/>
  <c r="IT31" i="53"/>
  <c r="IT30" i="53"/>
  <c r="IT29" i="53"/>
  <c r="IT27" i="53"/>
  <c r="IT26" i="53"/>
  <c r="IT25" i="53"/>
  <c r="IT24" i="53"/>
  <c r="IT23" i="53"/>
  <c r="IT22" i="53"/>
  <c r="IT21" i="53"/>
  <c r="IT20" i="53"/>
  <c r="IT19" i="53"/>
  <c r="IT17" i="53"/>
  <c r="IT16" i="53"/>
  <c r="IT15" i="53"/>
  <c r="IU41" i="53" l="1"/>
  <c r="IT50" i="53"/>
  <c r="IU70" i="53"/>
  <c r="IT126" i="53"/>
  <c r="IU61" i="53"/>
  <c r="IU74" i="53"/>
  <c r="IU18" i="53"/>
  <c r="IT110" i="53"/>
  <c r="IU97" i="53"/>
  <c r="IU28" i="53"/>
  <c r="IU112" i="53"/>
  <c r="IU14" i="53"/>
  <c r="IU40" i="53"/>
  <c r="IC125" i="53" l="1"/>
  <c r="ID124" i="53" s="1"/>
  <c r="IC123" i="53"/>
  <c r="IC122" i="53"/>
  <c r="ID121" i="53"/>
  <c r="IC120" i="53"/>
  <c r="ID119" i="53" s="1"/>
  <c r="IC118" i="53"/>
  <c r="IC117" i="53"/>
  <c r="IC116" i="53"/>
  <c r="ID112" i="53" s="1"/>
  <c r="IC115" i="53"/>
  <c r="IC114" i="53"/>
  <c r="IC113" i="53"/>
  <c r="IC109" i="53"/>
  <c r="IC108" i="53"/>
  <c r="IC105" i="53"/>
  <c r="IC104" i="53"/>
  <c r="IC103" i="53"/>
  <c r="IC102" i="53"/>
  <c r="IC101" i="53"/>
  <c r="IC100" i="53"/>
  <c r="IC99" i="53"/>
  <c r="IC96" i="53"/>
  <c r="IC95" i="53"/>
  <c r="IC94" i="53"/>
  <c r="IC93" i="53"/>
  <c r="IC92" i="53"/>
  <c r="IC91" i="53"/>
  <c r="IC90" i="53"/>
  <c r="IC89" i="53"/>
  <c r="IC88" i="53"/>
  <c r="IC87" i="53"/>
  <c r="IC86" i="53"/>
  <c r="IC85" i="53"/>
  <c r="IC84" i="53"/>
  <c r="IC83" i="53"/>
  <c r="IC82" i="53"/>
  <c r="IC81" i="53"/>
  <c r="IC80" i="53"/>
  <c r="IC79" i="53"/>
  <c r="IC78" i="53"/>
  <c r="IC77" i="53"/>
  <c r="IC76" i="53"/>
  <c r="IC73" i="53"/>
  <c r="IC72" i="53"/>
  <c r="IC69" i="53"/>
  <c r="IC68" i="53"/>
  <c r="IC67" i="53"/>
  <c r="IC66" i="53"/>
  <c r="IC65" i="53"/>
  <c r="IC64" i="53"/>
  <c r="IC63" i="53"/>
  <c r="IC60" i="53"/>
  <c r="IC59" i="53"/>
  <c r="ID56" i="53" s="1"/>
  <c r="IC58" i="53"/>
  <c r="IC55" i="53"/>
  <c r="IC54" i="53"/>
  <c r="ID52" i="53" s="1"/>
  <c r="IC49" i="53"/>
  <c r="IC48" i="53"/>
  <c r="IC47" i="53"/>
  <c r="ID46" i="53" s="1"/>
  <c r="IC45" i="53"/>
  <c r="IC44" i="53"/>
  <c r="IC43" i="53"/>
  <c r="IC42" i="53"/>
  <c r="ID40" i="53" s="1"/>
  <c r="IC39" i="53"/>
  <c r="ID38" i="53" s="1"/>
  <c r="IC37" i="53"/>
  <c r="IC36" i="53"/>
  <c r="IC35" i="53"/>
  <c r="IC34" i="53"/>
  <c r="IC33" i="53"/>
  <c r="IC32" i="53"/>
  <c r="IC31" i="53"/>
  <c r="IC30" i="53"/>
  <c r="IC29" i="53"/>
  <c r="IC27" i="53"/>
  <c r="IC26" i="53"/>
  <c r="IC25" i="53"/>
  <c r="IC24" i="53"/>
  <c r="IC23" i="53"/>
  <c r="IC22" i="53"/>
  <c r="IC21" i="53"/>
  <c r="IC20" i="53"/>
  <c r="IC19" i="53"/>
  <c r="IC17" i="53"/>
  <c r="IC16" i="53"/>
  <c r="IC15" i="53"/>
  <c r="IC50" i="53" l="1"/>
  <c r="ID97" i="53"/>
  <c r="ID28" i="53"/>
  <c r="ID70" i="53"/>
  <c r="ID14" i="53"/>
  <c r="ID18" i="53"/>
  <c r="IC110" i="53"/>
  <c r="ID41" i="53"/>
  <c r="IC126" i="53"/>
  <c r="ID61" i="53"/>
  <c r="ID74" i="53"/>
  <c r="ID106" i="53"/>
  <c r="HL125" i="53"/>
  <c r="HM124" i="53" s="1"/>
  <c r="HL123" i="53"/>
  <c r="HL122" i="53"/>
  <c r="HM121" i="53" s="1"/>
  <c r="HL120" i="53"/>
  <c r="HM119" i="53" s="1"/>
  <c r="HL118" i="53"/>
  <c r="HL117" i="53"/>
  <c r="HL116" i="53"/>
  <c r="HL115" i="53"/>
  <c r="HL114" i="53"/>
  <c r="HL113" i="53"/>
  <c r="HM112" i="53" s="1"/>
  <c r="HL109" i="53"/>
  <c r="HL108" i="53"/>
  <c r="HL105" i="53"/>
  <c r="HL104" i="53"/>
  <c r="HL103" i="53"/>
  <c r="HL102" i="53"/>
  <c r="HL101" i="53"/>
  <c r="HL100" i="53"/>
  <c r="HL99" i="53"/>
  <c r="HL96" i="53"/>
  <c r="HL95" i="53"/>
  <c r="HL94" i="53"/>
  <c r="HL93" i="53"/>
  <c r="HL92" i="53"/>
  <c r="HL91" i="53"/>
  <c r="HL90" i="53"/>
  <c r="HL89" i="53"/>
  <c r="HL88" i="53"/>
  <c r="HL87" i="53"/>
  <c r="HL86" i="53"/>
  <c r="HL85" i="53"/>
  <c r="HL84" i="53"/>
  <c r="HL83" i="53"/>
  <c r="HL82" i="53"/>
  <c r="HL81" i="53"/>
  <c r="HL80" i="53"/>
  <c r="HL79" i="53"/>
  <c r="HL78" i="53"/>
  <c r="HL77" i="53"/>
  <c r="HL76" i="53"/>
  <c r="HL73" i="53"/>
  <c r="HL72" i="53"/>
  <c r="HM70" i="53" s="1"/>
  <c r="HL69" i="53"/>
  <c r="HL68" i="53"/>
  <c r="HL67" i="53"/>
  <c r="HL66" i="53"/>
  <c r="HL65" i="53"/>
  <c r="HL64" i="53"/>
  <c r="HL63" i="53"/>
  <c r="HL60" i="53"/>
  <c r="HL59" i="53"/>
  <c r="HL58" i="53"/>
  <c r="HL55" i="53"/>
  <c r="HL54" i="53"/>
  <c r="HL49" i="53"/>
  <c r="HL48" i="53"/>
  <c r="HL47" i="53"/>
  <c r="HM46" i="53" s="1"/>
  <c r="HL45" i="53"/>
  <c r="HL44" i="53"/>
  <c r="HL43" i="53"/>
  <c r="HL42" i="53"/>
  <c r="HL39" i="53"/>
  <c r="HM38" i="53" s="1"/>
  <c r="HL37" i="53"/>
  <c r="HL36" i="53"/>
  <c r="HL35" i="53"/>
  <c r="HL34" i="53"/>
  <c r="HL33" i="53"/>
  <c r="HL32" i="53"/>
  <c r="HL31" i="53"/>
  <c r="HL30" i="53"/>
  <c r="HL29" i="53"/>
  <c r="HL27" i="53"/>
  <c r="HL26" i="53"/>
  <c r="HL25" i="53"/>
  <c r="HL24" i="53"/>
  <c r="HL23" i="53"/>
  <c r="HL22" i="53"/>
  <c r="HL21" i="53"/>
  <c r="HL20" i="53"/>
  <c r="HL19" i="53"/>
  <c r="HL17" i="53"/>
  <c r="HL16" i="53"/>
  <c r="HL15" i="53"/>
  <c r="HM97" i="53" l="1"/>
  <c r="HM28" i="53"/>
  <c r="HL110" i="53"/>
  <c r="HL50" i="53"/>
  <c r="HM56" i="53"/>
  <c r="HM61" i="53"/>
  <c r="HM14" i="53"/>
  <c r="HM18" i="53"/>
  <c r="HM41" i="53"/>
  <c r="HM52" i="53"/>
  <c r="HM74" i="53"/>
  <c r="HM106" i="53"/>
  <c r="HL126" i="53"/>
  <c r="HM40" i="53"/>
  <c r="GU125" i="53" l="1"/>
  <c r="GV124" i="53" s="1"/>
  <c r="GU123" i="53"/>
  <c r="GU122" i="53"/>
  <c r="GU120" i="53"/>
  <c r="GV119" i="53" s="1"/>
  <c r="GU118" i="53"/>
  <c r="GU117" i="53"/>
  <c r="GU116" i="53"/>
  <c r="GU115" i="53"/>
  <c r="GU114" i="53"/>
  <c r="GU113" i="53"/>
  <c r="GU109" i="53"/>
  <c r="GU108" i="53"/>
  <c r="GV106" i="53" s="1"/>
  <c r="GU105" i="53"/>
  <c r="GU104" i="53"/>
  <c r="GU103" i="53"/>
  <c r="GU102" i="53"/>
  <c r="GU101" i="53"/>
  <c r="GU100" i="53"/>
  <c r="GU99" i="53"/>
  <c r="GU96" i="53"/>
  <c r="GU95" i="53"/>
  <c r="GU94" i="53"/>
  <c r="GU93" i="53"/>
  <c r="GU92" i="53"/>
  <c r="GU91" i="53"/>
  <c r="GU90" i="53"/>
  <c r="GU89" i="53"/>
  <c r="GU88" i="53"/>
  <c r="GU87" i="53"/>
  <c r="GU86" i="53"/>
  <c r="GU85" i="53"/>
  <c r="GU84" i="53"/>
  <c r="GU83" i="53"/>
  <c r="GU82" i="53"/>
  <c r="GU81" i="53"/>
  <c r="GU80" i="53"/>
  <c r="GU79" i="53"/>
  <c r="GU78" i="53"/>
  <c r="GU77" i="53"/>
  <c r="GU76" i="53"/>
  <c r="GU73" i="53"/>
  <c r="GU72" i="53"/>
  <c r="GU69" i="53"/>
  <c r="GU68" i="53"/>
  <c r="GU67" i="53"/>
  <c r="GU66" i="53"/>
  <c r="GU65" i="53"/>
  <c r="GU64" i="53"/>
  <c r="GU63" i="53"/>
  <c r="GU60" i="53"/>
  <c r="GU59" i="53"/>
  <c r="GU58" i="53"/>
  <c r="GV56" i="53" s="1"/>
  <c r="GU55" i="53"/>
  <c r="GU54" i="53"/>
  <c r="GU49" i="53"/>
  <c r="GU48" i="53"/>
  <c r="GU47" i="53"/>
  <c r="GU45" i="53"/>
  <c r="GU44" i="53"/>
  <c r="GU43" i="53"/>
  <c r="GU42" i="53"/>
  <c r="GU39" i="53"/>
  <c r="GV38" i="53" s="1"/>
  <c r="GU37" i="53"/>
  <c r="GU36" i="53"/>
  <c r="GU35" i="53"/>
  <c r="GU34" i="53"/>
  <c r="GU33" i="53"/>
  <c r="GU32" i="53"/>
  <c r="GU31" i="53"/>
  <c r="GU30" i="53"/>
  <c r="GU29" i="53"/>
  <c r="GU27" i="53"/>
  <c r="GU26" i="53"/>
  <c r="GU25" i="53"/>
  <c r="GU24" i="53"/>
  <c r="GU23" i="53"/>
  <c r="GU22" i="53"/>
  <c r="GU21" i="53"/>
  <c r="GU20" i="53"/>
  <c r="GU19" i="53"/>
  <c r="GV18" i="53" s="1"/>
  <c r="GU17" i="53"/>
  <c r="GU16" i="53"/>
  <c r="GU15" i="53"/>
  <c r="GV74" i="53" l="1"/>
  <c r="GU110" i="53"/>
  <c r="GV52" i="53"/>
  <c r="GV70" i="53"/>
  <c r="GU126" i="53"/>
  <c r="GV112" i="53"/>
  <c r="GV41" i="53"/>
  <c r="GV46" i="53"/>
  <c r="GV61" i="53"/>
  <c r="GU50" i="53"/>
  <c r="GV14" i="53"/>
  <c r="GV28" i="53"/>
  <c r="GV97" i="53"/>
  <c r="GV121" i="53"/>
  <c r="FM125" i="53"/>
  <c r="FN124" i="53" s="1"/>
  <c r="FM123" i="53"/>
  <c r="FM122" i="53"/>
  <c r="FN121" i="53" s="1"/>
  <c r="FM120" i="53"/>
  <c r="FN119" i="53" s="1"/>
  <c r="FM118" i="53"/>
  <c r="FM117" i="53"/>
  <c r="FM116" i="53"/>
  <c r="FM115" i="53"/>
  <c r="FM114" i="53"/>
  <c r="FM113" i="53"/>
  <c r="FM109" i="53"/>
  <c r="FM108" i="53"/>
  <c r="FM105" i="53"/>
  <c r="FM104" i="53"/>
  <c r="FM103" i="53"/>
  <c r="FM102" i="53"/>
  <c r="FM101" i="53"/>
  <c r="FM100" i="53"/>
  <c r="FM99" i="53"/>
  <c r="FM96" i="53"/>
  <c r="FM95" i="53"/>
  <c r="FM94" i="53"/>
  <c r="FM93" i="53"/>
  <c r="FM92" i="53"/>
  <c r="FM91" i="53"/>
  <c r="FM90" i="53"/>
  <c r="FM89" i="53"/>
  <c r="FM88" i="53"/>
  <c r="FM87" i="53"/>
  <c r="FM86" i="53"/>
  <c r="FM85" i="53"/>
  <c r="FM84" i="53"/>
  <c r="FM83" i="53"/>
  <c r="FM82" i="53"/>
  <c r="FM81" i="53"/>
  <c r="FM80" i="53"/>
  <c r="FM79" i="53"/>
  <c r="FM78" i="53"/>
  <c r="FM77" i="53"/>
  <c r="FM76" i="53"/>
  <c r="FM73" i="53"/>
  <c r="FM72" i="53"/>
  <c r="FN70" i="53" s="1"/>
  <c r="FM69" i="53"/>
  <c r="FM68" i="53"/>
  <c r="FM67" i="53"/>
  <c r="FM66" i="53"/>
  <c r="FM65" i="53"/>
  <c r="FM64" i="53"/>
  <c r="FM63" i="53"/>
  <c r="FM60" i="53"/>
  <c r="FM59" i="53"/>
  <c r="FM58" i="53"/>
  <c r="FM55" i="53"/>
  <c r="FM54" i="53"/>
  <c r="FM49" i="53"/>
  <c r="FM48" i="53"/>
  <c r="FM47" i="53"/>
  <c r="FM45" i="53"/>
  <c r="FM44" i="53"/>
  <c r="FM43" i="53"/>
  <c r="FM42" i="53"/>
  <c r="FM39" i="53"/>
  <c r="FN38" i="53" s="1"/>
  <c r="FM37" i="53"/>
  <c r="FM36" i="53"/>
  <c r="FM35" i="53"/>
  <c r="FM34" i="53"/>
  <c r="FM33" i="53"/>
  <c r="FM32" i="53"/>
  <c r="FM31" i="53"/>
  <c r="FM30" i="53"/>
  <c r="FM29" i="53"/>
  <c r="FM27" i="53"/>
  <c r="FM26" i="53"/>
  <c r="FM25" i="53"/>
  <c r="FM24" i="53"/>
  <c r="FM23" i="53"/>
  <c r="FM22" i="53"/>
  <c r="FM21" i="53"/>
  <c r="FM20" i="53"/>
  <c r="FM19" i="53"/>
  <c r="FM17" i="53"/>
  <c r="FM16" i="53"/>
  <c r="FM15" i="53"/>
  <c r="FN46" i="53" l="1"/>
  <c r="FN61" i="53"/>
  <c r="FN18" i="53"/>
  <c r="FN106" i="53"/>
  <c r="FN41" i="53"/>
  <c r="FN40" i="53"/>
  <c r="FN56" i="53"/>
  <c r="FN74" i="53"/>
  <c r="FM50" i="53"/>
  <c r="FN14" i="53"/>
  <c r="FN28" i="53"/>
  <c r="FN97" i="53"/>
  <c r="FM110" i="53"/>
  <c r="FN52" i="53"/>
  <c r="FM126" i="53"/>
  <c r="FN112" i="53"/>
  <c r="EV125" i="53"/>
  <c r="EW124" i="53" s="1"/>
  <c r="EV123" i="53"/>
  <c r="EV122" i="53"/>
  <c r="EW121" i="53" s="1"/>
  <c r="EV120" i="53"/>
  <c r="EW119" i="53" s="1"/>
  <c r="EV118" i="53"/>
  <c r="EV117" i="53"/>
  <c r="EV116" i="53"/>
  <c r="EV115" i="53"/>
  <c r="EV114" i="53"/>
  <c r="EV113" i="53"/>
  <c r="EV109" i="53"/>
  <c r="EV108" i="53"/>
  <c r="EW106" i="53" s="1"/>
  <c r="EV105" i="53"/>
  <c r="EV104" i="53"/>
  <c r="EV103" i="53"/>
  <c r="EV102" i="53"/>
  <c r="EV101" i="53"/>
  <c r="EV100" i="53"/>
  <c r="EV99" i="53"/>
  <c r="EV96" i="53"/>
  <c r="EV95" i="53"/>
  <c r="EV94" i="53"/>
  <c r="EV93" i="53"/>
  <c r="EV92" i="53"/>
  <c r="EV91" i="53"/>
  <c r="EV90" i="53"/>
  <c r="EV89" i="53"/>
  <c r="EV88" i="53"/>
  <c r="EV87" i="53"/>
  <c r="EV86" i="53"/>
  <c r="EV85" i="53"/>
  <c r="EV84" i="53"/>
  <c r="EV83" i="53"/>
  <c r="EV82" i="53"/>
  <c r="EV81" i="53"/>
  <c r="EV80" i="53"/>
  <c r="EV79" i="53"/>
  <c r="EV78" i="53"/>
  <c r="EV77" i="53"/>
  <c r="EV76" i="53"/>
  <c r="EW74" i="53" s="1"/>
  <c r="EV73" i="53"/>
  <c r="EV72" i="53"/>
  <c r="EV69" i="53"/>
  <c r="EV68" i="53"/>
  <c r="EV67" i="53"/>
  <c r="EV66" i="53"/>
  <c r="EV65" i="53"/>
  <c r="EV64" i="53"/>
  <c r="EV63" i="53"/>
  <c r="EV60" i="53"/>
  <c r="EV59" i="53"/>
  <c r="EV58" i="53"/>
  <c r="EW56" i="53" s="1"/>
  <c r="EV55" i="53"/>
  <c r="EV54" i="53"/>
  <c r="EV49" i="53"/>
  <c r="EV48" i="53"/>
  <c r="EV47" i="53"/>
  <c r="EV45" i="53"/>
  <c r="EV44" i="53"/>
  <c r="EV43" i="53"/>
  <c r="EV42" i="53"/>
  <c r="EV39" i="53"/>
  <c r="EW38" i="53" s="1"/>
  <c r="EV37" i="53"/>
  <c r="EV36" i="53"/>
  <c r="EV35" i="53"/>
  <c r="EV34" i="53"/>
  <c r="EV33" i="53"/>
  <c r="EV32" i="53"/>
  <c r="EV31" i="53"/>
  <c r="EV30" i="53"/>
  <c r="EV29" i="53"/>
  <c r="EV27" i="53"/>
  <c r="EV26" i="53"/>
  <c r="EV25" i="53"/>
  <c r="EV24" i="53"/>
  <c r="EV23" i="53"/>
  <c r="EV22" i="53"/>
  <c r="EV21" i="53"/>
  <c r="EV20" i="53"/>
  <c r="EV19" i="53"/>
  <c r="EW18" i="53" s="1"/>
  <c r="EV17" i="53"/>
  <c r="EV16" i="53"/>
  <c r="EV15" i="53"/>
  <c r="EW97" i="53" l="1"/>
  <c r="EW28" i="53"/>
  <c r="EV50" i="53"/>
  <c r="EW14" i="53"/>
  <c r="EV110" i="53"/>
  <c r="EW52" i="53"/>
  <c r="EW70" i="53"/>
  <c r="EV126" i="53"/>
  <c r="EW112" i="53"/>
  <c r="EW41" i="53"/>
  <c r="EW40" i="53"/>
  <c r="EW46" i="53"/>
  <c r="EW61" i="53"/>
  <c r="EE125" i="53"/>
  <c r="EF124" i="53" s="1"/>
  <c r="EE123" i="53"/>
  <c r="EE122" i="53"/>
  <c r="EF121" i="53" s="1"/>
  <c r="EE120" i="53"/>
  <c r="EF119" i="53" s="1"/>
  <c r="EE118" i="53"/>
  <c r="EE117" i="53"/>
  <c r="EE116" i="53"/>
  <c r="EE115" i="53"/>
  <c r="EE114" i="53"/>
  <c r="EE113" i="53"/>
  <c r="EE109" i="53"/>
  <c r="EE108" i="53"/>
  <c r="EE105" i="53"/>
  <c r="EE104" i="53"/>
  <c r="EE103" i="53"/>
  <c r="EE102" i="53"/>
  <c r="EE101" i="53"/>
  <c r="EE100" i="53"/>
  <c r="EE99" i="53"/>
  <c r="EF97" i="53" s="1"/>
  <c r="EE96" i="53"/>
  <c r="EE95" i="53"/>
  <c r="EE94" i="53"/>
  <c r="EE93" i="53"/>
  <c r="EE92" i="53"/>
  <c r="EE91" i="53"/>
  <c r="EE90" i="53"/>
  <c r="EE89" i="53"/>
  <c r="EE88" i="53"/>
  <c r="EE87" i="53"/>
  <c r="EE86" i="53"/>
  <c r="EE85" i="53"/>
  <c r="EE84" i="53"/>
  <c r="EE83" i="53"/>
  <c r="EE82" i="53"/>
  <c r="EE81" i="53"/>
  <c r="EE80" i="53"/>
  <c r="EE79" i="53"/>
  <c r="EE78" i="53"/>
  <c r="EE77" i="53"/>
  <c r="EE76" i="53"/>
  <c r="EE73" i="53"/>
  <c r="EE72" i="53"/>
  <c r="EF70" i="53" s="1"/>
  <c r="EE69" i="53"/>
  <c r="EE68" i="53"/>
  <c r="EE67" i="53"/>
  <c r="EE66" i="53"/>
  <c r="EE65" i="53"/>
  <c r="EE64" i="53"/>
  <c r="EE63" i="53"/>
  <c r="EE60" i="53"/>
  <c r="EE59" i="53"/>
  <c r="EE58" i="53"/>
  <c r="EE55" i="53"/>
  <c r="EE54" i="53"/>
  <c r="EE49" i="53"/>
  <c r="EE48" i="53"/>
  <c r="EE47" i="53"/>
  <c r="EE45" i="53"/>
  <c r="EE44" i="53"/>
  <c r="EE43" i="53"/>
  <c r="EE42" i="53"/>
  <c r="EE39" i="53"/>
  <c r="EF38" i="53" s="1"/>
  <c r="EE37" i="53"/>
  <c r="EE36" i="53"/>
  <c r="EE35" i="53"/>
  <c r="EE34" i="53"/>
  <c r="EE33" i="53"/>
  <c r="EE32" i="53"/>
  <c r="EE31" i="53"/>
  <c r="EE30" i="53"/>
  <c r="EE29" i="53"/>
  <c r="EE27" i="53"/>
  <c r="EE26" i="53"/>
  <c r="EE25" i="53"/>
  <c r="EE24" i="53"/>
  <c r="EE23" i="53"/>
  <c r="EE22" i="53"/>
  <c r="EE21" i="53"/>
  <c r="EE20" i="53"/>
  <c r="EE19" i="53"/>
  <c r="EE17" i="53"/>
  <c r="EE16" i="53"/>
  <c r="EE15" i="53"/>
  <c r="EF28" i="53" l="1"/>
  <c r="EE110" i="53"/>
  <c r="EF52" i="53"/>
  <c r="EE126" i="53"/>
  <c r="EF112" i="53"/>
  <c r="EF41" i="53"/>
  <c r="EF40" i="53"/>
  <c r="EF46" i="53"/>
  <c r="EF61" i="53"/>
  <c r="EE50" i="53"/>
  <c r="EF14" i="53"/>
  <c r="EF18" i="53"/>
  <c r="EF56" i="53"/>
  <c r="EF74" i="53"/>
  <c r="EF106" i="53"/>
  <c r="DN125" i="53"/>
  <c r="DO124" i="53" s="1"/>
  <c r="DN123" i="53"/>
  <c r="DN122" i="53"/>
  <c r="DO121" i="53" s="1"/>
  <c r="DN120" i="53"/>
  <c r="DO119" i="53" s="1"/>
  <c r="DN118" i="53"/>
  <c r="DN117" i="53"/>
  <c r="DN116" i="53"/>
  <c r="DN115" i="53"/>
  <c r="DN114" i="53"/>
  <c r="DN113" i="53"/>
  <c r="DN109" i="53"/>
  <c r="DN108" i="53"/>
  <c r="DN105" i="53"/>
  <c r="DN104" i="53"/>
  <c r="DN103" i="53"/>
  <c r="DN102" i="53"/>
  <c r="DN101" i="53"/>
  <c r="DN100" i="53"/>
  <c r="DN99" i="53"/>
  <c r="DN96" i="53"/>
  <c r="DN95" i="53"/>
  <c r="DN94" i="53"/>
  <c r="DN93" i="53"/>
  <c r="DN92" i="53"/>
  <c r="DN91" i="53"/>
  <c r="DN90" i="53"/>
  <c r="DN89" i="53"/>
  <c r="DN88" i="53"/>
  <c r="DN87" i="53"/>
  <c r="DN86" i="53"/>
  <c r="DN85" i="53"/>
  <c r="DN84" i="53"/>
  <c r="DN83" i="53"/>
  <c r="DN82" i="53"/>
  <c r="DN81" i="53"/>
  <c r="DN80" i="53"/>
  <c r="DN79" i="53"/>
  <c r="DN78" i="53"/>
  <c r="DN77" i="53"/>
  <c r="DN76" i="53"/>
  <c r="DN73" i="53"/>
  <c r="DN72" i="53"/>
  <c r="DN69" i="53"/>
  <c r="DN68" i="53"/>
  <c r="DN67" i="53"/>
  <c r="DN66" i="53"/>
  <c r="DN65" i="53"/>
  <c r="DN64" i="53"/>
  <c r="DN63" i="53"/>
  <c r="DO61" i="53" s="1"/>
  <c r="DN60" i="53"/>
  <c r="DN59" i="53"/>
  <c r="DN58" i="53"/>
  <c r="DN55" i="53"/>
  <c r="DN54" i="53"/>
  <c r="DN49" i="53"/>
  <c r="DN48" i="53"/>
  <c r="DN47" i="53"/>
  <c r="DO46" i="53" s="1"/>
  <c r="DN45" i="53"/>
  <c r="DN44" i="53"/>
  <c r="DN43" i="53"/>
  <c r="DN42" i="53"/>
  <c r="DN39" i="53"/>
  <c r="DO38" i="53" s="1"/>
  <c r="DN37" i="53"/>
  <c r="DN36" i="53"/>
  <c r="DN35" i="53"/>
  <c r="DN34" i="53"/>
  <c r="DN33" i="53"/>
  <c r="DN32" i="53"/>
  <c r="DN31" i="53"/>
  <c r="DN30" i="53"/>
  <c r="DN29" i="53"/>
  <c r="DN27" i="53"/>
  <c r="DN26" i="53"/>
  <c r="DN25" i="53"/>
  <c r="DN24" i="53"/>
  <c r="DN23" i="53"/>
  <c r="DN22" i="53"/>
  <c r="DN21" i="53"/>
  <c r="DN20" i="53"/>
  <c r="DN19" i="53"/>
  <c r="DN17" i="53"/>
  <c r="DN16" i="53"/>
  <c r="DN15" i="53"/>
  <c r="DO18" i="53" l="1"/>
  <c r="DO41" i="53"/>
  <c r="DO56" i="53"/>
  <c r="DO74" i="53"/>
  <c r="DO106" i="53"/>
  <c r="DN50" i="53"/>
  <c r="DO14" i="53"/>
  <c r="DO28" i="53"/>
  <c r="DO97" i="53"/>
  <c r="DN110" i="53"/>
  <c r="DO52" i="53"/>
  <c r="DO70" i="53"/>
  <c r="DN126" i="53"/>
  <c r="DO112" i="53"/>
  <c r="CW125" i="53"/>
  <c r="CX124" i="53" s="1"/>
  <c r="CW123" i="53"/>
  <c r="CW122" i="53"/>
  <c r="CW120" i="53"/>
  <c r="CX119" i="53" s="1"/>
  <c r="CW118" i="53"/>
  <c r="CW117" i="53"/>
  <c r="CW116" i="53"/>
  <c r="CW115" i="53"/>
  <c r="CW114" i="53"/>
  <c r="CW113" i="53"/>
  <c r="CW109" i="53"/>
  <c r="CW108" i="53"/>
  <c r="CX106" i="53" s="1"/>
  <c r="CW105" i="53"/>
  <c r="CW104" i="53"/>
  <c r="CW103" i="53"/>
  <c r="CW102" i="53"/>
  <c r="CW101" i="53"/>
  <c r="CW100" i="53"/>
  <c r="CW99" i="53"/>
  <c r="CW96" i="53"/>
  <c r="CW95" i="53"/>
  <c r="CW94" i="53"/>
  <c r="CW93" i="53"/>
  <c r="CW92" i="53"/>
  <c r="CW91" i="53"/>
  <c r="CW90" i="53"/>
  <c r="CW89" i="53"/>
  <c r="CW88" i="53"/>
  <c r="CW87" i="53"/>
  <c r="CW86" i="53"/>
  <c r="CW85" i="53"/>
  <c r="CW84" i="53"/>
  <c r="CW83" i="53"/>
  <c r="CW82" i="53"/>
  <c r="CW81" i="53"/>
  <c r="CW80" i="53"/>
  <c r="CW79" i="53"/>
  <c r="CW78" i="53"/>
  <c r="CW77" i="53"/>
  <c r="CW76" i="53"/>
  <c r="CW73" i="53"/>
  <c r="CW72" i="53"/>
  <c r="CX70" i="53" s="1"/>
  <c r="CW69" i="53"/>
  <c r="CW68" i="53"/>
  <c r="CW67" i="53"/>
  <c r="CW66" i="53"/>
  <c r="CW65" i="53"/>
  <c r="CW64" i="53"/>
  <c r="CW63" i="53"/>
  <c r="CW60" i="53"/>
  <c r="CW59" i="53"/>
  <c r="CW58" i="53"/>
  <c r="CW55" i="53"/>
  <c r="CW54" i="53"/>
  <c r="CW49" i="53"/>
  <c r="CW48" i="53"/>
  <c r="CW47" i="53"/>
  <c r="CW45" i="53"/>
  <c r="CW44" i="53"/>
  <c r="CW43" i="53"/>
  <c r="CW42" i="53"/>
  <c r="CW39" i="53"/>
  <c r="CX38" i="53" s="1"/>
  <c r="CW37" i="53"/>
  <c r="CW36" i="53"/>
  <c r="CW35" i="53"/>
  <c r="CW34" i="53"/>
  <c r="CW33" i="53"/>
  <c r="CW32" i="53"/>
  <c r="CW31" i="53"/>
  <c r="CW30" i="53"/>
  <c r="CW29" i="53"/>
  <c r="CW27" i="53"/>
  <c r="CW26" i="53"/>
  <c r="CW25" i="53"/>
  <c r="CW24" i="53"/>
  <c r="CW23" i="53"/>
  <c r="CW22" i="53"/>
  <c r="CW21" i="53"/>
  <c r="CW20" i="53"/>
  <c r="CW19" i="53"/>
  <c r="CW17" i="53"/>
  <c r="CW16" i="53"/>
  <c r="CW15" i="53"/>
  <c r="CX18" i="53" l="1"/>
  <c r="CX74" i="53"/>
  <c r="CX56" i="53"/>
  <c r="CX97" i="53"/>
  <c r="CX121" i="53"/>
  <c r="CX28" i="53"/>
  <c r="CW110" i="53"/>
  <c r="CX52" i="53"/>
  <c r="CW126" i="53"/>
  <c r="CX112" i="53"/>
  <c r="CW50" i="53"/>
  <c r="CX14" i="53"/>
  <c r="CX41" i="53"/>
  <c r="CX40" i="53"/>
  <c r="CX46" i="53"/>
  <c r="CX61" i="53"/>
  <c r="CF125" i="53"/>
  <c r="CG124" i="53" s="1"/>
  <c r="CF123" i="53"/>
  <c r="CF122" i="53"/>
  <c r="CG121" i="53" s="1"/>
  <c r="CF120" i="53"/>
  <c r="CG119" i="53" s="1"/>
  <c r="CF118" i="53"/>
  <c r="CF117" i="53"/>
  <c r="CF116" i="53"/>
  <c r="CF115" i="53"/>
  <c r="CF114" i="53"/>
  <c r="CF113" i="53"/>
  <c r="CF109" i="53"/>
  <c r="CF108" i="53"/>
  <c r="CG106" i="53" s="1"/>
  <c r="CF105" i="53"/>
  <c r="CF104" i="53"/>
  <c r="CF103" i="53"/>
  <c r="CF102" i="53"/>
  <c r="CF101" i="53"/>
  <c r="CF100" i="53"/>
  <c r="CF99" i="53"/>
  <c r="CF96" i="53"/>
  <c r="CF95" i="53"/>
  <c r="CF94" i="53"/>
  <c r="CF93" i="53"/>
  <c r="CF92" i="53"/>
  <c r="CF91" i="53"/>
  <c r="CF90" i="53"/>
  <c r="CF89" i="53"/>
  <c r="CF88" i="53"/>
  <c r="CF87" i="53"/>
  <c r="CF86" i="53"/>
  <c r="CF85" i="53"/>
  <c r="CF84" i="53"/>
  <c r="CF83" i="53"/>
  <c r="CF82" i="53"/>
  <c r="CF81" i="53"/>
  <c r="CF80" i="53"/>
  <c r="CF79" i="53"/>
  <c r="CF78" i="53"/>
  <c r="CF77" i="53"/>
  <c r="CF76" i="53"/>
  <c r="CG74" i="53" s="1"/>
  <c r="CF73" i="53"/>
  <c r="CF72" i="53"/>
  <c r="CG70" i="53" s="1"/>
  <c r="CF69" i="53"/>
  <c r="CF68" i="53"/>
  <c r="CF67" i="53"/>
  <c r="CF66" i="53"/>
  <c r="CF65" i="53"/>
  <c r="CF64" i="53"/>
  <c r="CF63" i="53"/>
  <c r="CF60" i="53"/>
  <c r="CF59" i="53"/>
  <c r="CF58" i="53"/>
  <c r="CG56" i="53" s="1"/>
  <c r="CF55" i="53"/>
  <c r="CE54" i="53"/>
  <c r="CF54" i="53" s="1"/>
  <c r="CF49" i="53"/>
  <c r="CF48" i="53"/>
  <c r="CF47" i="53"/>
  <c r="CF45" i="53"/>
  <c r="CF44" i="53"/>
  <c r="CF43" i="53"/>
  <c r="CF42" i="53"/>
  <c r="CF39" i="53"/>
  <c r="CG38" i="53" s="1"/>
  <c r="CF37" i="53"/>
  <c r="CF36" i="53"/>
  <c r="CF35" i="53"/>
  <c r="CF34" i="53"/>
  <c r="CF33" i="53"/>
  <c r="CF32" i="53"/>
  <c r="CF31" i="53"/>
  <c r="CF30" i="53"/>
  <c r="CF29" i="53"/>
  <c r="CF27" i="53"/>
  <c r="CF26" i="53"/>
  <c r="CF25" i="53"/>
  <c r="CF24" i="53"/>
  <c r="CF23" i="53"/>
  <c r="CF22" i="53"/>
  <c r="CF21" i="53"/>
  <c r="CF20" i="53"/>
  <c r="CF19" i="53"/>
  <c r="CF17" i="53"/>
  <c r="CF16" i="53"/>
  <c r="CF15" i="53"/>
  <c r="CG28" i="53" l="1"/>
  <c r="CG97" i="53"/>
  <c r="CF110" i="53"/>
  <c r="CG52" i="53"/>
  <c r="CF50" i="53"/>
  <c r="CG14" i="53"/>
  <c r="CG40" i="53"/>
  <c r="CG41" i="53"/>
  <c r="CG46" i="53"/>
  <c r="CF126" i="53"/>
  <c r="CG112" i="53"/>
  <c r="CG18" i="53"/>
  <c r="CG61" i="53"/>
  <c r="AX125" i="53"/>
  <c r="AY124" i="53" s="1"/>
  <c r="AX123" i="53"/>
  <c r="AX122" i="53"/>
  <c r="AY121" i="53" s="1"/>
  <c r="AX120" i="53"/>
  <c r="AY119" i="53" s="1"/>
  <c r="AX118" i="53"/>
  <c r="AX117" i="53"/>
  <c r="AX116" i="53"/>
  <c r="AX115" i="53"/>
  <c r="AX114" i="53"/>
  <c r="AX113" i="53"/>
  <c r="AX109" i="53"/>
  <c r="AX108" i="53"/>
  <c r="AX105" i="53"/>
  <c r="AX104" i="53"/>
  <c r="AX103" i="53"/>
  <c r="AX102" i="53"/>
  <c r="AX101" i="53"/>
  <c r="AX100" i="53"/>
  <c r="AX99" i="53"/>
  <c r="AX96" i="53"/>
  <c r="AX95" i="53"/>
  <c r="AX94" i="53"/>
  <c r="AX93" i="53"/>
  <c r="AX92" i="53"/>
  <c r="AX91" i="53"/>
  <c r="AX90" i="53"/>
  <c r="AX89" i="53"/>
  <c r="AX88" i="53"/>
  <c r="AX87" i="53"/>
  <c r="AX86" i="53"/>
  <c r="AX85" i="53"/>
  <c r="AX84" i="53"/>
  <c r="AX83" i="53"/>
  <c r="AX82" i="53"/>
  <c r="AX81" i="53"/>
  <c r="AX80" i="53"/>
  <c r="AX79" i="53"/>
  <c r="AX78" i="53"/>
  <c r="AX77" i="53"/>
  <c r="AX76" i="53"/>
  <c r="AX73" i="53"/>
  <c r="AX72" i="53"/>
  <c r="AX69" i="53"/>
  <c r="AX68" i="53"/>
  <c r="AX67" i="53"/>
  <c r="AX66" i="53"/>
  <c r="AX65" i="53"/>
  <c r="AX64" i="53"/>
  <c r="AX63" i="53"/>
  <c r="AX60" i="53"/>
  <c r="AX59" i="53"/>
  <c r="AX58" i="53"/>
  <c r="AX55" i="53"/>
  <c r="AX54" i="53"/>
  <c r="AX49" i="53"/>
  <c r="AX48" i="53"/>
  <c r="AX47" i="53"/>
  <c r="AX45" i="53"/>
  <c r="AX44" i="53"/>
  <c r="AX43" i="53"/>
  <c r="AX42" i="53"/>
  <c r="AX39" i="53"/>
  <c r="AY38" i="53" s="1"/>
  <c r="AX37" i="53"/>
  <c r="AX36" i="53"/>
  <c r="AX35" i="53"/>
  <c r="AX34" i="53"/>
  <c r="AX33" i="53"/>
  <c r="AX32" i="53"/>
  <c r="AX31" i="53"/>
  <c r="AX30" i="53"/>
  <c r="AX29" i="53"/>
  <c r="AX27" i="53"/>
  <c r="AX26" i="53"/>
  <c r="AX25" i="53"/>
  <c r="AX24" i="53"/>
  <c r="AX23" i="53"/>
  <c r="AX22" i="53"/>
  <c r="AX21" i="53"/>
  <c r="AX20" i="53"/>
  <c r="AX19" i="53"/>
  <c r="AX17" i="53"/>
  <c r="AX16" i="53"/>
  <c r="AX15" i="53"/>
  <c r="AX126" i="53" l="1"/>
  <c r="AY46" i="53"/>
  <c r="AY61" i="53"/>
  <c r="AY18" i="53"/>
  <c r="AY74" i="53"/>
  <c r="AY56" i="53"/>
  <c r="AY106" i="53"/>
  <c r="AY14" i="53"/>
  <c r="AY28" i="53"/>
  <c r="AY97" i="53"/>
  <c r="AX50" i="53"/>
  <c r="AX110" i="53"/>
  <c r="AY52" i="53"/>
  <c r="AY70" i="53"/>
  <c r="AY112" i="53"/>
  <c r="AY41" i="53"/>
  <c r="AY40" i="53"/>
  <c r="AG125" i="53"/>
  <c r="AH124" i="53" s="1"/>
  <c r="AG123" i="53"/>
  <c r="AG122" i="53"/>
  <c r="AH121" i="53" s="1"/>
  <c r="AG120" i="53"/>
  <c r="AH119" i="53" s="1"/>
  <c r="AG118" i="53"/>
  <c r="AG117" i="53"/>
  <c r="AG116" i="53"/>
  <c r="AG115" i="53"/>
  <c r="AG114" i="53"/>
  <c r="AG113" i="53"/>
  <c r="AG109" i="53"/>
  <c r="AG108" i="53"/>
  <c r="AG105" i="53"/>
  <c r="AG104" i="53"/>
  <c r="AG103" i="53"/>
  <c r="AG102" i="53"/>
  <c r="AG101" i="53"/>
  <c r="AG100" i="53"/>
  <c r="AG99" i="53"/>
  <c r="AG96" i="53"/>
  <c r="AG95" i="53"/>
  <c r="AG94" i="53"/>
  <c r="AG93" i="53"/>
  <c r="AG92" i="53"/>
  <c r="AG91" i="53"/>
  <c r="AG90" i="53"/>
  <c r="AG89" i="53"/>
  <c r="AG88" i="53"/>
  <c r="AG87" i="53"/>
  <c r="AG86" i="53"/>
  <c r="AG85" i="53"/>
  <c r="AG84" i="53"/>
  <c r="AG83" i="53"/>
  <c r="AG82" i="53"/>
  <c r="AG81" i="53"/>
  <c r="AG80" i="53"/>
  <c r="AG79" i="53"/>
  <c r="AG78" i="53"/>
  <c r="AG77" i="53"/>
  <c r="AG76" i="53"/>
  <c r="AG73" i="53"/>
  <c r="AG72" i="53"/>
  <c r="AG69" i="53"/>
  <c r="AG68" i="53"/>
  <c r="AG67" i="53"/>
  <c r="AG66" i="53"/>
  <c r="AG65" i="53"/>
  <c r="AG64" i="53"/>
  <c r="AG63" i="53"/>
  <c r="AG60" i="53"/>
  <c r="AG59" i="53"/>
  <c r="AG58" i="53"/>
  <c r="AG55" i="53"/>
  <c r="AG54" i="53"/>
  <c r="AG49" i="53"/>
  <c r="AG48" i="53"/>
  <c r="AG47" i="53"/>
  <c r="AG45" i="53"/>
  <c r="AG44" i="53"/>
  <c r="AG43" i="53"/>
  <c r="AG42" i="53"/>
  <c r="AG39" i="53"/>
  <c r="AH38" i="53" s="1"/>
  <c r="AG37" i="53"/>
  <c r="AG36" i="53"/>
  <c r="AG35" i="53"/>
  <c r="AG34" i="53"/>
  <c r="AG33" i="53"/>
  <c r="AG32" i="53"/>
  <c r="AG31" i="53"/>
  <c r="AG30" i="53"/>
  <c r="AG29" i="53"/>
  <c r="AH28" i="53" s="1"/>
  <c r="AG27" i="53"/>
  <c r="AG26" i="53"/>
  <c r="AG25" i="53"/>
  <c r="AG24" i="53"/>
  <c r="AG23" i="53"/>
  <c r="AG22" i="53"/>
  <c r="AG21" i="53"/>
  <c r="AG20" i="53"/>
  <c r="AG19" i="53"/>
  <c r="AG17" i="53"/>
  <c r="AG16" i="53"/>
  <c r="AG15" i="53"/>
  <c r="AH56" i="53" l="1"/>
  <c r="AH97" i="53"/>
  <c r="AH18" i="53"/>
  <c r="AH74" i="53"/>
  <c r="AG50" i="53"/>
  <c r="AH14" i="53"/>
  <c r="AH40" i="53"/>
  <c r="AH41" i="53"/>
  <c r="AH46" i="53"/>
  <c r="AH61" i="53"/>
  <c r="AH106" i="53"/>
  <c r="AG110" i="53"/>
  <c r="AH52" i="53"/>
  <c r="AH70" i="53"/>
  <c r="AG126" i="53"/>
  <c r="AH112" i="53"/>
  <c r="E18" i="37"/>
  <c r="K351" i="36"/>
  <c r="M350" i="36"/>
  <c r="K350" i="36"/>
  <c r="M349" i="36"/>
  <c r="K349" i="36"/>
  <c r="K348" i="36"/>
  <c r="M347" i="36"/>
  <c r="K347" i="36"/>
  <c r="M346" i="36"/>
  <c r="K346" i="36"/>
  <c r="K329" i="36"/>
  <c r="M328" i="36"/>
  <c r="K328" i="36"/>
  <c r="M327" i="36"/>
  <c r="K327" i="36"/>
  <c r="K326" i="36"/>
  <c r="M325" i="36"/>
  <c r="K325" i="36"/>
  <c r="M324" i="36"/>
  <c r="K324" i="36"/>
  <c r="K269" i="36" l="1"/>
  <c r="M268" i="36"/>
  <c r="K268" i="36"/>
  <c r="M267" i="36"/>
  <c r="K267" i="36"/>
  <c r="K266" i="36"/>
  <c r="M265" i="36"/>
  <c r="K265" i="36"/>
  <c r="M264" i="36"/>
  <c r="K264" i="36"/>
  <c r="K263" i="36"/>
  <c r="M262" i="36"/>
  <c r="K262" i="36"/>
  <c r="M261" i="36"/>
  <c r="K261" i="36"/>
  <c r="K260" i="36"/>
  <c r="M259" i="36"/>
  <c r="K259" i="36"/>
  <c r="M258" i="36"/>
  <c r="K258" i="36"/>
  <c r="K238" i="36"/>
  <c r="M237" i="36"/>
  <c r="K237" i="36"/>
  <c r="M236" i="36"/>
  <c r="K236" i="36"/>
  <c r="K181" i="36"/>
  <c r="M180" i="36"/>
  <c r="K180" i="36"/>
  <c r="M179" i="36"/>
  <c r="K179" i="36"/>
  <c r="K178" i="36"/>
  <c r="M177" i="36"/>
  <c r="K177" i="36"/>
  <c r="M176" i="36"/>
  <c r="K176" i="36"/>
  <c r="K175" i="36"/>
  <c r="M174" i="36"/>
  <c r="K174" i="36"/>
  <c r="M173" i="36"/>
  <c r="K173" i="36"/>
  <c r="K172" i="36"/>
  <c r="M171" i="36"/>
  <c r="K171" i="36"/>
  <c r="M170" i="36"/>
  <c r="K170" i="36"/>
  <c r="K156" i="36"/>
  <c r="M155" i="36"/>
  <c r="K155" i="36"/>
  <c r="M154" i="36"/>
  <c r="K154" i="36"/>
  <c r="K153" i="36"/>
  <c r="M152" i="36"/>
  <c r="K152" i="36"/>
  <c r="M151" i="36"/>
  <c r="K151" i="36"/>
  <c r="K150" i="36"/>
  <c r="M149" i="36"/>
  <c r="K149" i="36"/>
  <c r="M148" i="36"/>
  <c r="K148" i="36"/>
  <c r="M146" i="36"/>
  <c r="M145" i="36"/>
  <c r="K147" i="36"/>
  <c r="K146" i="36"/>
  <c r="K145" i="36"/>
  <c r="K131" i="36"/>
  <c r="M130" i="36"/>
  <c r="K130" i="36"/>
  <c r="M129" i="36"/>
  <c r="K129" i="36"/>
  <c r="P7" i="56" l="1"/>
  <c r="JK127" i="53" l="1"/>
  <c r="JS125" i="53"/>
  <c r="JT125" i="53" s="1"/>
  <c r="JQ125" i="53"/>
  <c r="JP125" i="53"/>
  <c r="JO125" i="53"/>
  <c r="JN125" i="53"/>
  <c r="JM125" i="53"/>
  <c r="JR125" i="53" s="1"/>
  <c r="JS123" i="53"/>
  <c r="JT123" i="53" s="1"/>
  <c r="JQ123" i="53"/>
  <c r="JP123" i="53"/>
  <c r="JR123" i="53"/>
  <c r="JS122" i="53"/>
  <c r="JT122" i="53" s="1"/>
  <c r="JQ122" i="53"/>
  <c r="JP122" i="53"/>
  <c r="JO122" i="53"/>
  <c r="JN122" i="53"/>
  <c r="JM122" i="53"/>
  <c r="JS120" i="53"/>
  <c r="JT120" i="53" s="1"/>
  <c r="JQ120" i="53"/>
  <c r="JP120" i="53"/>
  <c r="JO120" i="53"/>
  <c r="JN120" i="53"/>
  <c r="JM120" i="53"/>
  <c r="JR120" i="53" s="1"/>
  <c r="JS118" i="53"/>
  <c r="JT118" i="53" s="1"/>
  <c r="JQ118" i="53"/>
  <c r="JP118" i="53"/>
  <c r="JO118" i="53"/>
  <c r="JN118" i="53"/>
  <c r="JM118" i="53"/>
  <c r="JS117" i="53"/>
  <c r="JT117" i="53" s="1"/>
  <c r="JQ117" i="53"/>
  <c r="JP117" i="53"/>
  <c r="JO117" i="53"/>
  <c r="JN117" i="53"/>
  <c r="JM117" i="53"/>
  <c r="JS116" i="53"/>
  <c r="JT116" i="53" s="1"/>
  <c r="JQ116" i="53"/>
  <c r="JP116" i="53"/>
  <c r="JO116" i="53"/>
  <c r="JN116" i="53"/>
  <c r="JM116" i="53"/>
  <c r="JS115" i="53"/>
  <c r="JT115" i="53" s="1"/>
  <c r="JQ115" i="53"/>
  <c r="JP115" i="53"/>
  <c r="JO115" i="53"/>
  <c r="JN115" i="53"/>
  <c r="JM115" i="53"/>
  <c r="JS114" i="53"/>
  <c r="JT114" i="53" s="1"/>
  <c r="JQ114" i="53"/>
  <c r="JP114" i="53"/>
  <c r="JO114" i="53"/>
  <c r="JN114" i="53"/>
  <c r="JM114" i="53"/>
  <c r="JS113" i="53"/>
  <c r="JT113" i="53" s="1"/>
  <c r="JQ113" i="53"/>
  <c r="JP113" i="53"/>
  <c r="JO113" i="53"/>
  <c r="JN113" i="53"/>
  <c r="JM113" i="53"/>
  <c r="JS109" i="53"/>
  <c r="JT109" i="53" s="1"/>
  <c r="JQ109" i="53"/>
  <c r="JP109" i="53"/>
  <c r="JO109" i="53"/>
  <c r="JN109" i="53"/>
  <c r="JM109" i="53"/>
  <c r="JR109" i="53" s="1"/>
  <c r="JS108" i="53"/>
  <c r="JT108" i="53" s="1"/>
  <c r="JQ108" i="53"/>
  <c r="JP108" i="53"/>
  <c r="JO108" i="53"/>
  <c r="JN108" i="53"/>
  <c r="JM108" i="53"/>
  <c r="JS105" i="53"/>
  <c r="JT105" i="53" s="1"/>
  <c r="JQ105" i="53"/>
  <c r="JP105" i="53"/>
  <c r="JO105" i="53"/>
  <c r="JN105" i="53"/>
  <c r="JM105" i="53"/>
  <c r="JS104" i="53"/>
  <c r="JT104" i="53" s="1"/>
  <c r="JQ104" i="53"/>
  <c r="JP104" i="53"/>
  <c r="JO104" i="53"/>
  <c r="JN104" i="53"/>
  <c r="JM104" i="53"/>
  <c r="JS103" i="53"/>
  <c r="JT103" i="53" s="1"/>
  <c r="JQ103" i="53"/>
  <c r="JP103" i="53"/>
  <c r="JO103" i="53"/>
  <c r="JN103" i="53"/>
  <c r="JM103" i="53"/>
  <c r="JS102" i="53"/>
  <c r="JT102" i="53" s="1"/>
  <c r="JQ102" i="53"/>
  <c r="JP102" i="53"/>
  <c r="JO102" i="53"/>
  <c r="JN102" i="53"/>
  <c r="JM102" i="53"/>
  <c r="JS101" i="53"/>
  <c r="JT101" i="53" s="1"/>
  <c r="JQ101" i="53"/>
  <c r="JP101" i="53"/>
  <c r="JO101" i="53"/>
  <c r="JN101" i="53"/>
  <c r="JM101" i="53"/>
  <c r="JS100" i="53"/>
  <c r="JT100" i="53" s="1"/>
  <c r="JQ100" i="53"/>
  <c r="JP100" i="53"/>
  <c r="JO100" i="53"/>
  <c r="JN100" i="53"/>
  <c r="JM100" i="53"/>
  <c r="JS99" i="53"/>
  <c r="JT99" i="53" s="1"/>
  <c r="JQ99" i="53"/>
  <c r="JP99" i="53"/>
  <c r="JO99" i="53"/>
  <c r="JN99" i="53"/>
  <c r="JM99" i="53"/>
  <c r="JS96" i="53"/>
  <c r="JT96" i="53" s="1"/>
  <c r="JQ96" i="53"/>
  <c r="JP96" i="53"/>
  <c r="JO96" i="53"/>
  <c r="JN96" i="53"/>
  <c r="JM96" i="53"/>
  <c r="JS95" i="53"/>
  <c r="JT95" i="53" s="1"/>
  <c r="JQ95" i="53"/>
  <c r="JP95" i="53"/>
  <c r="JS94" i="53"/>
  <c r="JT94" i="53" s="1"/>
  <c r="JQ94" i="53"/>
  <c r="JP94" i="53"/>
  <c r="JR94" i="53" s="1"/>
  <c r="JS93" i="53"/>
  <c r="JT93" i="53" s="1"/>
  <c r="JQ93" i="53"/>
  <c r="JP93" i="53"/>
  <c r="JO93" i="53"/>
  <c r="JN93" i="53"/>
  <c r="JM93" i="53"/>
  <c r="JS92" i="53"/>
  <c r="JT92" i="53" s="1"/>
  <c r="JQ92" i="53"/>
  <c r="JP92" i="53"/>
  <c r="JO92" i="53"/>
  <c r="JN92" i="53"/>
  <c r="JM92" i="53"/>
  <c r="JS91" i="53"/>
  <c r="JT91" i="53" s="1"/>
  <c r="JQ91" i="53"/>
  <c r="JP91" i="53"/>
  <c r="JO91" i="53"/>
  <c r="JN91" i="53"/>
  <c r="JM91" i="53"/>
  <c r="JS90" i="53"/>
  <c r="JT90" i="53" s="1"/>
  <c r="JQ90" i="53"/>
  <c r="JP90" i="53"/>
  <c r="JO90" i="53"/>
  <c r="JN90" i="53"/>
  <c r="JM90" i="53"/>
  <c r="JS89" i="53"/>
  <c r="JT89" i="53" s="1"/>
  <c r="JQ89" i="53"/>
  <c r="JP89" i="53"/>
  <c r="JO89" i="53"/>
  <c r="JN89" i="53"/>
  <c r="JM89" i="53"/>
  <c r="JS88" i="53"/>
  <c r="JT88" i="53" s="1"/>
  <c r="JQ88" i="53"/>
  <c r="JP88" i="53"/>
  <c r="JO88" i="53"/>
  <c r="JN88" i="53"/>
  <c r="JM88" i="53"/>
  <c r="JS87" i="53"/>
  <c r="JT87" i="53" s="1"/>
  <c r="JQ87" i="53"/>
  <c r="JP87" i="53"/>
  <c r="JO87" i="53"/>
  <c r="JN87" i="53"/>
  <c r="JM87" i="53"/>
  <c r="JS86" i="53"/>
  <c r="JT86" i="53" s="1"/>
  <c r="JQ86" i="53"/>
  <c r="JP86" i="53"/>
  <c r="JO86" i="53"/>
  <c r="JN86" i="53"/>
  <c r="JM86" i="53"/>
  <c r="JS85" i="53"/>
  <c r="JT85" i="53" s="1"/>
  <c r="JQ85" i="53"/>
  <c r="JP85" i="53"/>
  <c r="JO85" i="53"/>
  <c r="JN85" i="53"/>
  <c r="JM85" i="53"/>
  <c r="JS84" i="53"/>
  <c r="JT84" i="53" s="1"/>
  <c r="JQ84" i="53"/>
  <c r="JP84" i="53"/>
  <c r="JO84" i="53"/>
  <c r="JN84" i="53"/>
  <c r="JM84" i="53"/>
  <c r="JS83" i="53"/>
  <c r="JT83" i="53" s="1"/>
  <c r="JQ83" i="53"/>
  <c r="JP83" i="53"/>
  <c r="JO83" i="53"/>
  <c r="JN83" i="53"/>
  <c r="JM83" i="53"/>
  <c r="JS82" i="53"/>
  <c r="JT82" i="53" s="1"/>
  <c r="JQ82" i="53"/>
  <c r="JP82" i="53"/>
  <c r="JO82" i="53"/>
  <c r="JN82" i="53"/>
  <c r="JM82" i="53"/>
  <c r="JS81" i="53"/>
  <c r="JT81" i="53" s="1"/>
  <c r="JQ81" i="53"/>
  <c r="JP81" i="53"/>
  <c r="JO81" i="53"/>
  <c r="JN81" i="53"/>
  <c r="JM81" i="53"/>
  <c r="JS80" i="53"/>
  <c r="JT80" i="53" s="1"/>
  <c r="JQ80" i="53"/>
  <c r="JP80" i="53"/>
  <c r="JO80" i="53"/>
  <c r="JN80" i="53"/>
  <c r="JM80" i="53"/>
  <c r="JS79" i="53"/>
  <c r="JT79" i="53" s="1"/>
  <c r="JQ79" i="53"/>
  <c r="JP79" i="53"/>
  <c r="JO79" i="53"/>
  <c r="JN79" i="53"/>
  <c r="JM79" i="53"/>
  <c r="JS78" i="53"/>
  <c r="JT78" i="53" s="1"/>
  <c r="JQ78" i="53"/>
  <c r="JP78" i="53"/>
  <c r="JO78" i="53"/>
  <c r="JN78" i="53"/>
  <c r="JM78" i="53"/>
  <c r="JS77" i="53"/>
  <c r="JT77" i="53" s="1"/>
  <c r="JQ77" i="53"/>
  <c r="JP77" i="53"/>
  <c r="JO77" i="53"/>
  <c r="JN77" i="53"/>
  <c r="JM77" i="53"/>
  <c r="JS76" i="53"/>
  <c r="JT76" i="53" s="1"/>
  <c r="JQ76" i="53"/>
  <c r="JP76" i="53"/>
  <c r="JO76" i="53"/>
  <c r="JN76" i="53"/>
  <c r="JM76" i="53"/>
  <c r="JS73" i="53"/>
  <c r="JT73" i="53" s="1"/>
  <c r="JQ73" i="53"/>
  <c r="JP73" i="53"/>
  <c r="JO73" i="53"/>
  <c r="JN73" i="53"/>
  <c r="JM73" i="53"/>
  <c r="JS72" i="53"/>
  <c r="JT72" i="53" s="1"/>
  <c r="JQ72" i="53"/>
  <c r="JP72" i="53"/>
  <c r="JO72" i="53"/>
  <c r="JN72" i="53"/>
  <c r="JM72" i="53"/>
  <c r="JS69" i="53"/>
  <c r="JT69" i="53" s="1"/>
  <c r="JQ69" i="53"/>
  <c r="JP69" i="53"/>
  <c r="JO69" i="53"/>
  <c r="JN69" i="53"/>
  <c r="JM69" i="53"/>
  <c r="JS68" i="53"/>
  <c r="JT68" i="53" s="1"/>
  <c r="JQ68" i="53"/>
  <c r="JP68" i="53"/>
  <c r="JO68" i="53"/>
  <c r="JN68" i="53"/>
  <c r="JM68" i="53"/>
  <c r="JS67" i="53"/>
  <c r="JT67" i="53" s="1"/>
  <c r="JQ67" i="53"/>
  <c r="JP67" i="53"/>
  <c r="JO67" i="53"/>
  <c r="JN67" i="53"/>
  <c r="JM67" i="53"/>
  <c r="JS66" i="53"/>
  <c r="JT66" i="53" s="1"/>
  <c r="JQ66" i="53"/>
  <c r="JP66" i="53"/>
  <c r="JO66" i="53"/>
  <c r="JN66" i="53"/>
  <c r="JM66" i="53"/>
  <c r="JS65" i="53"/>
  <c r="JT65" i="53" s="1"/>
  <c r="JQ65" i="53"/>
  <c r="JP65" i="53"/>
  <c r="JO65" i="53"/>
  <c r="JN65" i="53"/>
  <c r="JM65" i="53"/>
  <c r="JS64" i="53"/>
  <c r="JT64" i="53" s="1"/>
  <c r="JQ64" i="53"/>
  <c r="JP64" i="53"/>
  <c r="JO64" i="53"/>
  <c r="JN64" i="53"/>
  <c r="JM64" i="53"/>
  <c r="JS63" i="53"/>
  <c r="JT63" i="53" s="1"/>
  <c r="JQ63" i="53"/>
  <c r="JP63" i="53"/>
  <c r="JO63" i="53"/>
  <c r="JN63" i="53"/>
  <c r="JM63" i="53"/>
  <c r="JS60" i="53"/>
  <c r="JT60" i="53" s="1"/>
  <c r="JQ60" i="53"/>
  <c r="JP60" i="53"/>
  <c r="JO60" i="53"/>
  <c r="JN60" i="53"/>
  <c r="JM60" i="53"/>
  <c r="JS59" i="53"/>
  <c r="JT59" i="53" s="1"/>
  <c r="JQ59" i="53"/>
  <c r="JP59" i="53"/>
  <c r="JO59" i="53"/>
  <c r="JN59" i="53"/>
  <c r="JM59" i="53"/>
  <c r="JS58" i="53"/>
  <c r="JT58" i="53" s="1"/>
  <c r="JQ58" i="53"/>
  <c r="JP58" i="53"/>
  <c r="JO58" i="53"/>
  <c r="JN58" i="53"/>
  <c r="JM58" i="53"/>
  <c r="JS55" i="53"/>
  <c r="JT55" i="53" s="1"/>
  <c r="JQ55" i="53"/>
  <c r="JP55" i="53"/>
  <c r="JO55" i="53"/>
  <c r="JN55" i="53"/>
  <c r="JM55" i="53"/>
  <c r="JS54" i="53"/>
  <c r="JT54" i="53" s="1"/>
  <c r="JQ54" i="53"/>
  <c r="JP54" i="53"/>
  <c r="JO54" i="53"/>
  <c r="JN54" i="53"/>
  <c r="JM54" i="53"/>
  <c r="JS49" i="53"/>
  <c r="JT49" i="53" s="1"/>
  <c r="JQ49" i="53"/>
  <c r="JP49" i="53"/>
  <c r="JO49" i="53"/>
  <c r="JN49" i="53"/>
  <c r="JM49" i="53"/>
  <c r="JS48" i="53"/>
  <c r="JT48" i="53" s="1"/>
  <c r="JQ48" i="53"/>
  <c r="JP48" i="53"/>
  <c r="JO48" i="53"/>
  <c r="JN48" i="53"/>
  <c r="JM48" i="53"/>
  <c r="JS47" i="53"/>
  <c r="JT47" i="53" s="1"/>
  <c r="JQ47" i="53"/>
  <c r="JP47" i="53"/>
  <c r="JO47" i="53"/>
  <c r="JN47" i="53"/>
  <c r="JM47" i="53"/>
  <c r="JS45" i="53"/>
  <c r="JT45" i="53" s="1"/>
  <c r="JQ45" i="53"/>
  <c r="JP45" i="53"/>
  <c r="JO45" i="53"/>
  <c r="JN45" i="53"/>
  <c r="JM45" i="53"/>
  <c r="JS44" i="53"/>
  <c r="JT44" i="53" s="1"/>
  <c r="JQ44" i="53"/>
  <c r="JP44" i="53"/>
  <c r="JO44" i="53"/>
  <c r="JN44" i="53"/>
  <c r="JM44" i="53"/>
  <c r="JS43" i="53"/>
  <c r="JT43" i="53" s="1"/>
  <c r="JQ43" i="53"/>
  <c r="JP43" i="53"/>
  <c r="JO43" i="53"/>
  <c r="JN43" i="53"/>
  <c r="JM43" i="53"/>
  <c r="JS42" i="53"/>
  <c r="JT42" i="53" s="1"/>
  <c r="JQ42" i="53"/>
  <c r="JP42" i="53"/>
  <c r="JO42" i="53"/>
  <c r="JN42" i="53"/>
  <c r="JM42" i="53"/>
  <c r="JS39" i="53"/>
  <c r="JT39" i="53" s="1"/>
  <c r="JQ39" i="53"/>
  <c r="JP39" i="53"/>
  <c r="JO39" i="53"/>
  <c r="JN39" i="53"/>
  <c r="JM39" i="53"/>
  <c r="JS37" i="53"/>
  <c r="JT37" i="53" s="1"/>
  <c r="JQ37" i="53"/>
  <c r="JP37" i="53"/>
  <c r="JO37" i="53"/>
  <c r="JN37" i="53"/>
  <c r="JM37" i="53"/>
  <c r="JS36" i="53"/>
  <c r="JT36" i="53" s="1"/>
  <c r="JQ36" i="53"/>
  <c r="JP36" i="53"/>
  <c r="JO36" i="53"/>
  <c r="JN36" i="53"/>
  <c r="JM36" i="53"/>
  <c r="JS35" i="53"/>
  <c r="JT35" i="53" s="1"/>
  <c r="JQ35" i="53"/>
  <c r="JP35" i="53"/>
  <c r="JO35" i="53"/>
  <c r="JN35" i="53"/>
  <c r="JM35" i="53"/>
  <c r="JS34" i="53"/>
  <c r="JT34" i="53" s="1"/>
  <c r="JQ34" i="53"/>
  <c r="JP34" i="53"/>
  <c r="JO34" i="53"/>
  <c r="JN34" i="53"/>
  <c r="JM34" i="53"/>
  <c r="JS33" i="53"/>
  <c r="JT33" i="53" s="1"/>
  <c r="JQ33" i="53"/>
  <c r="JP33" i="53"/>
  <c r="JO33" i="53"/>
  <c r="JN33" i="53"/>
  <c r="JM33" i="53"/>
  <c r="JS32" i="53"/>
  <c r="JT32" i="53" s="1"/>
  <c r="JQ32" i="53"/>
  <c r="JP32" i="53"/>
  <c r="JO32" i="53"/>
  <c r="JN32" i="53"/>
  <c r="JM32" i="53"/>
  <c r="JS31" i="53"/>
  <c r="JT31" i="53" s="1"/>
  <c r="JQ31" i="53"/>
  <c r="JP31" i="53"/>
  <c r="JO31" i="53"/>
  <c r="JN31" i="53"/>
  <c r="JM31" i="53"/>
  <c r="JS30" i="53"/>
  <c r="JT30" i="53" s="1"/>
  <c r="JQ30" i="53"/>
  <c r="JP30" i="53"/>
  <c r="JO30" i="53"/>
  <c r="JN30" i="53"/>
  <c r="JM30" i="53"/>
  <c r="JS29" i="53"/>
  <c r="JT29" i="53" s="1"/>
  <c r="JQ29" i="53"/>
  <c r="JP29" i="53"/>
  <c r="JO29" i="53"/>
  <c r="JN29" i="53"/>
  <c r="JM29" i="53"/>
  <c r="JS27" i="53"/>
  <c r="JT27" i="53" s="1"/>
  <c r="JQ27" i="53"/>
  <c r="JP27" i="53"/>
  <c r="JO27" i="53"/>
  <c r="JN27" i="53"/>
  <c r="JM27" i="53"/>
  <c r="JS26" i="53"/>
  <c r="JT26" i="53" s="1"/>
  <c r="JQ26" i="53"/>
  <c r="JP26" i="53"/>
  <c r="JO26" i="53"/>
  <c r="JN26" i="53"/>
  <c r="JM26" i="53"/>
  <c r="JS25" i="53"/>
  <c r="JT25" i="53" s="1"/>
  <c r="JQ25" i="53"/>
  <c r="JP25" i="53"/>
  <c r="JO25" i="53"/>
  <c r="JN25" i="53"/>
  <c r="JM25" i="53"/>
  <c r="JS24" i="53"/>
  <c r="JT24" i="53" s="1"/>
  <c r="JQ24" i="53"/>
  <c r="JP24" i="53"/>
  <c r="JO24" i="53"/>
  <c r="JN24" i="53"/>
  <c r="JM24" i="53"/>
  <c r="JS23" i="53"/>
  <c r="JT23" i="53" s="1"/>
  <c r="JQ23" i="53"/>
  <c r="JP23" i="53"/>
  <c r="JO23" i="53"/>
  <c r="JN23" i="53"/>
  <c r="JM23" i="53"/>
  <c r="JS22" i="53"/>
  <c r="JT22" i="53" s="1"/>
  <c r="JQ22" i="53"/>
  <c r="JP22" i="53"/>
  <c r="JO22" i="53"/>
  <c r="JN22" i="53"/>
  <c r="JM22" i="53"/>
  <c r="JS21" i="53"/>
  <c r="JT21" i="53" s="1"/>
  <c r="JQ21" i="53"/>
  <c r="JP21" i="53"/>
  <c r="JO21" i="53"/>
  <c r="JN21" i="53"/>
  <c r="JM21" i="53"/>
  <c r="JS20" i="53"/>
  <c r="JT20" i="53" s="1"/>
  <c r="JQ20" i="53"/>
  <c r="JP20" i="53"/>
  <c r="JO20" i="53"/>
  <c r="JN20" i="53"/>
  <c r="JM20" i="53"/>
  <c r="JS19" i="53"/>
  <c r="JT19" i="53" s="1"/>
  <c r="JQ19" i="53"/>
  <c r="JP19" i="53"/>
  <c r="JO19" i="53"/>
  <c r="JN19" i="53"/>
  <c r="JM19" i="53"/>
  <c r="JS17" i="53"/>
  <c r="JT17" i="53" s="1"/>
  <c r="JQ17" i="53"/>
  <c r="JP17" i="53"/>
  <c r="JO17" i="53"/>
  <c r="JN17" i="53"/>
  <c r="JM17" i="53"/>
  <c r="JS16" i="53"/>
  <c r="JT16" i="53" s="1"/>
  <c r="JQ16" i="53"/>
  <c r="JP16" i="53"/>
  <c r="JO16" i="53"/>
  <c r="JN16" i="53"/>
  <c r="JM16" i="53"/>
  <c r="JS15" i="53"/>
  <c r="JT15" i="53" s="1"/>
  <c r="JQ15" i="53"/>
  <c r="JP15" i="53"/>
  <c r="JO15" i="53"/>
  <c r="JN15" i="53"/>
  <c r="JM15" i="53"/>
  <c r="IT127" i="53"/>
  <c r="JB125" i="53"/>
  <c r="JC125" i="53" s="1"/>
  <c r="IZ125" i="53"/>
  <c r="IY125" i="53"/>
  <c r="IX125" i="53"/>
  <c r="IW125" i="53"/>
  <c r="IV125" i="53"/>
  <c r="JB123" i="53"/>
  <c r="JC123" i="53" s="1"/>
  <c r="IZ123" i="53"/>
  <c r="IY123" i="53"/>
  <c r="JA123" i="53" s="1"/>
  <c r="JB122" i="53"/>
  <c r="JC122" i="53" s="1"/>
  <c r="IZ122" i="53"/>
  <c r="IY122" i="53"/>
  <c r="IX122" i="53"/>
  <c r="IW122" i="53"/>
  <c r="IV122" i="53"/>
  <c r="JB120" i="53"/>
  <c r="JC120" i="53" s="1"/>
  <c r="IZ120" i="53"/>
  <c r="IY120" i="53"/>
  <c r="IX120" i="53"/>
  <c r="IW120" i="53"/>
  <c r="IV120" i="53"/>
  <c r="JB118" i="53"/>
  <c r="JC118" i="53" s="1"/>
  <c r="IZ118" i="53"/>
  <c r="IY118" i="53"/>
  <c r="IX118" i="53"/>
  <c r="IW118" i="53"/>
  <c r="IV118" i="53"/>
  <c r="JB117" i="53"/>
  <c r="JC117" i="53" s="1"/>
  <c r="IZ117" i="53"/>
  <c r="IY117" i="53"/>
  <c r="IX117" i="53"/>
  <c r="IW117" i="53"/>
  <c r="IV117" i="53"/>
  <c r="JB116" i="53"/>
  <c r="JC116" i="53" s="1"/>
  <c r="IZ116" i="53"/>
  <c r="IY116" i="53"/>
  <c r="IX116" i="53"/>
  <c r="IW116" i="53"/>
  <c r="IV116" i="53"/>
  <c r="JB115" i="53"/>
  <c r="JC115" i="53" s="1"/>
  <c r="IZ115" i="53"/>
  <c r="IY115" i="53"/>
  <c r="IX115" i="53"/>
  <c r="IW115" i="53"/>
  <c r="IV115" i="53"/>
  <c r="JB114" i="53"/>
  <c r="JC114" i="53" s="1"/>
  <c r="IZ114" i="53"/>
  <c r="IY114" i="53"/>
  <c r="IX114" i="53"/>
  <c r="IW114" i="53"/>
  <c r="IV114" i="53"/>
  <c r="JB113" i="53"/>
  <c r="JC113" i="53" s="1"/>
  <c r="IZ113" i="53"/>
  <c r="IY113" i="53"/>
  <c r="IX113" i="53"/>
  <c r="IW113" i="53"/>
  <c r="IV113" i="53"/>
  <c r="JB109" i="53"/>
  <c r="JC109" i="53" s="1"/>
  <c r="IZ109" i="53"/>
  <c r="IY109" i="53"/>
  <c r="IX109" i="53"/>
  <c r="IW109" i="53"/>
  <c r="IV109" i="53"/>
  <c r="JA109" i="53" s="1"/>
  <c r="JB108" i="53"/>
  <c r="JC108" i="53" s="1"/>
  <c r="IZ108" i="53"/>
  <c r="IY108" i="53"/>
  <c r="IX108" i="53"/>
  <c r="IW108" i="53"/>
  <c r="IV108" i="53"/>
  <c r="JB105" i="53"/>
  <c r="JC105" i="53" s="1"/>
  <c r="IZ105" i="53"/>
  <c r="IY105" i="53"/>
  <c r="IX105" i="53"/>
  <c r="IW105" i="53"/>
  <c r="IV105" i="53"/>
  <c r="JB104" i="53"/>
  <c r="JC104" i="53" s="1"/>
  <c r="IZ104" i="53"/>
  <c r="IY104" i="53"/>
  <c r="IX104" i="53"/>
  <c r="IW104" i="53"/>
  <c r="IV104" i="53"/>
  <c r="JB103" i="53"/>
  <c r="JC103" i="53" s="1"/>
  <c r="IZ103" i="53"/>
  <c r="IY103" i="53"/>
  <c r="IX103" i="53"/>
  <c r="IW103" i="53"/>
  <c r="IV103" i="53"/>
  <c r="JA103" i="53" s="1"/>
  <c r="JB102" i="53"/>
  <c r="JC102" i="53" s="1"/>
  <c r="IZ102" i="53"/>
  <c r="IY102" i="53"/>
  <c r="IX102" i="53"/>
  <c r="IW102" i="53"/>
  <c r="IV102" i="53"/>
  <c r="JB101" i="53"/>
  <c r="JC101" i="53" s="1"/>
  <c r="IZ101" i="53"/>
  <c r="IY101" i="53"/>
  <c r="IX101" i="53"/>
  <c r="IW101" i="53"/>
  <c r="IV101" i="53"/>
  <c r="JB100" i="53"/>
  <c r="JC100" i="53" s="1"/>
  <c r="IZ100" i="53"/>
  <c r="IY100" i="53"/>
  <c r="IX100" i="53"/>
  <c r="IW100" i="53"/>
  <c r="IV100" i="53"/>
  <c r="JB99" i="53"/>
  <c r="JC99" i="53" s="1"/>
  <c r="IZ99" i="53"/>
  <c r="IY99" i="53"/>
  <c r="IX99" i="53"/>
  <c r="IW99" i="53"/>
  <c r="IV99" i="53"/>
  <c r="JB96" i="53"/>
  <c r="JC96" i="53" s="1"/>
  <c r="IZ96" i="53"/>
  <c r="IY96" i="53"/>
  <c r="IX96" i="53"/>
  <c r="IW96" i="53"/>
  <c r="IV96" i="53"/>
  <c r="JB95" i="53"/>
  <c r="JC95" i="53" s="1"/>
  <c r="IZ95" i="53"/>
  <c r="IY95" i="53"/>
  <c r="JB94" i="53"/>
  <c r="JC94" i="53" s="1"/>
  <c r="IZ94" i="53"/>
  <c r="IY94" i="53"/>
  <c r="JB93" i="53"/>
  <c r="JC93" i="53" s="1"/>
  <c r="IZ93" i="53"/>
  <c r="IY93" i="53"/>
  <c r="IX93" i="53"/>
  <c r="IW93" i="53"/>
  <c r="IV93" i="53"/>
  <c r="JB92" i="53"/>
  <c r="JC92" i="53" s="1"/>
  <c r="IZ92" i="53"/>
  <c r="IY92" i="53"/>
  <c r="IX92" i="53"/>
  <c r="IW92" i="53"/>
  <c r="IV92" i="53"/>
  <c r="JB91" i="53"/>
  <c r="JC91" i="53" s="1"/>
  <c r="IZ91" i="53"/>
  <c r="IY91" i="53"/>
  <c r="IX91" i="53"/>
  <c r="IW91" i="53"/>
  <c r="IV91" i="53"/>
  <c r="JB90" i="53"/>
  <c r="JC90" i="53" s="1"/>
  <c r="IZ90" i="53"/>
  <c r="IY90" i="53"/>
  <c r="IX90" i="53"/>
  <c r="IW90" i="53"/>
  <c r="IV90" i="53"/>
  <c r="JB89" i="53"/>
  <c r="JC89" i="53" s="1"/>
  <c r="IZ89" i="53"/>
  <c r="IY89" i="53"/>
  <c r="IX89" i="53"/>
  <c r="IW89" i="53"/>
  <c r="IV89" i="53"/>
  <c r="JB88" i="53"/>
  <c r="JC88" i="53" s="1"/>
  <c r="IZ88" i="53"/>
  <c r="IY88" i="53"/>
  <c r="IX88" i="53"/>
  <c r="IW88" i="53"/>
  <c r="IV88" i="53"/>
  <c r="JA88" i="53" s="1"/>
  <c r="JB87" i="53"/>
  <c r="JC87" i="53" s="1"/>
  <c r="IZ87" i="53"/>
  <c r="IY87" i="53"/>
  <c r="IX87" i="53"/>
  <c r="IW87" i="53"/>
  <c r="IV87" i="53"/>
  <c r="JB86" i="53"/>
  <c r="JC86" i="53" s="1"/>
  <c r="IZ86" i="53"/>
  <c r="IY86" i="53"/>
  <c r="IX86" i="53"/>
  <c r="IW86" i="53"/>
  <c r="IV86" i="53"/>
  <c r="JB85" i="53"/>
  <c r="JC85" i="53" s="1"/>
  <c r="IZ85" i="53"/>
  <c r="IY85" i="53"/>
  <c r="IX85" i="53"/>
  <c r="IW85" i="53"/>
  <c r="IV85" i="53"/>
  <c r="JB84" i="53"/>
  <c r="JC84" i="53" s="1"/>
  <c r="IZ84" i="53"/>
  <c r="IY84" i="53"/>
  <c r="IX84" i="53"/>
  <c r="IW84" i="53"/>
  <c r="IV84" i="53"/>
  <c r="JA84" i="53" s="1"/>
  <c r="JB83" i="53"/>
  <c r="JC83" i="53" s="1"/>
  <c r="IZ83" i="53"/>
  <c r="IY83" i="53"/>
  <c r="IX83" i="53"/>
  <c r="IW83" i="53"/>
  <c r="IV83" i="53"/>
  <c r="JB82" i="53"/>
  <c r="JC82" i="53" s="1"/>
  <c r="IZ82" i="53"/>
  <c r="IY82" i="53"/>
  <c r="IX82" i="53"/>
  <c r="IW82" i="53"/>
  <c r="IV82" i="53"/>
  <c r="JB81" i="53"/>
  <c r="JC81" i="53" s="1"/>
  <c r="IZ81" i="53"/>
  <c r="IY81" i="53"/>
  <c r="IX81" i="53"/>
  <c r="IW81" i="53"/>
  <c r="IV81" i="53"/>
  <c r="JB80" i="53"/>
  <c r="JC80" i="53" s="1"/>
  <c r="IZ80" i="53"/>
  <c r="IY80" i="53"/>
  <c r="IX80" i="53"/>
  <c r="IW80" i="53"/>
  <c r="IV80" i="53"/>
  <c r="JA80" i="53" s="1"/>
  <c r="JB79" i="53"/>
  <c r="JC79" i="53" s="1"/>
  <c r="IZ79" i="53"/>
  <c r="IY79" i="53"/>
  <c r="IX79" i="53"/>
  <c r="IW79" i="53"/>
  <c r="IV79" i="53"/>
  <c r="JB78" i="53"/>
  <c r="JC78" i="53" s="1"/>
  <c r="IZ78" i="53"/>
  <c r="IY78" i="53"/>
  <c r="IX78" i="53"/>
  <c r="IW78" i="53"/>
  <c r="IV78" i="53"/>
  <c r="JB77" i="53"/>
  <c r="JC77" i="53" s="1"/>
  <c r="IZ77" i="53"/>
  <c r="IY77" i="53"/>
  <c r="IX77" i="53"/>
  <c r="IW77" i="53"/>
  <c r="IV77" i="53"/>
  <c r="JB76" i="53"/>
  <c r="JC76" i="53" s="1"/>
  <c r="IZ76" i="53"/>
  <c r="IY76" i="53"/>
  <c r="IX76" i="53"/>
  <c r="IW76" i="53"/>
  <c r="IV76" i="53"/>
  <c r="JA76" i="53" s="1"/>
  <c r="JB73" i="53"/>
  <c r="JC73" i="53" s="1"/>
  <c r="IZ73" i="53"/>
  <c r="IY73" i="53"/>
  <c r="IX73" i="53"/>
  <c r="IW73" i="53"/>
  <c r="IV73" i="53"/>
  <c r="JB72" i="53"/>
  <c r="JC72" i="53" s="1"/>
  <c r="IZ72" i="53"/>
  <c r="IY72" i="53"/>
  <c r="IX72" i="53"/>
  <c r="IW72" i="53"/>
  <c r="IV72" i="53"/>
  <c r="JB69" i="53"/>
  <c r="JC69" i="53" s="1"/>
  <c r="IZ69" i="53"/>
  <c r="IY69" i="53"/>
  <c r="IX69" i="53"/>
  <c r="IW69" i="53"/>
  <c r="IV69" i="53"/>
  <c r="JB68" i="53"/>
  <c r="JC68" i="53" s="1"/>
  <c r="IZ68" i="53"/>
  <c r="IY68" i="53"/>
  <c r="IX68" i="53"/>
  <c r="IW68" i="53"/>
  <c r="IV68" i="53"/>
  <c r="JB67" i="53"/>
  <c r="JC67" i="53" s="1"/>
  <c r="IZ67" i="53"/>
  <c r="IY67" i="53"/>
  <c r="IX67" i="53"/>
  <c r="IW67" i="53"/>
  <c r="IV67" i="53"/>
  <c r="JB66" i="53"/>
  <c r="JC66" i="53" s="1"/>
  <c r="IZ66" i="53"/>
  <c r="IY66" i="53"/>
  <c r="IX66" i="53"/>
  <c r="IW66" i="53"/>
  <c r="IV66" i="53"/>
  <c r="JB65" i="53"/>
  <c r="JC65" i="53" s="1"/>
  <c r="IZ65" i="53"/>
  <c r="IY65" i="53"/>
  <c r="IX65" i="53"/>
  <c r="IW65" i="53"/>
  <c r="IV65" i="53"/>
  <c r="JB64" i="53"/>
  <c r="JC64" i="53" s="1"/>
  <c r="IZ64" i="53"/>
  <c r="IY64" i="53"/>
  <c r="IX64" i="53"/>
  <c r="IW64" i="53"/>
  <c r="IV64" i="53"/>
  <c r="JB63" i="53"/>
  <c r="JC63" i="53" s="1"/>
  <c r="IZ63" i="53"/>
  <c r="IY63" i="53"/>
  <c r="IX63" i="53"/>
  <c r="IW63" i="53"/>
  <c r="IV63" i="53"/>
  <c r="JB60" i="53"/>
  <c r="JC60" i="53" s="1"/>
  <c r="IZ60" i="53"/>
  <c r="IY60" i="53"/>
  <c r="IX60" i="53"/>
  <c r="IW60" i="53"/>
  <c r="IV60" i="53"/>
  <c r="JB59" i="53"/>
  <c r="JC59" i="53" s="1"/>
  <c r="IZ59" i="53"/>
  <c r="IY59" i="53"/>
  <c r="IX59" i="53"/>
  <c r="IW59" i="53"/>
  <c r="IV59" i="53"/>
  <c r="JB58" i="53"/>
  <c r="JC58" i="53" s="1"/>
  <c r="IZ58" i="53"/>
  <c r="IY58" i="53"/>
  <c r="IX58" i="53"/>
  <c r="IW58" i="53"/>
  <c r="IV58" i="53"/>
  <c r="JB55" i="53"/>
  <c r="JC55" i="53" s="1"/>
  <c r="IZ55" i="53"/>
  <c r="IY55" i="53"/>
  <c r="IX55" i="53"/>
  <c r="IW55" i="53"/>
  <c r="IV55" i="53"/>
  <c r="JB54" i="53"/>
  <c r="JC54" i="53" s="1"/>
  <c r="IZ54" i="53"/>
  <c r="IY54" i="53"/>
  <c r="IX54" i="53"/>
  <c r="IW54" i="53"/>
  <c r="IV54" i="53"/>
  <c r="JB49" i="53"/>
  <c r="JC49" i="53" s="1"/>
  <c r="IZ49" i="53"/>
  <c r="IY49" i="53"/>
  <c r="IX49" i="53"/>
  <c r="IW49" i="53"/>
  <c r="IV49" i="53"/>
  <c r="JB48" i="53"/>
  <c r="JC48" i="53" s="1"/>
  <c r="IZ48" i="53"/>
  <c r="IY48" i="53"/>
  <c r="IX48" i="53"/>
  <c r="IW48" i="53"/>
  <c r="IV48" i="53"/>
  <c r="JB47" i="53"/>
  <c r="JC47" i="53" s="1"/>
  <c r="IZ47" i="53"/>
  <c r="IY47" i="53"/>
  <c r="IX47" i="53"/>
  <c r="IW47" i="53"/>
  <c r="IV47" i="53"/>
  <c r="JB45" i="53"/>
  <c r="JC45" i="53" s="1"/>
  <c r="IZ45" i="53"/>
  <c r="IY45" i="53"/>
  <c r="IX45" i="53"/>
  <c r="IW45" i="53"/>
  <c r="IV45" i="53"/>
  <c r="JB44" i="53"/>
  <c r="JC44" i="53" s="1"/>
  <c r="IZ44" i="53"/>
  <c r="IY44" i="53"/>
  <c r="IX44" i="53"/>
  <c r="IW44" i="53"/>
  <c r="IV44" i="53"/>
  <c r="JB43" i="53"/>
  <c r="JC43" i="53" s="1"/>
  <c r="IZ43" i="53"/>
  <c r="IY43" i="53"/>
  <c r="IX43" i="53"/>
  <c r="IW43" i="53"/>
  <c r="IV43" i="53"/>
  <c r="JB42" i="53"/>
  <c r="JC42" i="53" s="1"/>
  <c r="IZ42" i="53"/>
  <c r="IY42" i="53"/>
  <c r="IX42" i="53"/>
  <c r="IW42" i="53"/>
  <c r="IV42" i="53"/>
  <c r="JB39" i="53"/>
  <c r="JC39" i="53" s="1"/>
  <c r="IZ39" i="53"/>
  <c r="IY39" i="53"/>
  <c r="IX39" i="53"/>
  <c r="IW39" i="53"/>
  <c r="IV39" i="53"/>
  <c r="JB37" i="53"/>
  <c r="JC37" i="53" s="1"/>
  <c r="IZ37" i="53"/>
  <c r="IY37" i="53"/>
  <c r="IX37" i="53"/>
  <c r="IW37" i="53"/>
  <c r="IV37" i="53"/>
  <c r="JB36" i="53"/>
  <c r="JC36" i="53" s="1"/>
  <c r="IZ36" i="53"/>
  <c r="IY36" i="53"/>
  <c r="IX36" i="53"/>
  <c r="IW36" i="53"/>
  <c r="IV36" i="53"/>
  <c r="JB35" i="53"/>
  <c r="JC35" i="53" s="1"/>
  <c r="IZ35" i="53"/>
  <c r="IY35" i="53"/>
  <c r="IX35" i="53"/>
  <c r="IW35" i="53"/>
  <c r="IV35" i="53"/>
  <c r="JB34" i="53"/>
  <c r="JC34" i="53" s="1"/>
  <c r="IZ34" i="53"/>
  <c r="IY34" i="53"/>
  <c r="IX34" i="53"/>
  <c r="IW34" i="53"/>
  <c r="IV34" i="53"/>
  <c r="JB33" i="53"/>
  <c r="JC33" i="53" s="1"/>
  <c r="IZ33" i="53"/>
  <c r="IY33" i="53"/>
  <c r="IX33" i="53"/>
  <c r="IW33" i="53"/>
  <c r="IV33" i="53"/>
  <c r="JB32" i="53"/>
  <c r="JC32" i="53" s="1"/>
  <c r="IZ32" i="53"/>
  <c r="IY32" i="53"/>
  <c r="IX32" i="53"/>
  <c r="IW32" i="53"/>
  <c r="IV32" i="53"/>
  <c r="JB31" i="53"/>
  <c r="JC31" i="53" s="1"/>
  <c r="IZ31" i="53"/>
  <c r="IY31" i="53"/>
  <c r="IX31" i="53"/>
  <c r="IW31" i="53"/>
  <c r="IV31" i="53"/>
  <c r="JB30" i="53"/>
  <c r="JC30" i="53" s="1"/>
  <c r="IZ30" i="53"/>
  <c r="IY30" i="53"/>
  <c r="IX30" i="53"/>
  <c r="IW30" i="53"/>
  <c r="IV30" i="53"/>
  <c r="JB29" i="53"/>
  <c r="JC29" i="53" s="1"/>
  <c r="IZ29" i="53"/>
  <c r="IY29" i="53"/>
  <c r="IX29" i="53"/>
  <c r="IW29" i="53"/>
  <c r="IV29" i="53"/>
  <c r="JB27" i="53"/>
  <c r="JC27" i="53" s="1"/>
  <c r="IZ27" i="53"/>
  <c r="IY27" i="53"/>
  <c r="IX27" i="53"/>
  <c r="IW27" i="53"/>
  <c r="IV27" i="53"/>
  <c r="JB26" i="53"/>
  <c r="JC26" i="53" s="1"/>
  <c r="IZ26" i="53"/>
  <c r="IY26" i="53"/>
  <c r="IX26" i="53"/>
  <c r="IW26" i="53"/>
  <c r="IV26" i="53"/>
  <c r="JB25" i="53"/>
  <c r="JC25" i="53" s="1"/>
  <c r="IZ25" i="53"/>
  <c r="IY25" i="53"/>
  <c r="IX25" i="53"/>
  <c r="IW25" i="53"/>
  <c r="IV25" i="53"/>
  <c r="JB24" i="53"/>
  <c r="JC24" i="53" s="1"/>
  <c r="IZ24" i="53"/>
  <c r="IY24" i="53"/>
  <c r="IX24" i="53"/>
  <c r="IW24" i="53"/>
  <c r="IV24" i="53"/>
  <c r="JB23" i="53"/>
  <c r="JC23" i="53" s="1"/>
  <c r="IZ23" i="53"/>
  <c r="IY23" i="53"/>
  <c r="IX23" i="53"/>
  <c r="IW23" i="53"/>
  <c r="IV23" i="53"/>
  <c r="JB22" i="53"/>
  <c r="JC22" i="53" s="1"/>
  <c r="IZ22" i="53"/>
  <c r="IY22" i="53"/>
  <c r="IX22" i="53"/>
  <c r="IW22" i="53"/>
  <c r="IV22" i="53"/>
  <c r="JB21" i="53"/>
  <c r="JC21" i="53" s="1"/>
  <c r="IZ21" i="53"/>
  <c r="IY21" i="53"/>
  <c r="IX21" i="53"/>
  <c r="IW21" i="53"/>
  <c r="IV21" i="53"/>
  <c r="JB20" i="53"/>
  <c r="JC20" i="53" s="1"/>
  <c r="IZ20" i="53"/>
  <c r="IY20" i="53"/>
  <c r="IX20" i="53"/>
  <c r="IW20" i="53"/>
  <c r="IV20" i="53"/>
  <c r="JB19" i="53"/>
  <c r="JC19" i="53" s="1"/>
  <c r="IZ19" i="53"/>
  <c r="IY19" i="53"/>
  <c r="IX19" i="53"/>
  <c r="IW19" i="53"/>
  <c r="IV19" i="53"/>
  <c r="JB17" i="53"/>
  <c r="JC17" i="53" s="1"/>
  <c r="IZ17" i="53"/>
  <c r="IY17" i="53"/>
  <c r="IX17" i="53"/>
  <c r="IW17" i="53"/>
  <c r="IV17" i="53"/>
  <c r="JB16" i="53"/>
  <c r="JC16" i="53" s="1"/>
  <c r="IZ16" i="53"/>
  <c r="IY16" i="53"/>
  <c r="IX16" i="53"/>
  <c r="IW16" i="53"/>
  <c r="IV16" i="53"/>
  <c r="JB15" i="53"/>
  <c r="JC15" i="53" s="1"/>
  <c r="IZ15" i="53"/>
  <c r="IY15" i="53"/>
  <c r="IX15" i="53"/>
  <c r="IW15" i="53"/>
  <c r="IV15" i="53"/>
  <c r="IC127" i="53"/>
  <c r="IK125" i="53"/>
  <c r="IL125" i="53" s="1"/>
  <c r="II125" i="53"/>
  <c r="IH125" i="53"/>
  <c r="IG125" i="53"/>
  <c r="IF125" i="53"/>
  <c r="IE125" i="53"/>
  <c r="IK123" i="53"/>
  <c r="IL123" i="53" s="1"/>
  <c r="II123" i="53"/>
  <c r="IH123" i="53"/>
  <c r="IJ123" i="53" s="1"/>
  <c r="IK122" i="53"/>
  <c r="IL122" i="53" s="1"/>
  <c r="II122" i="53"/>
  <c r="IH122" i="53"/>
  <c r="IG122" i="53"/>
  <c r="IF122" i="53"/>
  <c r="IE122" i="53"/>
  <c r="IK120" i="53"/>
  <c r="IL120" i="53" s="1"/>
  <c r="II120" i="53"/>
  <c r="IH120" i="53"/>
  <c r="IG120" i="53"/>
  <c r="IF120" i="53"/>
  <c r="IE120" i="53"/>
  <c r="IK118" i="53"/>
  <c r="IL118" i="53" s="1"/>
  <c r="II118" i="53"/>
  <c r="IH118" i="53"/>
  <c r="IG118" i="53"/>
  <c r="IF118" i="53"/>
  <c r="IE118" i="53"/>
  <c r="IJ118" i="53" s="1"/>
  <c r="IK117" i="53"/>
  <c r="IL117" i="53" s="1"/>
  <c r="II117" i="53"/>
  <c r="IH117" i="53"/>
  <c r="IG117" i="53"/>
  <c r="IF117" i="53"/>
  <c r="IE117" i="53"/>
  <c r="IK116" i="53"/>
  <c r="IL116" i="53" s="1"/>
  <c r="II116" i="53"/>
  <c r="IH116" i="53"/>
  <c r="IG116" i="53"/>
  <c r="IF116" i="53"/>
  <c r="IE116" i="53"/>
  <c r="IK115" i="53"/>
  <c r="IL115" i="53" s="1"/>
  <c r="II115" i="53"/>
  <c r="IH115" i="53"/>
  <c r="IG115" i="53"/>
  <c r="IF115" i="53"/>
  <c r="IE115" i="53"/>
  <c r="IK114" i="53"/>
  <c r="IL114" i="53" s="1"/>
  <c r="II114" i="53"/>
  <c r="IH114" i="53"/>
  <c r="IG114" i="53"/>
  <c r="IF114" i="53"/>
  <c r="IE114" i="53"/>
  <c r="IJ114" i="53" s="1"/>
  <c r="IK113" i="53"/>
  <c r="IL113" i="53" s="1"/>
  <c r="II113" i="53"/>
  <c r="IH113" i="53"/>
  <c r="IG113" i="53"/>
  <c r="IF113" i="53"/>
  <c r="IE113" i="53"/>
  <c r="IK109" i="53"/>
  <c r="IL109" i="53" s="1"/>
  <c r="II109" i="53"/>
  <c r="IH109" i="53"/>
  <c r="IG109" i="53"/>
  <c r="IF109" i="53"/>
  <c r="IE109" i="53"/>
  <c r="IK108" i="53"/>
  <c r="IL108" i="53" s="1"/>
  <c r="II108" i="53"/>
  <c r="IH108" i="53"/>
  <c r="IG108" i="53"/>
  <c r="IF108" i="53"/>
  <c r="IE108" i="53"/>
  <c r="IK105" i="53"/>
  <c r="IL105" i="53" s="1"/>
  <c r="II105" i="53"/>
  <c r="IH105" i="53"/>
  <c r="IG105" i="53"/>
  <c r="IF105" i="53"/>
  <c r="IE105" i="53"/>
  <c r="IJ105" i="53" s="1"/>
  <c r="IK104" i="53"/>
  <c r="IL104" i="53" s="1"/>
  <c r="II104" i="53"/>
  <c r="IH104" i="53"/>
  <c r="IG104" i="53"/>
  <c r="IF104" i="53"/>
  <c r="IE104" i="53"/>
  <c r="IK103" i="53"/>
  <c r="IL103" i="53" s="1"/>
  <c r="II103" i="53"/>
  <c r="IH103" i="53"/>
  <c r="IG103" i="53"/>
  <c r="IF103" i="53"/>
  <c r="IE103" i="53"/>
  <c r="IK102" i="53"/>
  <c r="IL102" i="53" s="1"/>
  <c r="II102" i="53"/>
  <c r="IH102" i="53"/>
  <c r="IG102" i="53"/>
  <c r="IF102" i="53"/>
  <c r="IE102" i="53"/>
  <c r="IK101" i="53"/>
  <c r="IL101" i="53" s="1"/>
  <c r="II101" i="53"/>
  <c r="IH101" i="53"/>
  <c r="IG101" i="53"/>
  <c r="IF101" i="53"/>
  <c r="IE101" i="53"/>
  <c r="IJ101" i="53" s="1"/>
  <c r="IK100" i="53"/>
  <c r="IL100" i="53" s="1"/>
  <c r="II100" i="53"/>
  <c r="IH100" i="53"/>
  <c r="IG100" i="53"/>
  <c r="IF100" i="53"/>
  <c r="IE100" i="53"/>
  <c r="IK99" i="53"/>
  <c r="IL99" i="53" s="1"/>
  <c r="II99" i="53"/>
  <c r="IH99" i="53"/>
  <c r="IG99" i="53"/>
  <c r="IF99" i="53"/>
  <c r="IE99" i="53"/>
  <c r="IK96" i="53"/>
  <c r="IL96" i="53" s="1"/>
  <c r="II96" i="53"/>
  <c r="IH96" i="53"/>
  <c r="IG96" i="53"/>
  <c r="IF96" i="53"/>
  <c r="IE96" i="53"/>
  <c r="IK95" i="53"/>
  <c r="IL95" i="53" s="1"/>
  <c r="II95" i="53"/>
  <c r="IH95" i="53"/>
  <c r="IK94" i="53"/>
  <c r="IL94" i="53" s="1"/>
  <c r="II94" i="53"/>
  <c r="IH94" i="53"/>
  <c r="IK93" i="53"/>
  <c r="IL93" i="53" s="1"/>
  <c r="II93" i="53"/>
  <c r="IH93" i="53"/>
  <c r="IG93" i="53"/>
  <c r="IF93" i="53"/>
  <c r="IE93" i="53"/>
  <c r="IK92" i="53"/>
  <c r="IL92" i="53" s="1"/>
  <c r="II92" i="53"/>
  <c r="IH92" i="53"/>
  <c r="IG92" i="53"/>
  <c r="IF92" i="53"/>
  <c r="IE92" i="53"/>
  <c r="IK91" i="53"/>
  <c r="IL91" i="53" s="1"/>
  <c r="II91" i="53"/>
  <c r="IH91" i="53"/>
  <c r="IG91" i="53"/>
  <c r="IF91" i="53"/>
  <c r="IE91" i="53"/>
  <c r="IK90" i="53"/>
  <c r="IL90" i="53" s="1"/>
  <c r="II90" i="53"/>
  <c r="IH90" i="53"/>
  <c r="IG90" i="53"/>
  <c r="IF90" i="53"/>
  <c r="IE90" i="53"/>
  <c r="IK89" i="53"/>
  <c r="IL89" i="53" s="1"/>
  <c r="II89" i="53"/>
  <c r="IH89" i="53"/>
  <c r="IG89" i="53"/>
  <c r="IF89" i="53"/>
  <c r="IE89" i="53"/>
  <c r="IK88" i="53"/>
  <c r="IL88" i="53" s="1"/>
  <c r="II88" i="53"/>
  <c r="IH88" i="53"/>
  <c r="IG88" i="53"/>
  <c r="IF88" i="53"/>
  <c r="IE88" i="53"/>
  <c r="IK87" i="53"/>
  <c r="IL87" i="53" s="1"/>
  <c r="II87" i="53"/>
  <c r="IH87" i="53"/>
  <c r="IG87" i="53"/>
  <c r="IF87" i="53"/>
  <c r="IE87" i="53"/>
  <c r="IK86" i="53"/>
  <c r="IL86" i="53" s="1"/>
  <c r="II86" i="53"/>
  <c r="IH86" i="53"/>
  <c r="IG86" i="53"/>
  <c r="IF86" i="53"/>
  <c r="IE86" i="53"/>
  <c r="IK85" i="53"/>
  <c r="IL85" i="53" s="1"/>
  <c r="II85" i="53"/>
  <c r="IH85" i="53"/>
  <c r="IG85" i="53"/>
  <c r="IF85" i="53"/>
  <c r="IE85" i="53"/>
  <c r="IK84" i="53"/>
  <c r="IL84" i="53" s="1"/>
  <c r="II84" i="53"/>
  <c r="IH84" i="53"/>
  <c r="IG84" i="53"/>
  <c r="IF84" i="53"/>
  <c r="IE84" i="53"/>
  <c r="IK83" i="53"/>
  <c r="IL83" i="53" s="1"/>
  <c r="II83" i="53"/>
  <c r="IH83" i="53"/>
  <c r="IG83" i="53"/>
  <c r="IF83" i="53"/>
  <c r="IE83" i="53"/>
  <c r="IK82" i="53"/>
  <c r="IL82" i="53" s="1"/>
  <c r="II82" i="53"/>
  <c r="IH82" i="53"/>
  <c r="IG82" i="53"/>
  <c r="IF82" i="53"/>
  <c r="IE82" i="53"/>
  <c r="IK81" i="53"/>
  <c r="IL81" i="53" s="1"/>
  <c r="II81" i="53"/>
  <c r="IH81" i="53"/>
  <c r="IG81" i="53"/>
  <c r="IF81" i="53"/>
  <c r="IE81" i="53"/>
  <c r="IK80" i="53"/>
  <c r="IL80" i="53" s="1"/>
  <c r="II80" i="53"/>
  <c r="IH80" i="53"/>
  <c r="IG80" i="53"/>
  <c r="IF80" i="53"/>
  <c r="IE80" i="53"/>
  <c r="IK79" i="53"/>
  <c r="IL79" i="53" s="1"/>
  <c r="II79" i="53"/>
  <c r="IH79" i="53"/>
  <c r="IG79" i="53"/>
  <c r="IF79" i="53"/>
  <c r="IE79" i="53"/>
  <c r="IK78" i="53"/>
  <c r="IL78" i="53" s="1"/>
  <c r="II78" i="53"/>
  <c r="IH78" i="53"/>
  <c r="IG78" i="53"/>
  <c r="IF78" i="53"/>
  <c r="IE78" i="53"/>
  <c r="IK77" i="53"/>
  <c r="IL77" i="53" s="1"/>
  <c r="II77" i="53"/>
  <c r="IH77" i="53"/>
  <c r="IG77" i="53"/>
  <c r="IF77" i="53"/>
  <c r="IE77" i="53"/>
  <c r="IK76" i="53"/>
  <c r="IL76" i="53" s="1"/>
  <c r="II76" i="53"/>
  <c r="IH76" i="53"/>
  <c r="IG76" i="53"/>
  <c r="IF76" i="53"/>
  <c r="IE76" i="53"/>
  <c r="IK73" i="53"/>
  <c r="IL73" i="53" s="1"/>
  <c r="II73" i="53"/>
  <c r="IH73" i="53"/>
  <c r="IG73" i="53"/>
  <c r="IF73" i="53"/>
  <c r="IE73" i="53"/>
  <c r="IK72" i="53"/>
  <c r="IL72" i="53" s="1"/>
  <c r="II72" i="53"/>
  <c r="IH72" i="53"/>
  <c r="IG72" i="53"/>
  <c r="IF72" i="53"/>
  <c r="IE72" i="53"/>
  <c r="IK69" i="53"/>
  <c r="IL69" i="53" s="1"/>
  <c r="II69" i="53"/>
  <c r="IH69" i="53"/>
  <c r="IG69" i="53"/>
  <c r="IF69" i="53"/>
  <c r="IE69" i="53"/>
  <c r="IK68" i="53"/>
  <c r="IL68" i="53" s="1"/>
  <c r="II68" i="53"/>
  <c r="IH68" i="53"/>
  <c r="IG68" i="53"/>
  <c r="IF68" i="53"/>
  <c r="IE68" i="53"/>
  <c r="IK67" i="53"/>
  <c r="IL67" i="53" s="1"/>
  <c r="II67" i="53"/>
  <c r="IH67" i="53"/>
  <c r="IG67" i="53"/>
  <c r="IF67" i="53"/>
  <c r="IE67" i="53"/>
  <c r="IK66" i="53"/>
  <c r="IL66" i="53" s="1"/>
  <c r="II66" i="53"/>
  <c r="IH66" i="53"/>
  <c r="IG66" i="53"/>
  <c r="IF66" i="53"/>
  <c r="IE66" i="53"/>
  <c r="IK65" i="53"/>
  <c r="IL65" i="53" s="1"/>
  <c r="II65" i="53"/>
  <c r="IH65" i="53"/>
  <c r="IG65" i="53"/>
  <c r="IF65" i="53"/>
  <c r="IE65" i="53"/>
  <c r="IK64" i="53"/>
  <c r="IL64" i="53" s="1"/>
  <c r="II64" i="53"/>
  <c r="IH64" i="53"/>
  <c r="IG64" i="53"/>
  <c r="IF64" i="53"/>
  <c r="IE64" i="53"/>
  <c r="IK63" i="53"/>
  <c r="IL63" i="53" s="1"/>
  <c r="II63" i="53"/>
  <c r="IH63" i="53"/>
  <c r="IG63" i="53"/>
  <c r="IF63" i="53"/>
  <c r="IE63" i="53"/>
  <c r="IK60" i="53"/>
  <c r="IL60" i="53" s="1"/>
  <c r="II60" i="53"/>
  <c r="IH60" i="53"/>
  <c r="IG60" i="53"/>
  <c r="IF60" i="53"/>
  <c r="IE60" i="53"/>
  <c r="IL59" i="53"/>
  <c r="IK59" i="53"/>
  <c r="II59" i="53"/>
  <c r="IH59" i="53"/>
  <c r="IG59" i="53"/>
  <c r="IF59" i="53"/>
  <c r="IE59" i="53"/>
  <c r="IK58" i="53"/>
  <c r="IL58" i="53" s="1"/>
  <c r="II58" i="53"/>
  <c r="IH58" i="53"/>
  <c r="IG58" i="53"/>
  <c r="IF58" i="53"/>
  <c r="IE58" i="53"/>
  <c r="IK55" i="53"/>
  <c r="IL55" i="53" s="1"/>
  <c r="II55" i="53"/>
  <c r="IH55" i="53"/>
  <c r="IG55" i="53"/>
  <c r="IF55" i="53"/>
  <c r="IE55" i="53"/>
  <c r="IK54" i="53"/>
  <c r="IL54" i="53" s="1"/>
  <c r="II54" i="53"/>
  <c r="IH54" i="53"/>
  <c r="IG54" i="53"/>
  <c r="IF54" i="53"/>
  <c r="IE54" i="53"/>
  <c r="IK49" i="53"/>
  <c r="IL49" i="53" s="1"/>
  <c r="II49" i="53"/>
  <c r="IH49" i="53"/>
  <c r="IG49" i="53"/>
  <c r="IF49" i="53"/>
  <c r="IE49" i="53"/>
  <c r="IK48" i="53"/>
  <c r="IL48" i="53" s="1"/>
  <c r="II48" i="53"/>
  <c r="IH48" i="53"/>
  <c r="IG48" i="53"/>
  <c r="IF48" i="53"/>
  <c r="IE48" i="53"/>
  <c r="IK47" i="53"/>
  <c r="IL47" i="53" s="1"/>
  <c r="II47" i="53"/>
  <c r="IH47" i="53"/>
  <c r="IG47" i="53"/>
  <c r="IF47" i="53"/>
  <c r="IE47" i="53"/>
  <c r="IK45" i="53"/>
  <c r="IL45" i="53" s="1"/>
  <c r="II45" i="53"/>
  <c r="IH45" i="53"/>
  <c r="IG45" i="53"/>
  <c r="IF45" i="53"/>
  <c r="IE45" i="53"/>
  <c r="IK44" i="53"/>
  <c r="IL44" i="53" s="1"/>
  <c r="II44" i="53"/>
  <c r="IH44" i="53"/>
  <c r="IG44" i="53"/>
  <c r="IF44" i="53"/>
  <c r="IE44" i="53"/>
  <c r="IK43" i="53"/>
  <c r="IL43" i="53" s="1"/>
  <c r="II43" i="53"/>
  <c r="IH43" i="53"/>
  <c r="IG43" i="53"/>
  <c r="IF43" i="53"/>
  <c r="IE43" i="53"/>
  <c r="IK42" i="53"/>
  <c r="IL42" i="53" s="1"/>
  <c r="II42" i="53"/>
  <c r="IH42" i="53"/>
  <c r="IG42" i="53"/>
  <c r="IF42" i="53"/>
  <c r="IE42" i="53"/>
  <c r="IK39" i="53"/>
  <c r="IL39" i="53" s="1"/>
  <c r="II39" i="53"/>
  <c r="IH39" i="53"/>
  <c r="IG39" i="53"/>
  <c r="IF39" i="53"/>
  <c r="IE39" i="53"/>
  <c r="IK37" i="53"/>
  <c r="IL37" i="53" s="1"/>
  <c r="II37" i="53"/>
  <c r="IH37" i="53"/>
  <c r="IG37" i="53"/>
  <c r="IF37" i="53"/>
  <c r="IE37" i="53"/>
  <c r="IK36" i="53"/>
  <c r="IL36" i="53" s="1"/>
  <c r="II36" i="53"/>
  <c r="IH36" i="53"/>
  <c r="IG36" i="53"/>
  <c r="IF36" i="53"/>
  <c r="IE36" i="53"/>
  <c r="IK35" i="53"/>
  <c r="IL35" i="53" s="1"/>
  <c r="II35" i="53"/>
  <c r="IH35" i="53"/>
  <c r="IG35" i="53"/>
  <c r="IF35" i="53"/>
  <c r="IE35" i="53"/>
  <c r="IK34" i="53"/>
  <c r="IL34" i="53" s="1"/>
  <c r="II34" i="53"/>
  <c r="IH34" i="53"/>
  <c r="IG34" i="53"/>
  <c r="IF34" i="53"/>
  <c r="IE34" i="53"/>
  <c r="IK33" i="53"/>
  <c r="IL33" i="53" s="1"/>
  <c r="II33" i="53"/>
  <c r="IH33" i="53"/>
  <c r="IG33" i="53"/>
  <c r="IF33" i="53"/>
  <c r="IE33" i="53"/>
  <c r="IK32" i="53"/>
  <c r="IL32" i="53" s="1"/>
  <c r="II32" i="53"/>
  <c r="IH32" i="53"/>
  <c r="IG32" i="53"/>
  <c r="IF32" i="53"/>
  <c r="IE32" i="53"/>
  <c r="IK31" i="53"/>
  <c r="IL31" i="53" s="1"/>
  <c r="II31" i="53"/>
  <c r="IH31" i="53"/>
  <c r="IG31" i="53"/>
  <c r="IF31" i="53"/>
  <c r="IE31" i="53"/>
  <c r="IK30" i="53"/>
  <c r="IL30" i="53" s="1"/>
  <c r="II30" i="53"/>
  <c r="IH30" i="53"/>
  <c r="IG30" i="53"/>
  <c r="IF30" i="53"/>
  <c r="IE30" i="53"/>
  <c r="IK29" i="53"/>
  <c r="IL29" i="53" s="1"/>
  <c r="II29" i="53"/>
  <c r="IH29" i="53"/>
  <c r="IG29" i="53"/>
  <c r="IF29" i="53"/>
  <c r="IE29" i="53"/>
  <c r="IK27" i="53"/>
  <c r="IL27" i="53" s="1"/>
  <c r="II27" i="53"/>
  <c r="IH27" i="53"/>
  <c r="IG27" i="53"/>
  <c r="IF27" i="53"/>
  <c r="IE27" i="53"/>
  <c r="IK26" i="53"/>
  <c r="IL26" i="53" s="1"/>
  <c r="II26" i="53"/>
  <c r="IH26" i="53"/>
  <c r="IG26" i="53"/>
  <c r="IF26" i="53"/>
  <c r="IE26" i="53"/>
  <c r="IK25" i="53"/>
  <c r="IL25" i="53" s="1"/>
  <c r="II25" i="53"/>
  <c r="IH25" i="53"/>
  <c r="IG25" i="53"/>
  <c r="IF25" i="53"/>
  <c r="IE25" i="53"/>
  <c r="IK24" i="53"/>
  <c r="IL24" i="53" s="1"/>
  <c r="II24" i="53"/>
  <c r="IH24" i="53"/>
  <c r="IG24" i="53"/>
  <c r="IF24" i="53"/>
  <c r="IE24" i="53"/>
  <c r="IK23" i="53"/>
  <c r="IL23" i="53" s="1"/>
  <c r="II23" i="53"/>
  <c r="IH23" i="53"/>
  <c r="IG23" i="53"/>
  <c r="IF23" i="53"/>
  <c r="IE23" i="53"/>
  <c r="IK22" i="53"/>
  <c r="IL22" i="53" s="1"/>
  <c r="II22" i="53"/>
  <c r="IH22" i="53"/>
  <c r="IG22" i="53"/>
  <c r="IF22" i="53"/>
  <c r="IE22" i="53"/>
  <c r="IK21" i="53"/>
  <c r="IL21" i="53" s="1"/>
  <c r="II21" i="53"/>
  <c r="IH21" i="53"/>
  <c r="IG21" i="53"/>
  <c r="IF21" i="53"/>
  <c r="IE21" i="53"/>
  <c r="IK20" i="53"/>
  <c r="IL20" i="53" s="1"/>
  <c r="II20" i="53"/>
  <c r="IH20" i="53"/>
  <c r="IG20" i="53"/>
  <c r="IF20" i="53"/>
  <c r="IE20" i="53"/>
  <c r="IK19" i="53"/>
  <c r="IL19" i="53" s="1"/>
  <c r="II19" i="53"/>
  <c r="IH19" i="53"/>
  <c r="IG19" i="53"/>
  <c r="IF19" i="53"/>
  <c r="IE19" i="53"/>
  <c r="IK17" i="53"/>
  <c r="IL17" i="53" s="1"/>
  <c r="II17" i="53"/>
  <c r="IH17" i="53"/>
  <c r="IG17" i="53"/>
  <c r="IF17" i="53"/>
  <c r="IE17" i="53"/>
  <c r="IK16" i="53"/>
  <c r="IL16" i="53" s="1"/>
  <c r="II16" i="53"/>
  <c r="IH16" i="53"/>
  <c r="IG16" i="53"/>
  <c r="IF16" i="53"/>
  <c r="IE16" i="53"/>
  <c r="IK15" i="53"/>
  <c r="IL15" i="53" s="1"/>
  <c r="II15" i="53"/>
  <c r="IH15" i="53"/>
  <c r="IG15" i="53"/>
  <c r="IF15" i="53"/>
  <c r="IE15" i="53"/>
  <c r="HL127" i="53"/>
  <c r="HT125" i="53"/>
  <c r="HU125" i="53" s="1"/>
  <c r="HR125" i="53"/>
  <c r="HQ125" i="53"/>
  <c r="HP125" i="53"/>
  <c r="HO125" i="53"/>
  <c r="HN125" i="53"/>
  <c r="HT123" i="53"/>
  <c r="HU123" i="53" s="1"/>
  <c r="HR123" i="53"/>
  <c r="HQ123" i="53"/>
  <c r="HS123" i="53" s="1"/>
  <c r="HT122" i="53"/>
  <c r="HU122" i="53" s="1"/>
  <c r="HR122" i="53"/>
  <c r="HQ122" i="53"/>
  <c r="HP122" i="53"/>
  <c r="HO122" i="53"/>
  <c r="HN122" i="53"/>
  <c r="HT120" i="53"/>
  <c r="HU120" i="53" s="1"/>
  <c r="HR120" i="53"/>
  <c r="HQ120" i="53"/>
  <c r="HP120" i="53"/>
  <c r="HO120" i="53"/>
  <c r="HN120" i="53"/>
  <c r="HT118" i="53"/>
  <c r="HU118" i="53" s="1"/>
  <c r="HR118" i="53"/>
  <c r="HQ118" i="53"/>
  <c r="HP118" i="53"/>
  <c r="HO118" i="53"/>
  <c r="HN118" i="53"/>
  <c r="HT117" i="53"/>
  <c r="HU117" i="53" s="1"/>
  <c r="HR117" i="53"/>
  <c r="HQ117" i="53"/>
  <c r="HP117" i="53"/>
  <c r="HO117" i="53"/>
  <c r="HN117" i="53"/>
  <c r="HT116" i="53"/>
  <c r="HU116" i="53" s="1"/>
  <c r="HR116" i="53"/>
  <c r="HQ116" i="53"/>
  <c r="HP116" i="53"/>
  <c r="HO116" i="53"/>
  <c r="HN116" i="53"/>
  <c r="HT115" i="53"/>
  <c r="HU115" i="53" s="1"/>
  <c r="HR115" i="53"/>
  <c r="HQ115" i="53"/>
  <c r="HP115" i="53"/>
  <c r="HO115" i="53"/>
  <c r="HN115" i="53"/>
  <c r="HT114" i="53"/>
  <c r="HU114" i="53" s="1"/>
  <c r="HR114" i="53"/>
  <c r="HQ114" i="53"/>
  <c r="HP114" i="53"/>
  <c r="HO114" i="53"/>
  <c r="HN114" i="53"/>
  <c r="HT113" i="53"/>
  <c r="HU113" i="53" s="1"/>
  <c r="HR113" i="53"/>
  <c r="HQ113" i="53"/>
  <c r="HP113" i="53"/>
  <c r="HO113" i="53"/>
  <c r="HN113" i="53"/>
  <c r="HT109" i="53"/>
  <c r="HU109" i="53" s="1"/>
  <c r="HR109" i="53"/>
  <c r="HQ109" i="53"/>
  <c r="HP109" i="53"/>
  <c r="HO109" i="53"/>
  <c r="HN109" i="53"/>
  <c r="HT108" i="53"/>
  <c r="HU108" i="53" s="1"/>
  <c r="HR108" i="53"/>
  <c r="HQ108" i="53"/>
  <c r="HP108" i="53"/>
  <c r="HO108" i="53"/>
  <c r="HN108" i="53"/>
  <c r="HT105" i="53"/>
  <c r="HU105" i="53" s="1"/>
  <c r="HR105" i="53"/>
  <c r="HQ105" i="53"/>
  <c r="HP105" i="53"/>
  <c r="HO105" i="53"/>
  <c r="HN105" i="53"/>
  <c r="HT104" i="53"/>
  <c r="HU104" i="53" s="1"/>
  <c r="HR104" i="53"/>
  <c r="HQ104" i="53"/>
  <c r="HP104" i="53"/>
  <c r="HO104" i="53"/>
  <c r="HN104" i="53"/>
  <c r="HT103" i="53"/>
  <c r="HU103" i="53" s="1"/>
  <c r="HR103" i="53"/>
  <c r="HQ103" i="53"/>
  <c r="HP103" i="53"/>
  <c r="HO103" i="53"/>
  <c r="HN103" i="53"/>
  <c r="HT102" i="53"/>
  <c r="HU102" i="53" s="1"/>
  <c r="HR102" i="53"/>
  <c r="HQ102" i="53"/>
  <c r="HP102" i="53"/>
  <c r="HO102" i="53"/>
  <c r="HN102" i="53"/>
  <c r="HT101" i="53"/>
  <c r="HU101" i="53" s="1"/>
  <c r="HR101" i="53"/>
  <c r="HQ101" i="53"/>
  <c r="HP101" i="53"/>
  <c r="HO101" i="53"/>
  <c r="HN101" i="53"/>
  <c r="HT100" i="53"/>
  <c r="HU100" i="53" s="1"/>
  <c r="HR100" i="53"/>
  <c r="HQ100" i="53"/>
  <c r="HP100" i="53"/>
  <c r="HO100" i="53"/>
  <c r="HN100" i="53"/>
  <c r="HT99" i="53"/>
  <c r="HU99" i="53" s="1"/>
  <c r="HR99" i="53"/>
  <c r="HQ99" i="53"/>
  <c r="HP99" i="53"/>
  <c r="HO99" i="53"/>
  <c r="HN99" i="53"/>
  <c r="HT96" i="53"/>
  <c r="HU96" i="53" s="1"/>
  <c r="HR96" i="53"/>
  <c r="HQ96" i="53"/>
  <c r="HP96" i="53"/>
  <c r="HO96" i="53"/>
  <c r="HN96" i="53"/>
  <c r="HT95" i="53"/>
  <c r="HU95" i="53" s="1"/>
  <c r="HR95" i="53"/>
  <c r="HQ95" i="53"/>
  <c r="HS95" i="53" s="1"/>
  <c r="HT94" i="53"/>
  <c r="HU94" i="53" s="1"/>
  <c r="HR94" i="53"/>
  <c r="HQ94" i="53"/>
  <c r="HT93" i="53"/>
  <c r="HU93" i="53" s="1"/>
  <c r="HR93" i="53"/>
  <c r="HQ93" i="53"/>
  <c r="HP93" i="53"/>
  <c r="HO93" i="53"/>
  <c r="HN93" i="53"/>
  <c r="HT92" i="53"/>
  <c r="HU92" i="53" s="1"/>
  <c r="HR92" i="53"/>
  <c r="HQ92" i="53"/>
  <c r="HP92" i="53"/>
  <c r="HO92" i="53"/>
  <c r="HN92" i="53"/>
  <c r="HT91" i="53"/>
  <c r="HU91" i="53" s="1"/>
  <c r="HR91" i="53"/>
  <c r="HQ91" i="53"/>
  <c r="HP91" i="53"/>
  <c r="HO91" i="53"/>
  <c r="HN91" i="53"/>
  <c r="HT90" i="53"/>
  <c r="HU90" i="53" s="1"/>
  <c r="HR90" i="53"/>
  <c r="HQ90" i="53"/>
  <c r="HP90" i="53"/>
  <c r="HO90" i="53"/>
  <c r="HN90" i="53"/>
  <c r="HT89" i="53"/>
  <c r="HU89" i="53" s="1"/>
  <c r="HR89" i="53"/>
  <c r="HQ89" i="53"/>
  <c r="HP89" i="53"/>
  <c r="HO89" i="53"/>
  <c r="HN89" i="53"/>
  <c r="HT88" i="53"/>
  <c r="HU88" i="53" s="1"/>
  <c r="HR88" i="53"/>
  <c r="HQ88" i="53"/>
  <c r="HP88" i="53"/>
  <c r="HO88" i="53"/>
  <c r="HN88" i="53"/>
  <c r="HT87" i="53"/>
  <c r="HU87" i="53" s="1"/>
  <c r="HR87" i="53"/>
  <c r="HQ87" i="53"/>
  <c r="HP87" i="53"/>
  <c r="HO87" i="53"/>
  <c r="HN87" i="53"/>
  <c r="HT86" i="53"/>
  <c r="HU86" i="53" s="1"/>
  <c r="HR86" i="53"/>
  <c r="HQ86" i="53"/>
  <c r="HP86" i="53"/>
  <c r="HO86" i="53"/>
  <c r="HN86" i="53"/>
  <c r="HT85" i="53"/>
  <c r="HU85" i="53" s="1"/>
  <c r="HR85" i="53"/>
  <c r="HQ85" i="53"/>
  <c r="HP85" i="53"/>
  <c r="HO85" i="53"/>
  <c r="HN85" i="53"/>
  <c r="HT84" i="53"/>
  <c r="HU84" i="53" s="1"/>
  <c r="HR84" i="53"/>
  <c r="HQ84" i="53"/>
  <c r="HP84" i="53"/>
  <c r="HO84" i="53"/>
  <c r="HN84" i="53"/>
  <c r="HT83" i="53"/>
  <c r="HU83" i="53" s="1"/>
  <c r="HR83" i="53"/>
  <c r="HQ83" i="53"/>
  <c r="HP83" i="53"/>
  <c r="HO83" i="53"/>
  <c r="HN83" i="53"/>
  <c r="HT82" i="53"/>
  <c r="HU82" i="53" s="1"/>
  <c r="HR82" i="53"/>
  <c r="HQ82" i="53"/>
  <c r="HP82" i="53"/>
  <c r="HO82" i="53"/>
  <c r="HN82" i="53"/>
  <c r="HT81" i="53"/>
  <c r="HU81" i="53" s="1"/>
  <c r="HR81" i="53"/>
  <c r="HQ81" i="53"/>
  <c r="HP81" i="53"/>
  <c r="HO81" i="53"/>
  <c r="HN81" i="53"/>
  <c r="HT80" i="53"/>
  <c r="HU80" i="53" s="1"/>
  <c r="HR80" i="53"/>
  <c r="HQ80" i="53"/>
  <c r="HP80" i="53"/>
  <c r="HO80" i="53"/>
  <c r="HN80" i="53"/>
  <c r="HT79" i="53"/>
  <c r="HU79" i="53" s="1"/>
  <c r="HR79" i="53"/>
  <c r="HQ79" i="53"/>
  <c r="HP79" i="53"/>
  <c r="HO79" i="53"/>
  <c r="HN79" i="53"/>
  <c r="HT78" i="53"/>
  <c r="HU78" i="53" s="1"/>
  <c r="HR78" i="53"/>
  <c r="HQ78" i="53"/>
  <c r="HP78" i="53"/>
  <c r="HO78" i="53"/>
  <c r="HN78" i="53"/>
  <c r="HT77" i="53"/>
  <c r="HU77" i="53" s="1"/>
  <c r="HR77" i="53"/>
  <c r="HQ77" i="53"/>
  <c r="HP77" i="53"/>
  <c r="HO77" i="53"/>
  <c r="HN77" i="53"/>
  <c r="HT76" i="53"/>
  <c r="HU76" i="53" s="1"/>
  <c r="HR76" i="53"/>
  <c r="HQ76" i="53"/>
  <c r="HP76" i="53"/>
  <c r="HO76" i="53"/>
  <c r="HN76" i="53"/>
  <c r="HT73" i="53"/>
  <c r="HU73" i="53" s="1"/>
  <c r="HR73" i="53"/>
  <c r="HQ73" i="53"/>
  <c r="HP73" i="53"/>
  <c r="HO73" i="53"/>
  <c r="HN73" i="53"/>
  <c r="HT72" i="53"/>
  <c r="HU72" i="53" s="1"/>
  <c r="HR72" i="53"/>
  <c r="HQ72" i="53"/>
  <c r="HP72" i="53"/>
  <c r="HO72" i="53"/>
  <c r="HN72" i="53"/>
  <c r="HT69" i="53"/>
  <c r="HU69" i="53" s="1"/>
  <c r="HR69" i="53"/>
  <c r="HQ69" i="53"/>
  <c r="HP69" i="53"/>
  <c r="HO69" i="53"/>
  <c r="HN69" i="53"/>
  <c r="HT68" i="53"/>
  <c r="HU68" i="53" s="1"/>
  <c r="HR68" i="53"/>
  <c r="HQ68" i="53"/>
  <c r="HP68" i="53"/>
  <c r="HO68" i="53"/>
  <c r="HN68" i="53"/>
  <c r="HT67" i="53"/>
  <c r="HU67" i="53" s="1"/>
  <c r="HR67" i="53"/>
  <c r="HQ67" i="53"/>
  <c r="HP67" i="53"/>
  <c r="HO67" i="53"/>
  <c r="HN67" i="53"/>
  <c r="HT66" i="53"/>
  <c r="HU66" i="53" s="1"/>
  <c r="HR66" i="53"/>
  <c r="HQ66" i="53"/>
  <c r="HP66" i="53"/>
  <c r="HO66" i="53"/>
  <c r="HN66" i="53"/>
  <c r="HT65" i="53"/>
  <c r="HU65" i="53" s="1"/>
  <c r="HR65" i="53"/>
  <c r="HQ65" i="53"/>
  <c r="HP65" i="53"/>
  <c r="HO65" i="53"/>
  <c r="HN65" i="53"/>
  <c r="HT64" i="53"/>
  <c r="HU64" i="53" s="1"/>
  <c r="HR64" i="53"/>
  <c r="HQ64" i="53"/>
  <c r="HP64" i="53"/>
  <c r="HO64" i="53"/>
  <c r="HN64" i="53"/>
  <c r="HT63" i="53"/>
  <c r="HU63" i="53" s="1"/>
  <c r="HR63" i="53"/>
  <c r="HQ63" i="53"/>
  <c r="HP63" i="53"/>
  <c r="HO63" i="53"/>
  <c r="HN63" i="53"/>
  <c r="HT60" i="53"/>
  <c r="HU60" i="53" s="1"/>
  <c r="HR60" i="53"/>
  <c r="HQ60" i="53"/>
  <c r="HP60" i="53"/>
  <c r="HO60" i="53"/>
  <c r="HN60" i="53"/>
  <c r="HT59" i="53"/>
  <c r="HU59" i="53" s="1"/>
  <c r="HR59" i="53"/>
  <c r="HQ59" i="53"/>
  <c r="HP59" i="53"/>
  <c r="HO59" i="53"/>
  <c r="HN59" i="53"/>
  <c r="HT58" i="53"/>
  <c r="HU58" i="53" s="1"/>
  <c r="HR58" i="53"/>
  <c r="HQ58" i="53"/>
  <c r="HP58" i="53"/>
  <c r="HO58" i="53"/>
  <c r="HN58" i="53"/>
  <c r="HT55" i="53"/>
  <c r="HU55" i="53" s="1"/>
  <c r="HR55" i="53"/>
  <c r="HQ55" i="53"/>
  <c r="HP55" i="53"/>
  <c r="HO55" i="53"/>
  <c r="HN55" i="53"/>
  <c r="HT54" i="53"/>
  <c r="HU54" i="53" s="1"/>
  <c r="HR54" i="53"/>
  <c r="HQ54" i="53"/>
  <c r="HP54" i="53"/>
  <c r="HO54" i="53"/>
  <c r="HN54" i="53"/>
  <c r="HT49" i="53"/>
  <c r="HU49" i="53" s="1"/>
  <c r="HR49" i="53"/>
  <c r="HQ49" i="53"/>
  <c r="HP49" i="53"/>
  <c r="HO49" i="53"/>
  <c r="HN49" i="53"/>
  <c r="HT48" i="53"/>
  <c r="HU48" i="53" s="1"/>
  <c r="HR48" i="53"/>
  <c r="HQ48" i="53"/>
  <c r="HP48" i="53"/>
  <c r="HO48" i="53"/>
  <c r="HN48" i="53"/>
  <c r="HT47" i="53"/>
  <c r="HU47" i="53" s="1"/>
  <c r="HR47" i="53"/>
  <c r="HQ47" i="53"/>
  <c r="HP47" i="53"/>
  <c r="HO47" i="53"/>
  <c r="HN47" i="53"/>
  <c r="HT45" i="53"/>
  <c r="HU45" i="53" s="1"/>
  <c r="HR45" i="53"/>
  <c r="HQ45" i="53"/>
  <c r="HP45" i="53"/>
  <c r="HO45" i="53"/>
  <c r="HN45" i="53"/>
  <c r="HT44" i="53"/>
  <c r="HU44" i="53" s="1"/>
  <c r="HR44" i="53"/>
  <c r="HQ44" i="53"/>
  <c r="HP44" i="53"/>
  <c r="HO44" i="53"/>
  <c r="HN44" i="53"/>
  <c r="HT43" i="53"/>
  <c r="HU43" i="53" s="1"/>
  <c r="HR43" i="53"/>
  <c r="HQ43" i="53"/>
  <c r="HP43" i="53"/>
  <c r="HO43" i="53"/>
  <c r="HN43" i="53"/>
  <c r="HT42" i="53"/>
  <c r="HU42" i="53" s="1"/>
  <c r="HR42" i="53"/>
  <c r="HQ42" i="53"/>
  <c r="HP42" i="53"/>
  <c r="HO42" i="53"/>
  <c r="HN42" i="53"/>
  <c r="HT39" i="53"/>
  <c r="HU39" i="53" s="1"/>
  <c r="HR39" i="53"/>
  <c r="HQ39" i="53"/>
  <c r="HP39" i="53"/>
  <c r="HO39" i="53"/>
  <c r="HN39" i="53"/>
  <c r="HT37" i="53"/>
  <c r="HU37" i="53" s="1"/>
  <c r="HR37" i="53"/>
  <c r="HQ37" i="53"/>
  <c r="HP37" i="53"/>
  <c r="HO37" i="53"/>
  <c r="HN37" i="53"/>
  <c r="HT36" i="53"/>
  <c r="HU36" i="53" s="1"/>
  <c r="HR36" i="53"/>
  <c r="HQ36" i="53"/>
  <c r="HP36" i="53"/>
  <c r="HO36" i="53"/>
  <c r="HN36" i="53"/>
  <c r="HT35" i="53"/>
  <c r="HU35" i="53" s="1"/>
  <c r="HR35" i="53"/>
  <c r="HQ35" i="53"/>
  <c r="HP35" i="53"/>
  <c r="HO35" i="53"/>
  <c r="HN35" i="53"/>
  <c r="HT34" i="53"/>
  <c r="HU34" i="53" s="1"/>
  <c r="HR34" i="53"/>
  <c r="HQ34" i="53"/>
  <c r="HP34" i="53"/>
  <c r="HO34" i="53"/>
  <c r="HN34" i="53"/>
  <c r="HT33" i="53"/>
  <c r="HU33" i="53" s="1"/>
  <c r="HR33" i="53"/>
  <c r="HQ33" i="53"/>
  <c r="HP33" i="53"/>
  <c r="HO33" i="53"/>
  <c r="HN33" i="53"/>
  <c r="HT32" i="53"/>
  <c r="HU32" i="53" s="1"/>
  <c r="HR32" i="53"/>
  <c r="HQ32" i="53"/>
  <c r="HP32" i="53"/>
  <c r="HO32" i="53"/>
  <c r="HN32" i="53"/>
  <c r="HT31" i="53"/>
  <c r="HU31" i="53" s="1"/>
  <c r="HR31" i="53"/>
  <c r="HQ31" i="53"/>
  <c r="HP31" i="53"/>
  <c r="HO31" i="53"/>
  <c r="HN31" i="53"/>
  <c r="HT30" i="53"/>
  <c r="HU30" i="53" s="1"/>
  <c r="HR30" i="53"/>
  <c r="HQ30" i="53"/>
  <c r="HP30" i="53"/>
  <c r="HO30" i="53"/>
  <c r="HN30" i="53"/>
  <c r="HT29" i="53"/>
  <c r="HU29" i="53" s="1"/>
  <c r="HR29" i="53"/>
  <c r="HQ29" i="53"/>
  <c r="HP29" i="53"/>
  <c r="HO29" i="53"/>
  <c r="HN29" i="53"/>
  <c r="HT27" i="53"/>
  <c r="HU27" i="53" s="1"/>
  <c r="HR27" i="53"/>
  <c r="HQ27" i="53"/>
  <c r="HP27" i="53"/>
  <c r="HO27" i="53"/>
  <c r="HN27" i="53"/>
  <c r="HT26" i="53"/>
  <c r="HU26" i="53" s="1"/>
  <c r="HR26" i="53"/>
  <c r="HQ26" i="53"/>
  <c r="HP26" i="53"/>
  <c r="HO26" i="53"/>
  <c r="HN26" i="53"/>
  <c r="HT25" i="53"/>
  <c r="HU25" i="53" s="1"/>
  <c r="HR25" i="53"/>
  <c r="HQ25" i="53"/>
  <c r="HP25" i="53"/>
  <c r="HO25" i="53"/>
  <c r="HN25" i="53"/>
  <c r="HT24" i="53"/>
  <c r="HU24" i="53" s="1"/>
  <c r="HR24" i="53"/>
  <c r="HQ24" i="53"/>
  <c r="HP24" i="53"/>
  <c r="HO24" i="53"/>
  <c r="HN24" i="53"/>
  <c r="HT23" i="53"/>
  <c r="HU23" i="53" s="1"/>
  <c r="HR23" i="53"/>
  <c r="HQ23" i="53"/>
  <c r="HP23" i="53"/>
  <c r="HO23" i="53"/>
  <c r="HN23" i="53"/>
  <c r="HT22" i="53"/>
  <c r="HU22" i="53" s="1"/>
  <c r="HR22" i="53"/>
  <c r="HQ22" i="53"/>
  <c r="HP22" i="53"/>
  <c r="HO22" i="53"/>
  <c r="HN22" i="53"/>
  <c r="HT21" i="53"/>
  <c r="HU21" i="53" s="1"/>
  <c r="HR21" i="53"/>
  <c r="HQ21" i="53"/>
  <c r="HP21" i="53"/>
  <c r="HO21" i="53"/>
  <c r="HN21" i="53"/>
  <c r="HT20" i="53"/>
  <c r="HU20" i="53" s="1"/>
  <c r="HR20" i="53"/>
  <c r="HQ20" i="53"/>
  <c r="HP20" i="53"/>
  <c r="HO20" i="53"/>
  <c r="HN20" i="53"/>
  <c r="HT19" i="53"/>
  <c r="HU19" i="53" s="1"/>
  <c r="HR19" i="53"/>
  <c r="HQ19" i="53"/>
  <c r="HP19" i="53"/>
  <c r="HO19" i="53"/>
  <c r="HN19" i="53"/>
  <c r="HT17" i="53"/>
  <c r="HU17" i="53" s="1"/>
  <c r="HR17" i="53"/>
  <c r="HQ17" i="53"/>
  <c r="HP17" i="53"/>
  <c r="HO17" i="53"/>
  <c r="HN17" i="53"/>
  <c r="HT16" i="53"/>
  <c r="HU16" i="53" s="1"/>
  <c r="HR16" i="53"/>
  <c r="HQ16" i="53"/>
  <c r="HP16" i="53"/>
  <c r="HO16" i="53"/>
  <c r="HN16" i="53"/>
  <c r="HT15" i="53"/>
  <c r="HU15" i="53" s="1"/>
  <c r="HR15" i="53"/>
  <c r="HQ15" i="53"/>
  <c r="HP15" i="53"/>
  <c r="HO15" i="53"/>
  <c r="HN15" i="53"/>
  <c r="GU127" i="53"/>
  <c r="HC125" i="53"/>
  <c r="HD125" i="53" s="1"/>
  <c r="HA125" i="53"/>
  <c r="GZ125" i="53"/>
  <c r="GY125" i="53"/>
  <c r="GX125" i="53"/>
  <c r="GW125" i="53"/>
  <c r="HC123" i="53"/>
  <c r="HD123" i="53" s="1"/>
  <c r="HA123" i="53"/>
  <c r="GZ123" i="53"/>
  <c r="HB123" i="53" s="1"/>
  <c r="HC122" i="53"/>
  <c r="HD122" i="53" s="1"/>
  <c r="HA122" i="53"/>
  <c r="GZ122" i="53"/>
  <c r="GY122" i="53"/>
  <c r="GX122" i="53"/>
  <c r="GW122" i="53"/>
  <c r="HC120" i="53"/>
  <c r="HD120" i="53" s="1"/>
  <c r="HA120" i="53"/>
  <c r="GZ120" i="53"/>
  <c r="GY120" i="53"/>
  <c r="GX120" i="53"/>
  <c r="GW120" i="53"/>
  <c r="HC118" i="53"/>
  <c r="HD118" i="53" s="1"/>
  <c r="HA118" i="53"/>
  <c r="GZ118" i="53"/>
  <c r="GY118" i="53"/>
  <c r="GX118" i="53"/>
  <c r="GW118" i="53"/>
  <c r="HC117" i="53"/>
  <c r="HD117" i="53" s="1"/>
  <c r="HA117" i="53"/>
  <c r="GZ117" i="53"/>
  <c r="GY117" i="53"/>
  <c r="GX117" i="53"/>
  <c r="GW117" i="53"/>
  <c r="HC116" i="53"/>
  <c r="HD116" i="53" s="1"/>
  <c r="HA116" i="53"/>
  <c r="GZ116" i="53"/>
  <c r="GY116" i="53"/>
  <c r="GX116" i="53"/>
  <c r="GW116" i="53"/>
  <c r="HC115" i="53"/>
  <c r="HD115" i="53" s="1"/>
  <c r="HA115" i="53"/>
  <c r="GZ115" i="53"/>
  <c r="GY115" i="53"/>
  <c r="GX115" i="53"/>
  <c r="GW115" i="53"/>
  <c r="HC114" i="53"/>
  <c r="HD114" i="53" s="1"/>
  <c r="HA114" i="53"/>
  <c r="GZ114" i="53"/>
  <c r="GY114" i="53"/>
  <c r="GX114" i="53"/>
  <c r="GW114" i="53"/>
  <c r="HC113" i="53"/>
  <c r="HD113" i="53" s="1"/>
  <c r="HA113" i="53"/>
  <c r="GZ113" i="53"/>
  <c r="GY113" i="53"/>
  <c r="GX113" i="53"/>
  <c r="GW113" i="53"/>
  <c r="HC109" i="53"/>
  <c r="HD109" i="53" s="1"/>
  <c r="HA109" i="53"/>
  <c r="GZ109" i="53"/>
  <c r="GY109" i="53"/>
  <c r="GX109" i="53"/>
  <c r="GW109" i="53"/>
  <c r="HC108" i="53"/>
  <c r="HD108" i="53" s="1"/>
  <c r="HA108" i="53"/>
  <c r="GZ108" i="53"/>
  <c r="GY108" i="53"/>
  <c r="GX108" i="53"/>
  <c r="GW108" i="53"/>
  <c r="HC105" i="53"/>
  <c r="HD105" i="53" s="1"/>
  <c r="HA105" i="53"/>
  <c r="GZ105" i="53"/>
  <c r="GY105" i="53"/>
  <c r="GX105" i="53"/>
  <c r="GW105" i="53"/>
  <c r="HC104" i="53"/>
  <c r="HD104" i="53" s="1"/>
  <c r="HA104" i="53"/>
  <c r="GZ104" i="53"/>
  <c r="GY104" i="53"/>
  <c r="GX104" i="53"/>
  <c r="GW104" i="53"/>
  <c r="HC103" i="53"/>
  <c r="HD103" i="53" s="1"/>
  <c r="HA103" i="53"/>
  <c r="GZ103" i="53"/>
  <c r="GY103" i="53"/>
  <c r="GX103" i="53"/>
  <c r="GW103" i="53"/>
  <c r="HC102" i="53"/>
  <c r="HD102" i="53" s="1"/>
  <c r="HA102" i="53"/>
  <c r="GZ102" i="53"/>
  <c r="GY102" i="53"/>
  <c r="GX102" i="53"/>
  <c r="GW102" i="53"/>
  <c r="HC101" i="53"/>
  <c r="HD101" i="53" s="1"/>
  <c r="HA101" i="53"/>
  <c r="GZ101" i="53"/>
  <c r="GY101" i="53"/>
  <c r="GX101" i="53"/>
  <c r="GW101" i="53"/>
  <c r="HC100" i="53"/>
  <c r="HD100" i="53" s="1"/>
  <c r="HA100" i="53"/>
  <c r="GZ100" i="53"/>
  <c r="GY100" i="53"/>
  <c r="GX100" i="53"/>
  <c r="GW100" i="53"/>
  <c r="HC99" i="53"/>
  <c r="HD99" i="53" s="1"/>
  <c r="HA99" i="53"/>
  <c r="GZ99" i="53"/>
  <c r="GY99" i="53"/>
  <c r="GX99" i="53"/>
  <c r="GW99" i="53"/>
  <c r="HC96" i="53"/>
  <c r="HD96" i="53" s="1"/>
  <c r="HA96" i="53"/>
  <c r="GZ96" i="53"/>
  <c r="GY96" i="53"/>
  <c r="GX96" i="53"/>
  <c r="GW96" i="53"/>
  <c r="HC95" i="53"/>
  <c r="HD95" i="53" s="1"/>
  <c r="HA95" i="53"/>
  <c r="GZ95" i="53"/>
  <c r="HC94" i="53"/>
  <c r="HD94" i="53" s="1"/>
  <c r="HA94" i="53"/>
  <c r="GZ94" i="53"/>
  <c r="HB94" i="53"/>
  <c r="HC93" i="53"/>
  <c r="HD93" i="53" s="1"/>
  <c r="HA93" i="53"/>
  <c r="GZ93" i="53"/>
  <c r="GY93" i="53"/>
  <c r="GX93" i="53"/>
  <c r="GW93" i="53"/>
  <c r="HC92" i="53"/>
  <c r="HD92" i="53" s="1"/>
  <c r="HA92" i="53"/>
  <c r="GZ92" i="53"/>
  <c r="GY92" i="53"/>
  <c r="GX92" i="53"/>
  <c r="GW92" i="53"/>
  <c r="HC91" i="53"/>
  <c r="HD91" i="53" s="1"/>
  <c r="HA91" i="53"/>
  <c r="GZ91" i="53"/>
  <c r="GY91" i="53"/>
  <c r="GX91" i="53"/>
  <c r="GW91" i="53"/>
  <c r="HC90" i="53"/>
  <c r="HD90" i="53" s="1"/>
  <c r="HA90" i="53"/>
  <c r="GZ90" i="53"/>
  <c r="GY90" i="53"/>
  <c r="GX90" i="53"/>
  <c r="GW90" i="53"/>
  <c r="HC89" i="53"/>
  <c r="HD89" i="53" s="1"/>
  <c r="HA89" i="53"/>
  <c r="GZ89" i="53"/>
  <c r="GY89" i="53"/>
  <c r="GX89" i="53"/>
  <c r="GW89" i="53"/>
  <c r="HC88" i="53"/>
  <c r="HD88" i="53" s="1"/>
  <c r="HA88" i="53"/>
  <c r="GZ88" i="53"/>
  <c r="GY88" i="53"/>
  <c r="GX88" i="53"/>
  <c r="GW88" i="53"/>
  <c r="HC87" i="53"/>
  <c r="HD87" i="53" s="1"/>
  <c r="HA87" i="53"/>
  <c r="GZ87" i="53"/>
  <c r="GY87" i="53"/>
  <c r="GX87" i="53"/>
  <c r="GW87" i="53"/>
  <c r="HC86" i="53"/>
  <c r="HD86" i="53" s="1"/>
  <c r="HA86" i="53"/>
  <c r="GZ86" i="53"/>
  <c r="GY86" i="53"/>
  <c r="GX86" i="53"/>
  <c r="GW86" i="53"/>
  <c r="HC85" i="53"/>
  <c r="HD85" i="53" s="1"/>
  <c r="HA85" i="53"/>
  <c r="GZ85" i="53"/>
  <c r="GY85" i="53"/>
  <c r="GX85" i="53"/>
  <c r="GW85" i="53"/>
  <c r="HC84" i="53"/>
  <c r="HD84" i="53" s="1"/>
  <c r="HA84" i="53"/>
  <c r="GZ84" i="53"/>
  <c r="GY84" i="53"/>
  <c r="GX84" i="53"/>
  <c r="GW84" i="53"/>
  <c r="HC83" i="53"/>
  <c r="HD83" i="53" s="1"/>
  <c r="HA83" i="53"/>
  <c r="GZ83" i="53"/>
  <c r="GY83" i="53"/>
  <c r="GX83" i="53"/>
  <c r="GW83" i="53"/>
  <c r="HC82" i="53"/>
  <c r="HD82" i="53" s="1"/>
  <c r="HA82" i="53"/>
  <c r="GZ82" i="53"/>
  <c r="GY82" i="53"/>
  <c r="GX82" i="53"/>
  <c r="GW82" i="53"/>
  <c r="HC81" i="53"/>
  <c r="HD81" i="53" s="1"/>
  <c r="HA81" i="53"/>
  <c r="GZ81" i="53"/>
  <c r="GY81" i="53"/>
  <c r="GX81" i="53"/>
  <c r="GW81" i="53"/>
  <c r="HC80" i="53"/>
  <c r="HD80" i="53" s="1"/>
  <c r="HA80" i="53"/>
  <c r="GZ80" i="53"/>
  <c r="GY80" i="53"/>
  <c r="GX80" i="53"/>
  <c r="GW80" i="53"/>
  <c r="HC79" i="53"/>
  <c r="HD79" i="53" s="1"/>
  <c r="HA79" i="53"/>
  <c r="GZ79" i="53"/>
  <c r="GY79" i="53"/>
  <c r="GX79" i="53"/>
  <c r="GW79" i="53"/>
  <c r="HC78" i="53"/>
  <c r="HD78" i="53" s="1"/>
  <c r="HA78" i="53"/>
  <c r="GZ78" i="53"/>
  <c r="GY78" i="53"/>
  <c r="GX78" i="53"/>
  <c r="GW78" i="53"/>
  <c r="HC77" i="53"/>
  <c r="HD77" i="53" s="1"/>
  <c r="HA77" i="53"/>
  <c r="GZ77" i="53"/>
  <c r="GY77" i="53"/>
  <c r="GX77" i="53"/>
  <c r="GW77" i="53"/>
  <c r="HC76" i="53"/>
  <c r="HD76" i="53" s="1"/>
  <c r="HA76" i="53"/>
  <c r="GZ76" i="53"/>
  <c r="GY76" i="53"/>
  <c r="GX76" i="53"/>
  <c r="GW76" i="53"/>
  <c r="HC73" i="53"/>
  <c r="HD73" i="53" s="1"/>
  <c r="HA73" i="53"/>
  <c r="GZ73" i="53"/>
  <c r="GY73" i="53"/>
  <c r="GX73" i="53"/>
  <c r="GW73" i="53"/>
  <c r="HC72" i="53"/>
  <c r="HD72" i="53" s="1"/>
  <c r="HA72" i="53"/>
  <c r="GZ72" i="53"/>
  <c r="GY72" i="53"/>
  <c r="GX72" i="53"/>
  <c r="GW72" i="53"/>
  <c r="HC69" i="53"/>
  <c r="HD69" i="53" s="1"/>
  <c r="HA69" i="53"/>
  <c r="GZ69" i="53"/>
  <c r="GY69" i="53"/>
  <c r="GX69" i="53"/>
  <c r="GW69" i="53"/>
  <c r="HC68" i="53"/>
  <c r="HD68" i="53" s="1"/>
  <c r="HA68" i="53"/>
  <c r="GZ68" i="53"/>
  <c r="GY68" i="53"/>
  <c r="GX68" i="53"/>
  <c r="GW68" i="53"/>
  <c r="HC67" i="53"/>
  <c r="HD67" i="53" s="1"/>
  <c r="HA67" i="53"/>
  <c r="GZ67" i="53"/>
  <c r="GY67" i="53"/>
  <c r="GX67" i="53"/>
  <c r="GW67" i="53"/>
  <c r="HC66" i="53"/>
  <c r="HD66" i="53" s="1"/>
  <c r="HA66" i="53"/>
  <c r="GZ66" i="53"/>
  <c r="GY66" i="53"/>
  <c r="GX66" i="53"/>
  <c r="GW66" i="53"/>
  <c r="HC65" i="53"/>
  <c r="HD65" i="53" s="1"/>
  <c r="HA65" i="53"/>
  <c r="GZ65" i="53"/>
  <c r="GY65" i="53"/>
  <c r="GX65" i="53"/>
  <c r="GW65" i="53"/>
  <c r="HC64" i="53"/>
  <c r="HD64" i="53" s="1"/>
  <c r="HA64" i="53"/>
  <c r="GZ64" i="53"/>
  <c r="GY64" i="53"/>
  <c r="GX64" i="53"/>
  <c r="GW64" i="53"/>
  <c r="HC63" i="53"/>
  <c r="HD63" i="53" s="1"/>
  <c r="HA63" i="53"/>
  <c r="GZ63" i="53"/>
  <c r="GY63" i="53"/>
  <c r="GX63" i="53"/>
  <c r="GW63" i="53"/>
  <c r="HC60" i="53"/>
  <c r="HD60" i="53" s="1"/>
  <c r="HA60" i="53"/>
  <c r="GZ60" i="53"/>
  <c r="GY60" i="53"/>
  <c r="GX60" i="53"/>
  <c r="GW60" i="53"/>
  <c r="HD59" i="53"/>
  <c r="HC59" i="53"/>
  <c r="HA59" i="53"/>
  <c r="GZ59" i="53"/>
  <c r="GY59" i="53"/>
  <c r="GX59" i="53"/>
  <c r="GW59" i="53"/>
  <c r="HC58" i="53"/>
  <c r="HD58" i="53" s="1"/>
  <c r="HA58" i="53"/>
  <c r="GZ58" i="53"/>
  <c r="GY58" i="53"/>
  <c r="GX58" i="53"/>
  <c r="GW58" i="53"/>
  <c r="HC55" i="53"/>
  <c r="HD55" i="53" s="1"/>
  <c r="HA55" i="53"/>
  <c r="GZ55" i="53"/>
  <c r="GY55" i="53"/>
  <c r="GX55" i="53"/>
  <c r="GW55" i="53"/>
  <c r="HC54" i="53"/>
  <c r="HD54" i="53" s="1"/>
  <c r="HA54" i="53"/>
  <c r="GZ54" i="53"/>
  <c r="GY54" i="53"/>
  <c r="GX54" i="53"/>
  <c r="GW54" i="53"/>
  <c r="HC49" i="53"/>
  <c r="HD49" i="53" s="1"/>
  <c r="HA49" i="53"/>
  <c r="GZ49" i="53"/>
  <c r="GY49" i="53"/>
  <c r="GX49" i="53"/>
  <c r="GW49" i="53"/>
  <c r="HC48" i="53"/>
  <c r="HD48" i="53" s="1"/>
  <c r="HA48" i="53"/>
  <c r="GZ48" i="53"/>
  <c r="GY48" i="53"/>
  <c r="GX48" i="53"/>
  <c r="GW48" i="53"/>
  <c r="HC47" i="53"/>
  <c r="HD47" i="53" s="1"/>
  <c r="HA47" i="53"/>
  <c r="GZ47" i="53"/>
  <c r="GY47" i="53"/>
  <c r="GX47" i="53"/>
  <c r="GW47" i="53"/>
  <c r="HC45" i="53"/>
  <c r="HD45" i="53" s="1"/>
  <c r="HA45" i="53"/>
  <c r="GZ45" i="53"/>
  <c r="GY45" i="53"/>
  <c r="GX45" i="53"/>
  <c r="GW45" i="53"/>
  <c r="HC44" i="53"/>
  <c r="HD44" i="53" s="1"/>
  <c r="HA44" i="53"/>
  <c r="GZ44" i="53"/>
  <c r="GY44" i="53"/>
  <c r="GX44" i="53"/>
  <c r="GW44" i="53"/>
  <c r="HC43" i="53"/>
  <c r="HD43" i="53" s="1"/>
  <c r="HA43" i="53"/>
  <c r="GZ43" i="53"/>
  <c r="GY43" i="53"/>
  <c r="GX43" i="53"/>
  <c r="GW43" i="53"/>
  <c r="HC42" i="53"/>
  <c r="HD42" i="53" s="1"/>
  <c r="HA42" i="53"/>
  <c r="GZ42" i="53"/>
  <c r="GY42" i="53"/>
  <c r="GX42" i="53"/>
  <c r="GW42" i="53"/>
  <c r="HC39" i="53"/>
  <c r="HD39" i="53" s="1"/>
  <c r="HA39" i="53"/>
  <c r="GZ39" i="53"/>
  <c r="GY39" i="53"/>
  <c r="GX39" i="53"/>
  <c r="GW39" i="53"/>
  <c r="HC37" i="53"/>
  <c r="HD37" i="53" s="1"/>
  <c r="HA37" i="53"/>
  <c r="GZ37" i="53"/>
  <c r="GY37" i="53"/>
  <c r="GX37" i="53"/>
  <c r="GW37" i="53"/>
  <c r="HC36" i="53"/>
  <c r="HD36" i="53" s="1"/>
  <c r="HA36" i="53"/>
  <c r="GZ36" i="53"/>
  <c r="GY36" i="53"/>
  <c r="GX36" i="53"/>
  <c r="GW36" i="53"/>
  <c r="HC35" i="53"/>
  <c r="HD35" i="53" s="1"/>
  <c r="HA35" i="53"/>
  <c r="GZ35" i="53"/>
  <c r="GY35" i="53"/>
  <c r="GX35" i="53"/>
  <c r="GW35" i="53"/>
  <c r="HC34" i="53"/>
  <c r="HD34" i="53" s="1"/>
  <c r="HA34" i="53"/>
  <c r="GZ34" i="53"/>
  <c r="GY34" i="53"/>
  <c r="GX34" i="53"/>
  <c r="GW34" i="53"/>
  <c r="HC33" i="53"/>
  <c r="HD33" i="53" s="1"/>
  <c r="HA33" i="53"/>
  <c r="GZ33" i="53"/>
  <c r="GY33" i="53"/>
  <c r="GX33" i="53"/>
  <c r="GW33" i="53"/>
  <c r="HC32" i="53"/>
  <c r="HD32" i="53" s="1"/>
  <c r="HA32" i="53"/>
  <c r="GZ32" i="53"/>
  <c r="GY32" i="53"/>
  <c r="GX32" i="53"/>
  <c r="GW32" i="53"/>
  <c r="HC31" i="53"/>
  <c r="HD31" i="53" s="1"/>
  <c r="HA31" i="53"/>
  <c r="GZ31" i="53"/>
  <c r="GY31" i="53"/>
  <c r="GX31" i="53"/>
  <c r="GW31" i="53"/>
  <c r="HC30" i="53"/>
  <c r="HD30" i="53" s="1"/>
  <c r="HA30" i="53"/>
  <c r="GZ30" i="53"/>
  <c r="GY30" i="53"/>
  <c r="GX30" i="53"/>
  <c r="GW30" i="53"/>
  <c r="HC29" i="53"/>
  <c r="HD29" i="53" s="1"/>
  <c r="HA29" i="53"/>
  <c r="GZ29" i="53"/>
  <c r="GY29" i="53"/>
  <c r="GX29" i="53"/>
  <c r="GW29" i="53"/>
  <c r="HC27" i="53"/>
  <c r="HD27" i="53" s="1"/>
  <c r="HA27" i="53"/>
  <c r="GZ27" i="53"/>
  <c r="GY27" i="53"/>
  <c r="GX27" i="53"/>
  <c r="GW27" i="53"/>
  <c r="HC26" i="53"/>
  <c r="HD26" i="53" s="1"/>
  <c r="HA26" i="53"/>
  <c r="GZ26" i="53"/>
  <c r="GY26" i="53"/>
  <c r="GX26" i="53"/>
  <c r="GW26" i="53"/>
  <c r="HC25" i="53"/>
  <c r="HD25" i="53" s="1"/>
  <c r="HA25" i="53"/>
  <c r="GZ25" i="53"/>
  <c r="GY25" i="53"/>
  <c r="GX25" i="53"/>
  <c r="GW25" i="53"/>
  <c r="HC24" i="53"/>
  <c r="HD24" i="53" s="1"/>
  <c r="HA24" i="53"/>
  <c r="GZ24" i="53"/>
  <c r="GY24" i="53"/>
  <c r="GX24" i="53"/>
  <c r="GW24" i="53"/>
  <c r="HC23" i="53"/>
  <c r="HD23" i="53" s="1"/>
  <c r="HA23" i="53"/>
  <c r="GZ23" i="53"/>
  <c r="GY23" i="53"/>
  <c r="GX23" i="53"/>
  <c r="GW23" i="53"/>
  <c r="HC22" i="53"/>
  <c r="HD22" i="53" s="1"/>
  <c r="HA22" i="53"/>
  <c r="GZ22" i="53"/>
  <c r="GY22" i="53"/>
  <c r="GX22" i="53"/>
  <c r="GW22" i="53"/>
  <c r="HC21" i="53"/>
  <c r="HD21" i="53" s="1"/>
  <c r="HA21" i="53"/>
  <c r="GZ21" i="53"/>
  <c r="GY21" i="53"/>
  <c r="GX21" i="53"/>
  <c r="GW21" i="53"/>
  <c r="HC20" i="53"/>
  <c r="HD20" i="53" s="1"/>
  <c r="HA20" i="53"/>
  <c r="GZ20" i="53"/>
  <c r="GY20" i="53"/>
  <c r="GX20" i="53"/>
  <c r="GW20" i="53"/>
  <c r="HC19" i="53"/>
  <c r="HD19" i="53" s="1"/>
  <c r="HA19" i="53"/>
  <c r="GZ19" i="53"/>
  <c r="GY19" i="53"/>
  <c r="GX19" i="53"/>
  <c r="GW19" i="53"/>
  <c r="HC17" i="53"/>
  <c r="HD17" i="53" s="1"/>
  <c r="HA17" i="53"/>
  <c r="GZ17" i="53"/>
  <c r="GY17" i="53"/>
  <c r="GX17" i="53"/>
  <c r="GW17" i="53"/>
  <c r="HC16" i="53"/>
  <c r="HD16" i="53" s="1"/>
  <c r="HA16" i="53"/>
  <c r="GZ16" i="53"/>
  <c r="GY16" i="53"/>
  <c r="GX16" i="53"/>
  <c r="GW16" i="53"/>
  <c r="HC15" i="53"/>
  <c r="HD15" i="53" s="1"/>
  <c r="HA15" i="53"/>
  <c r="GZ15" i="53"/>
  <c r="GY15" i="53"/>
  <c r="GX15" i="53"/>
  <c r="GW15" i="53"/>
  <c r="GD127" i="53"/>
  <c r="GL125" i="53"/>
  <c r="GM125" i="53" s="1"/>
  <c r="GJ125" i="53"/>
  <c r="GI125" i="53"/>
  <c r="GH125" i="53"/>
  <c r="GG125" i="53"/>
  <c r="GF125" i="53"/>
  <c r="GL123" i="53"/>
  <c r="GM123" i="53" s="1"/>
  <c r="GJ123" i="53"/>
  <c r="GI123" i="53"/>
  <c r="GL122" i="53"/>
  <c r="GM122" i="53" s="1"/>
  <c r="GJ122" i="53"/>
  <c r="GI122" i="53"/>
  <c r="GH122" i="53"/>
  <c r="GG122" i="53"/>
  <c r="GF122" i="53"/>
  <c r="GL120" i="53"/>
  <c r="GM120" i="53" s="1"/>
  <c r="GJ120" i="53"/>
  <c r="GI120" i="53"/>
  <c r="GH120" i="53"/>
  <c r="GG120" i="53"/>
  <c r="GF120" i="53"/>
  <c r="GL118" i="53"/>
  <c r="GM118" i="53" s="1"/>
  <c r="GJ118" i="53"/>
  <c r="GI118" i="53"/>
  <c r="GH118" i="53"/>
  <c r="GG118" i="53"/>
  <c r="GF118" i="53"/>
  <c r="GL117" i="53"/>
  <c r="GM117" i="53" s="1"/>
  <c r="GJ117" i="53"/>
  <c r="GI117" i="53"/>
  <c r="GH117" i="53"/>
  <c r="GG117" i="53"/>
  <c r="GF117" i="53"/>
  <c r="GL116" i="53"/>
  <c r="GM116" i="53" s="1"/>
  <c r="GJ116" i="53"/>
  <c r="GI116" i="53"/>
  <c r="GH116" i="53"/>
  <c r="GG116" i="53"/>
  <c r="GF116" i="53"/>
  <c r="GL115" i="53"/>
  <c r="GM115" i="53" s="1"/>
  <c r="GJ115" i="53"/>
  <c r="GI115" i="53"/>
  <c r="GH115" i="53"/>
  <c r="GG115" i="53"/>
  <c r="GF115" i="53"/>
  <c r="GL114" i="53"/>
  <c r="GM114" i="53" s="1"/>
  <c r="GJ114" i="53"/>
  <c r="GI114" i="53"/>
  <c r="GH114" i="53"/>
  <c r="GG114" i="53"/>
  <c r="GF114" i="53"/>
  <c r="GL113" i="53"/>
  <c r="GM113" i="53" s="1"/>
  <c r="GJ113" i="53"/>
  <c r="GI113" i="53"/>
  <c r="GH113" i="53"/>
  <c r="GG113" i="53"/>
  <c r="GF113" i="53"/>
  <c r="GL109" i="53"/>
  <c r="GM109" i="53" s="1"/>
  <c r="GJ109" i="53"/>
  <c r="GI109" i="53"/>
  <c r="GH109" i="53"/>
  <c r="GG109" i="53"/>
  <c r="GF109" i="53"/>
  <c r="GL108" i="53"/>
  <c r="GM108" i="53" s="1"/>
  <c r="GJ108" i="53"/>
  <c r="GI108" i="53"/>
  <c r="GH108" i="53"/>
  <c r="GG108" i="53"/>
  <c r="GF108" i="53"/>
  <c r="GL105" i="53"/>
  <c r="GM105" i="53" s="1"/>
  <c r="GJ105" i="53"/>
  <c r="GI105" i="53"/>
  <c r="GH105" i="53"/>
  <c r="GG105" i="53"/>
  <c r="GF105" i="53"/>
  <c r="GL104" i="53"/>
  <c r="GM104" i="53" s="1"/>
  <c r="GJ104" i="53"/>
  <c r="GI104" i="53"/>
  <c r="GH104" i="53"/>
  <c r="GG104" i="53"/>
  <c r="GF104" i="53"/>
  <c r="GL103" i="53"/>
  <c r="GM103" i="53" s="1"/>
  <c r="GJ103" i="53"/>
  <c r="GI103" i="53"/>
  <c r="GH103" i="53"/>
  <c r="GG103" i="53"/>
  <c r="GF103" i="53"/>
  <c r="GL102" i="53"/>
  <c r="GM102" i="53" s="1"/>
  <c r="GJ102" i="53"/>
  <c r="GI102" i="53"/>
  <c r="GH102" i="53"/>
  <c r="GG102" i="53"/>
  <c r="GF102" i="53"/>
  <c r="GL101" i="53"/>
  <c r="GM101" i="53" s="1"/>
  <c r="GJ101" i="53"/>
  <c r="GI101" i="53"/>
  <c r="GH101" i="53"/>
  <c r="GG101" i="53"/>
  <c r="GF101" i="53"/>
  <c r="GL100" i="53"/>
  <c r="GM100" i="53" s="1"/>
  <c r="GJ100" i="53"/>
  <c r="GI100" i="53"/>
  <c r="GH100" i="53"/>
  <c r="GG100" i="53"/>
  <c r="GF100" i="53"/>
  <c r="GL99" i="53"/>
  <c r="GM99" i="53" s="1"/>
  <c r="GJ99" i="53"/>
  <c r="GI99" i="53"/>
  <c r="GH99" i="53"/>
  <c r="GG99" i="53"/>
  <c r="GF99" i="53"/>
  <c r="GL96" i="53"/>
  <c r="GM96" i="53" s="1"/>
  <c r="GJ96" i="53"/>
  <c r="GI96" i="53"/>
  <c r="GH96" i="53"/>
  <c r="GG96" i="53"/>
  <c r="GF96" i="53"/>
  <c r="GL95" i="53"/>
  <c r="GM95" i="53" s="1"/>
  <c r="GJ95" i="53"/>
  <c r="GI95" i="53"/>
  <c r="GL94" i="53"/>
  <c r="GM94" i="53" s="1"/>
  <c r="GJ94" i="53"/>
  <c r="GI94" i="53"/>
  <c r="GL93" i="53"/>
  <c r="GM93" i="53" s="1"/>
  <c r="GJ93" i="53"/>
  <c r="GI93" i="53"/>
  <c r="GH93" i="53"/>
  <c r="GG93" i="53"/>
  <c r="GF93" i="53"/>
  <c r="GL92" i="53"/>
  <c r="GM92" i="53" s="1"/>
  <c r="GJ92" i="53"/>
  <c r="GI92" i="53"/>
  <c r="GH92" i="53"/>
  <c r="GG92" i="53"/>
  <c r="GF92" i="53"/>
  <c r="GL91" i="53"/>
  <c r="GM91" i="53" s="1"/>
  <c r="GJ91" i="53"/>
  <c r="GI91" i="53"/>
  <c r="GH91" i="53"/>
  <c r="GG91" i="53"/>
  <c r="GF91" i="53"/>
  <c r="GL90" i="53"/>
  <c r="GM90" i="53" s="1"/>
  <c r="GJ90" i="53"/>
  <c r="GI90" i="53"/>
  <c r="GH90" i="53"/>
  <c r="GG90" i="53"/>
  <c r="GF90" i="53"/>
  <c r="GL89" i="53"/>
  <c r="GM89" i="53" s="1"/>
  <c r="GJ89" i="53"/>
  <c r="GI89" i="53"/>
  <c r="GH89" i="53"/>
  <c r="GG89" i="53"/>
  <c r="GF89" i="53"/>
  <c r="GL88" i="53"/>
  <c r="GM88" i="53" s="1"/>
  <c r="GJ88" i="53"/>
  <c r="GI88" i="53"/>
  <c r="GH88" i="53"/>
  <c r="GG88" i="53"/>
  <c r="GF88" i="53"/>
  <c r="GL87" i="53"/>
  <c r="GM87" i="53" s="1"/>
  <c r="GJ87" i="53"/>
  <c r="GI87" i="53"/>
  <c r="GH87" i="53"/>
  <c r="GG87" i="53"/>
  <c r="GF87" i="53"/>
  <c r="GL86" i="53"/>
  <c r="GM86" i="53" s="1"/>
  <c r="GJ86" i="53"/>
  <c r="GI86" i="53"/>
  <c r="GH86" i="53"/>
  <c r="GG86" i="53"/>
  <c r="GF86" i="53"/>
  <c r="GL85" i="53"/>
  <c r="GM85" i="53" s="1"/>
  <c r="GJ85" i="53"/>
  <c r="GI85" i="53"/>
  <c r="GH85" i="53"/>
  <c r="GG85" i="53"/>
  <c r="GF85" i="53"/>
  <c r="GL84" i="53"/>
  <c r="GM84" i="53" s="1"/>
  <c r="GJ84" i="53"/>
  <c r="GI84" i="53"/>
  <c r="GH84" i="53"/>
  <c r="GG84" i="53"/>
  <c r="GF84" i="53"/>
  <c r="GL83" i="53"/>
  <c r="GM83" i="53" s="1"/>
  <c r="GJ83" i="53"/>
  <c r="GI83" i="53"/>
  <c r="GH83" i="53"/>
  <c r="GG83" i="53"/>
  <c r="GF83" i="53"/>
  <c r="GL82" i="53"/>
  <c r="GM82" i="53" s="1"/>
  <c r="GJ82" i="53"/>
  <c r="GI82" i="53"/>
  <c r="GH82" i="53"/>
  <c r="GG82" i="53"/>
  <c r="GF82" i="53"/>
  <c r="GL81" i="53"/>
  <c r="GM81" i="53" s="1"/>
  <c r="GJ81" i="53"/>
  <c r="GI81" i="53"/>
  <c r="GH81" i="53"/>
  <c r="GG81" i="53"/>
  <c r="GF81" i="53"/>
  <c r="GL80" i="53"/>
  <c r="GM80" i="53" s="1"/>
  <c r="GJ80" i="53"/>
  <c r="GI80" i="53"/>
  <c r="GH80" i="53"/>
  <c r="GG80" i="53"/>
  <c r="GF80" i="53"/>
  <c r="GL79" i="53"/>
  <c r="GM79" i="53" s="1"/>
  <c r="GJ79" i="53"/>
  <c r="GI79" i="53"/>
  <c r="GH79" i="53"/>
  <c r="GG79" i="53"/>
  <c r="GF79" i="53"/>
  <c r="GL78" i="53"/>
  <c r="GM78" i="53" s="1"/>
  <c r="GJ78" i="53"/>
  <c r="GI78" i="53"/>
  <c r="GH78" i="53"/>
  <c r="GG78" i="53"/>
  <c r="GF78" i="53"/>
  <c r="GL77" i="53"/>
  <c r="GM77" i="53" s="1"/>
  <c r="GJ77" i="53"/>
  <c r="GI77" i="53"/>
  <c r="GH77" i="53"/>
  <c r="GG77" i="53"/>
  <c r="GF77" i="53"/>
  <c r="GL76" i="53"/>
  <c r="GM76" i="53" s="1"/>
  <c r="GJ76" i="53"/>
  <c r="GI76" i="53"/>
  <c r="GH76" i="53"/>
  <c r="GG76" i="53"/>
  <c r="GF76" i="53"/>
  <c r="GL73" i="53"/>
  <c r="GM73" i="53" s="1"/>
  <c r="GJ73" i="53"/>
  <c r="GI73" i="53"/>
  <c r="GH73" i="53"/>
  <c r="GG73" i="53"/>
  <c r="GF73" i="53"/>
  <c r="GL72" i="53"/>
  <c r="GM72" i="53" s="1"/>
  <c r="GJ72" i="53"/>
  <c r="GI72" i="53"/>
  <c r="GH72" i="53"/>
  <c r="GG72" i="53"/>
  <c r="GF72" i="53"/>
  <c r="GL69" i="53"/>
  <c r="GM69" i="53" s="1"/>
  <c r="GJ69" i="53"/>
  <c r="GI69" i="53"/>
  <c r="GH69" i="53"/>
  <c r="GG69" i="53"/>
  <c r="GF69" i="53"/>
  <c r="GL68" i="53"/>
  <c r="GM68" i="53" s="1"/>
  <c r="GJ68" i="53"/>
  <c r="GI68" i="53"/>
  <c r="GH68" i="53"/>
  <c r="GG68" i="53"/>
  <c r="GF68" i="53"/>
  <c r="GL67" i="53"/>
  <c r="GM67" i="53" s="1"/>
  <c r="GJ67" i="53"/>
  <c r="GI67" i="53"/>
  <c r="GH67" i="53"/>
  <c r="GG67" i="53"/>
  <c r="GF67" i="53"/>
  <c r="GL66" i="53"/>
  <c r="GM66" i="53" s="1"/>
  <c r="GJ66" i="53"/>
  <c r="GI66" i="53"/>
  <c r="GH66" i="53"/>
  <c r="GG66" i="53"/>
  <c r="GF66" i="53"/>
  <c r="GL65" i="53"/>
  <c r="GM65" i="53" s="1"/>
  <c r="GJ65" i="53"/>
  <c r="GI65" i="53"/>
  <c r="GH65" i="53"/>
  <c r="GG65" i="53"/>
  <c r="GF65" i="53"/>
  <c r="GL64" i="53"/>
  <c r="GM64" i="53" s="1"/>
  <c r="GJ64" i="53"/>
  <c r="GI64" i="53"/>
  <c r="GH64" i="53"/>
  <c r="GG64" i="53"/>
  <c r="GF64" i="53"/>
  <c r="GL63" i="53"/>
  <c r="GM63" i="53" s="1"/>
  <c r="GJ63" i="53"/>
  <c r="GI63" i="53"/>
  <c r="GH63" i="53"/>
  <c r="GG63" i="53"/>
  <c r="GF63" i="53"/>
  <c r="GL60" i="53"/>
  <c r="GM60" i="53" s="1"/>
  <c r="GJ60" i="53"/>
  <c r="GI60" i="53"/>
  <c r="GH60" i="53"/>
  <c r="GG60" i="53"/>
  <c r="GF60" i="53"/>
  <c r="GL59" i="53"/>
  <c r="GM59" i="53" s="1"/>
  <c r="GJ59" i="53"/>
  <c r="GI59" i="53"/>
  <c r="GH59" i="53"/>
  <c r="GG59" i="53"/>
  <c r="GF59" i="53"/>
  <c r="GL58" i="53"/>
  <c r="GM58" i="53" s="1"/>
  <c r="GJ58" i="53"/>
  <c r="GI58" i="53"/>
  <c r="GH58" i="53"/>
  <c r="GG58" i="53"/>
  <c r="GF58" i="53"/>
  <c r="GL55" i="53"/>
  <c r="GM55" i="53" s="1"/>
  <c r="GJ55" i="53"/>
  <c r="GI55" i="53"/>
  <c r="GH55" i="53"/>
  <c r="GG55" i="53"/>
  <c r="GF55" i="53"/>
  <c r="GL54" i="53"/>
  <c r="GM54" i="53" s="1"/>
  <c r="GJ54" i="53"/>
  <c r="GI54" i="53"/>
  <c r="GH54" i="53"/>
  <c r="GG54" i="53"/>
  <c r="GF54" i="53"/>
  <c r="GL49" i="53"/>
  <c r="GM49" i="53" s="1"/>
  <c r="GJ49" i="53"/>
  <c r="GI49" i="53"/>
  <c r="GH49" i="53"/>
  <c r="GG49" i="53"/>
  <c r="GF49" i="53"/>
  <c r="GL48" i="53"/>
  <c r="GM48" i="53" s="1"/>
  <c r="GJ48" i="53"/>
  <c r="GI48" i="53"/>
  <c r="GH48" i="53"/>
  <c r="GG48" i="53"/>
  <c r="GF48" i="53"/>
  <c r="GL47" i="53"/>
  <c r="GM47" i="53" s="1"/>
  <c r="GJ47" i="53"/>
  <c r="GI47" i="53"/>
  <c r="GH47" i="53"/>
  <c r="GG47" i="53"/>
  <c r="GF47" i="53"/>
  <c r="GL45" i="53"/>
  <c r="GM45" i="53" s="1"/>
  <c r="GJ45" i="53"/>
  <c r="GI45" i="53"/>
  <c r="GH45" i="53"/>
  <c r="GG45" i="53"/>
  <c r="GF45" i="53"/>
  <c r="GL44" i="53"/>
  <c r="GM44" i="53" s="1"/>
  <c r="GJ44" i="53"/>
  <c r="GI44" i="53"/>
  <c r="GH44" i="53"/>
  <c r="GG44" i="53"/>
  <c r="GF44" i="53"/>
  <c r="GL43" i="53"/>
  <c r="GM43" i="53" s="1"/>
  <c r="GJ43" i="53"/>
  <c r="GI43" i="53"/>
  <c r="GH43" i="53"/>
  <c r="GG43" i="53"/>
  <c r="GF43" i="53"/>
  <c r="GL42" i="53"/>
  <c r="GM42" i="53" s="1"/>
  <c r="GJ42" i="53"/>
  <c r="GI42" i="53"/>
  <c r="GH42" i="53"/>
  <c r="GG42" i="53"/>
  <c r="GF42" i="53"/>
  <c r="GL39" i="53"/>
  <c r="GM39" i="53" s="1"/>
  <c r="GJ39" i="53"/>
  <c r="GI39" i="53"/>
  <c r="GH39" i="53"/>
  <c r="GG39" i="53"/>
  <c r="GF39" i="53"/>
  <c r="GL37" i="53"/>
  <c r="GM37" i="53" s="1"/>
  <c r="GJ37" i="53"/>
  <c r="GI37" i="53"/>
  <c r="GH37" i="53"/>
  <c r="GG37" i="53"/>
  <c r="GF37" i="53"/>
  <c r="GL36" i="53"/>
  <c r="GM36" i="53" s="1"/>
  <c r="GJ36" i="53"/>
  <c r="GI36" i="53"/>
  <c r="GH36" i="53"/>
  <c r="GG36" i="53"/>
  <c r="GF36" i="53"/>
  <c r="GL35" i="53"/>
  <c r="GM35" i="53" s="1"/>
  <c r="GJ35" i="53"/>
  <c r="GI35" i="53"/>
  <c r="GH35" i="53"/>
  <c r="GG35" i="53"/>
  <c r="GF35" i="53"/>
  <c r="GL34" i="53"/>
  <c r="GM34" i="53" s="1"/>
  <c r="GJ34" i="53"/>
  <c r="GI34" i="53"/>
  <c r="GH34" i="53"/>
  <c r="GG34" i="53"/>
  <c r="GF34" i="53"/>
  <c r="GL33" i="53"/>
  <c r="GM33" i="53" s="1"/>
  <c r="GJ33" i="53"/>
  <c r="GI33" i="53"/>
  <c r="GH33" i="53"/>
  <c r="GG33" i="53"/>
  <c r="GF33" i="53"/>
  <c r="GL32" i="53"/>
  <c r="GM32" i="53" s="1"/>
  <c r="GJ32" i="53"/>
  <c r="GI32" i="53"/>
  <c r="GH32" i="53"/>
  <c r="GG32" i="53"/>
  <c r="GF32" i="53"/>
  <c r="GL31" i="53"/>
  <c r="GM31" i="53" s="1"/>
  <c r="GJ31" i="53"/>
  <c r="GI31" i="53"/>
  <c r="GH31" i="53"/>
  <c r="GG31" i="53"/>
  <c r="GF31" i="53"/>
  <c r="GL30" i="53"/>
  <c r="GM30" i="53" s="1"/>
  <c r="GJ30" i="53"/>
  <c r="GI30" i="53"/>
  <c r="GH30" i="53"/>
  <c r="GG30" i="53"/>
  <c r="GF30" i="53"/>
  <c r="GL29" i="53"/>
  <c r="GM29" i="53" s="1"/>
  <c r="GJ29" i="53"/>
  <c r="GI29" i="53"/>
  <c r="GH29" i="53"/>
  <c r="GG29" i="53"/>
  <c r="GF29" i="53"/>
  <c r="GL27" i="53"/>
  <c r="GM27" i="53" s="1"/>
  <c r="GJ27" i="53"/>
  <c r="GI27" i="53"/>
  <c r="GH27" i="53"/>
  <c r="GG27" i="53"/>
  <c r="GF27" i="53"/>
  <c r="GL26" i="53"/>
  <c r="GM26" i="53" s="1"/>
  <c r="GJ26" i="53"/>
  <c r="GI26" i="53"/>
  <c r="GH26" i="53"/>
  <c r="GG26" i="53"/>
  <c r="GF26" i="53"/>
  <c r="GL25" i="53"/>
  <c r="GM25" i="53" s="1"/>
  <c r="GJ25" i="53"/>
  <c r="GI25" i="53"/>
  <c r="GH25" i="53"/>
  <c r="GG25" i="53"/>
  <c r="GF25" i="53"/>
  <c r="GL24" i="53"/>
  <c r="GM24" i="53" s="1"/>
  <c r="GJ24" i="53"/>
  <c r="GI24" i="53"/>
  <c r="GH24" i="53"/>
  <c r="GG24" i="53"/>
  <c r="GF24" i="53"/>
  <c r="GL23" i="53"/>
  <c r="GM23" i="53" s="1"/>
  <c r="GJ23" i="53"/>
  <c r="GI23" i="53"/>
  <c r="GH23" i="53"/>
  <c r="GG23" i="53"/>
  <c r="GF23" i="53"/>
  <c r="GL22" i="53"/>
  <c r="GM22" i="53" s="1"/>
  <c r="GJ22" i="53"/>
  <c r="GI22" i="53"/>
  <c r="GH22" i="53"/>
  <c r="GG22" i="53"/>
  <c r="GF22" i="53"/>
  <c r="GL21" i="53"/>
  <c r="GM21" i="53" s="1"/>
  <c r="GJ21" i="53"/>
  <c r="GI21" i="53"/>
  <c r="GH21" i="53"/>
  <c r="GG21" i="53"/>
  <c r="GF21" i="53"/>
  <c r="GL20" i="53"/>
  <c r="GM20" i="53" s="1"/>
  <c r="GJ20" i="53"/>
  <c r="GI20" i="53"/>
  <c r="GH20" i="53"/>
  <c r="GG20" i="53"/>
  <c r="GF20" i="53"/>
  <c r="GL19" i="53"/>
  <c r="GM19" i="53" s="1"/>
  <c r="GJ19" i="53"/>
  <c r="GI19" i="53"/>
  <c r="GH19" i="53"/>
  <c r="GG19" i="53"/>
  <c r="GF19" i="53"/>
  <c r="GL17" i="53"/>
  <c r="GM17" i="53" s="1"/>
  <c r="GJ17" i="53"/>
  <c r="GI17" i="53"/>
  <c r="GH17" i="53"/>
  <c r="GG17" i="53"/>
  <c r="GF17" i="53"/>
  <c r="GL16" i="53"/>
  <c r="GM16" i="53" s="1"/>
  <c r="GJ16" i="53"/>
  <c r="GI16" i="53"/>
  <c r="GH16" i="53"/>
  <c r="GG16" i="53"/>
  <c r="GF16" i="53"/>
  <c r="GL15" i="53"/>
  <c r="GM15" i="53" s="1"/>
  <c r="GJ15" i="53"/>
  <c r="GI15" i="53"/>
  <c r="GH15" i="53"/>
  <c r="GG15" i="53"/>
  <c r="GF15" i="53"/>
  <c r="FM127" i="53"/>
  <c r="FU125" i="53"/>
  <c r="FV125" i="53" s="1"/>
  <c r="FS125" i="53"/>
  <c r="FR125" i="53"/>
  <c r="FQ125" i="53"/>
  <c r="FP125" i="53"/>
  <c r="FO125" i="53"/>
  <c r="FU123" i="53"/>
  <c r="FV123" i="53" s="1"/>
  <c r="FS123" i="53"/>
  <c r="FR123" i="53"/>
  <c r="FT123" i="53" s="1"/>
  <c r="FU122" i="53"/>
  <c r="FV122" i="53" s="1"/>
  <c r="FS122" i="53"/>
  <c r="FR122" i="53"/>
  <c r="FQ122" i="53"/>
  <c r="FP122" i="53"/>
  <c r="FO122" i="53"/>
  <c r="FU120" i="53"/>
  <c r="FV120" i="53" s="1"/>
  <c r="FS120" i="53"/>
  <c r="FR120" i="53"/>
  <c r="FQ120" i="53"/>
  <c r="FP120" i="53"/>
  <c r="FO120" i="53"/>
  <c r="FU118" i="53"/>
  <c r="FV118" i="53" s="1"/>
  <c r="FS118" i="53"/>
  <c r="FR118" i="53"/>
  <c r="FQ118" i="53"/>
  <c r="FP118" i="53"/>
  <c r="FO118" i="53"/>
  <c r="FU117" i="53"/>
  <c r="FV117" i="53" s="1"/>
  <c r="FS117" i="53"/>
  <c r="FR117" i="53"/>
  <c r="FQ117" i="53"/>
  <c r="FP117" i="53"/>
  <c r="FO117" i="53"/>
  <c r="FU116" i="53"/>
  <c r="FV116" i="53" s="1"/>
  <c r="FS116" i="53"/>
  <c r="FR116" i="53"/>
  <c r="FQ116" i="53"/>
  <c r="FP116" i="53"/>
  <c r="FO116" i="53"/>
  <c r="FU115" i="53"/>
  <c r="FV115" i="53" s="1"/>
  <c r="FS115" i="53"/>
  <c r="FR115" i="53"/>
  <c r="FQ115" i="53"/>
  <c r="FP115" i="53"/>
  <c r="FO115" i="53"/>
  <c r="FU114" i="53"/>
  <c r="FV114" i="53" s="1"/>
  <c r="FS114" i="53"/>
  <c r="FR114" i="53"/>
  <c r="FQ114" i="53"/>
  <c r="FP114" i="53"/>
  <c r="FO114" i="53"/>
  <c r="FU113" i="53"/>
  <c r="FV113" i="53" s="1"/>
  <c r="FS113" i="53"/>
  <c r="FR113" i="53"/>
  <c r="FQ113" i="53"/>
  <c r="FP113" i="53"/>
  <c r="FO113" i="53"/>
  <c r="FU109" i="53"/>
  <c r="FV109" i="53" s="1"/>
  <c r="FS109" i="53"/>
  <c r="FR109" i="53"/>
  <c r="FQ109" i="53"/>
  <c r="FP109" i="53"/>
  <c r="FO109" i="53"/>
  <c r="FU108" i="53"/>
  <c r="FV108" i="53" s="1"/>
  <c r="FS108" i="53"/>
  <c r="FR108" i="53"/>
  <c r="FQ108" i="53"/>
  <c r="FP108" i="53"/>
  <c r="FO108" i="53"/>
  <c r="FU105" i="53"/>
  <c r="FV105" i="53" s="1"/>
  <c r="FS105" i="53"/>
  <c r="FR105" i="53"/>
  <c r="FQ105" i="53"/>
  <c r="FP105" i="53"/>
  <c r="FO105" i="53"/>
  <c r="FU104" i="53"/>
  <c r="FV104" i="53" s="1"/>
  <c r="FS104" i="53"/>
  <c r="FR104" i="53"/>
  <c r="FQ104" i="53"/>
  <c r="FP104" i="53"/>
  <c r="FO104" i="53"/>
  <c r="FU103" i="53"/>
  <c r="FV103" i="53" s="1"/>
  <c r="FS103" i="53"/>
  <c r="FR103" i="53"/>
  <c r="FQ103" i="53"/>
  <c r="FP103" i="53"/>
  <c r="FO103" i="53"/>
  <c r="FU102" i="53"/>
  <c r="FV102" i="53" s="1"/>
  <c r="FS102" i="53"/>
  <c r="FR102" i="53"/>
  <c r="FQ102" i="53"/>
  <c r="FP102" i="53"/>
  <c r="FO102" i="53"/>
  <c r="FU101" i="53"/>
  <c r="FV101" i="53" s="1"/>
  <c r="FS101" i="53"/>
  <c r="FR101" i="53"/>
  <c r="FQ101" i="53"/>
  <c r="FP101" i="53"/>
  <c r="FO101" i="53"/>
  <c r="FU100" i="53"/>
  <c r="FV100" i="53" s="1"/>
  <c r="FS100" i="53"/>
  <c r="FR100" i="53"/>
  <c r="FQ100" i="53"/>
  <c r="FP100" i="53"/>
  <c r="FO100" i="53"/>
  <c r="FU99" i="53"/>
  <c r="FV99" i="53" s="1"/>
  <c r="FS99" i="53"/>
  <c r="FR99" i="53"/>
  <c r="FQ99" i="53"/>
  <c r="FP99" i="53"/>
  <c r="FO99" i="53"/>
  <c r="FU96" i="53"/>
  <c r="FV96" i="53" s="1"/>
  <c r="FS96" i="53"/>
  <c r="FR96" i="53"/>
  <c r="FQ96" i="53"/>
  <c r="FP96" i="53"/>
  <c r="FO96" i="53"/>
  <c r="FU95" i="53"/>
  <c r="FV95" i="53" s="1"/>
  <c r="FS95" i="53"/>
  <c r="FR95" i="53"/>
  <c r="FU94" i="53"/>
  <c r="FV94" i="53" s="1"/>
  <c r="FS94" i="53"/>
  <c r="FR94" i="53"/>
  <c r="FU93" i="53"/>
  <c r="FV93" i="53" s="1"/>
  <c r="FS93" i="53"/>
  <c r="FR93" i="53"/>
  <c r="FQ93" i="53"/>
  <c r="FP93" i="53"/>
  <c r="FO93" i="53"/>
  <c r="FU92" i="53"/>
  <c r="FV92" i="53" s="1"/>
  <c r="FS92" i="53"/>
  <c r="FR92" i="53"/>
  <c r="FQ92" i="53"/>
  <c r="FP92" i="53"/>
  <c r="FO92" i="53"/>
  <c r="FU91" i="53"/>
  <c r="FV91" i="53" s="1"/>
  <c r="FS91" i="53"/>
  <c r="FR91" i="53"/>
  <c r="FQ91" i="53"/>
  <c r="FP91" i="53"/>
  <c r="FO91" i="53"/>
  <c r="FU90" i="53"/>
  <c r="FV90" i="53" s="1"/>
  <c r="FS90" i="53"/>
  <c r="FR90" i="53"/>
  <c r="FQ90" i="53"/>
  <c r="FP90" i="53"/>
  <c r="FO90" i="53"/>
  <c r="FU89" i="53"/>
  <c r="FV89" i="53" s="1"/>
  <c r="FS89" i="53"/>
  <c r="FR89" i="53"/>
  <c r="FQ89" i="53"/>
  <c r="FP89" i="53"/>
  <c r="FO89" i="53"/>
  <c r="FU88" i="53"/>
  <c r="FV88" i="53" s="1"/>
  <c r="FS88" i="53"/>
  <c r="FR88" i="53"/>
  <c r="FQ88" i="53"/>
  <c r="FP88" i="53"/>
  <c r="FO88" i="53"/>
  <c r="FU87" i="53"/>
  <c r="FV87" i="53" s="1"/>
  <c r="FS87" i="53"/>
  <c r="FR87" i="53"/>
  <c r="FQ87" i="53"/>
  <c r="FP87" i="53"/>
  <c r="FO87" i="53"/>
  <c r="FU86" i="53"/>
  <c r="FV86" i="53" s="1"/>
  <c r="FS86" i="53"/>
  <c r="FR86" i="53"/>
  <c r="FQ86" i="53"/>
  <c r="FP86" i="53"/>
  <c r="FO86" i="53"/>
  <c r="FU85" i="53"/>
  <c r="FV85" i="53" s="1"/>
  <c r="FS85" i="53"/>
  <c r="FR85" i="53"/>
  <c r="FQ85" i="53"/>
  <c r="FP85" i="53"/>
  <c r="FO85" i="53"/>
  <c r="FU84" i="53"/>
  <c r="FV84" i="53" s="1"/>
  <c r="FS84" i="53"/>
  <c r="FR84" i="53"/>
  <c r="FQ84" i="53"/>
  <c r="FP84" i="53"/>
  <c r="FO84" i="53"/>
  <c r="FU83" i="53"/>
  <c r="FV83" i="53" s="1"/>
  <c r="FS83" i="53"/>
  <c r="FR83" i="53"/>
  <c r="FQ83" i="53"/>
  <c r="FP83" i="53"/>
  <c r="FO83" i="53"/>
  <c r="FU82" i="53"/>
  <c r="FV82" i="53" s="1"/>
  <c r="FS82" i="53"/>
  <c r="FR82" i="53"/>
  <c r="FQ82" i="53"/>
  <c r="FP82" i="53"/>
  <c r="FO82" i="53"/>
  <c r="FU81" i="53"/>
  <c r="FV81" i="53" s="1"/>
  <c r="FS81" i="53"/>
  <c r="FR81" i="53"/>
  <c r="FQ81" i="53"/>
  <c r="FP81" i="53"/>
  <c r="FO81" i="53"/>
  <c r="FU80" i="53"/>
  <c r="FV80" i="53" s="1"/>
  <c r="FS80" i="53"/>
  <c r="FR80" i="53"/>
  <c r="FQ80" i="53"/>
  <c r="FP80" i="53"/>
  <c r="FO80" i="53"/>
  <c r="FU79" i="53"/>
  <c r="FV79" i="53" s="1"/>
  <c r="FS79" i="53"/>
  <c r="FR79" i="53"/>
  <c r="FQ79" i="53"/>
  <c r="FP79" i="53"/>
  <c r="FO79" i="53"/>
  <c r="FU78" i="53"/>
  <c r="FV78" i="53" s="1"/>
  <c r="FS78" i="53"/>
  <c r="FR78" i="53"/>
  <c r="FQ78" i="53"/>
  <c r="FP78" i="53"/>
  <c r="FO78" i="53"/>
  <c r="FU77" i="53"/>
  <c r="FV77" i="53" s="1"/>
  <c r="FS77" i="53"/>
  <c r="FR77" i="53"/>
  <c r="FQ77" i="53"/>
  <c r="FP77" i="53"/>
  <c r="FO77" i="53"/>
  <c r="FU76" i="53"/>
  <c r="FV76" i="53" s="1"/>
  <c r="FS76" i="53"/>
  <c r="FR76" i="53"/>
  <c r="FQ76" i="53"/>
  <c r="FP76" i="53"/>
  <c r="FO76" i="53"/>
  <c r="FU73" i="53"/>
  <c r="FV73" i="53" s="1"/>
  <c r="FS73" i="53"/>
  <c r="FR73" i="53"/>
  <c r="FQ73" i="53"/>
  <c r="FP73" i="53"/>
  <c r="FO73" i="53"/>
  <c r="FU72" i="53"/>
  <c r="FV72" i="53" s="1"/>
  <c r="FS72" i="53"/>
  <c r="FR72" i="53"/>
  <c r="FQ72" i="53"/>
  <c r="FP72" i="53"/>
  <c r="FO72" i="53"/>
  <c r="FU69" i="53"/>
  <c r="FV69" i="53" s="1"/>
  <c r="FS69" i="53"/>
  <c r="FR69" i="53"/>
  <c r="FQ69" i="53"/>
  <c r="FP69" i="53"/>
  <c r="FO69" i="53"/>
  <c r="FU68" i="53"/>
  <c r="FV68" i="53" s="1"/>
  <c r="FS68" i="53"/>
  <c r="FR68" i="53"/>
  <c r="FQ68" i="53"/>
  <c r="FP68" i="53"/>
  <c r="FO68" i="53"/>
  <c r="FU67" i="53"/>
  <c r="FV67" i="53" s="1"/>
  <c r="FS67" i="53"/>
  <c r="FR67" i="53"/>
  <c r="FQ67" i="53"/>
  <c r="FP67" i="53"/>
  <c r="FO67" i="53"/>
  <c r="FU66" i="53"/>
  <c r="FV66" i="53" s="1"/>
  <c r="FS66" i="53"/>
  <c r="FR66" i="53"/>
  <c r="FQ66" i="53"/>
  <c r="FP66" i="53"/>
  <c r="FO66" i="53"/>
  <c r="FU65" i="53"/>
  <c r="FV65" i="53" s="1"/>
  <c r="FS65" i="53"/>
  <c r="FR65" i="53"/>
  <c r="FQ65" i="53"/>
  <c r="FP65" i="53"/>
  <c r="FO65" i="53"/>
  <c r="FU64" i="53"/>
  <c r="FV64" i="53" s="1"/>
  <c r="FS64" i="53"/>
  <c r="FR64" i="53"/>
  <c r="FQ64" i="53"/>
  <c r="FP64" i="53"/>
  <c r="FO64" i="53"/>
  <c r="FU63" i="53"/>
  <c r="FV63" i="53" s="1"/>
  <c r="FS63" i="53"/>
  <c r="FR63" i="53"/>
  <c r="FQ63" i="53"/>
  <c r="FP63" i="53"/>
  <c r="FO63" i="53"/>
  <c r="FU60" i="53"/>
  <c r="FV60" i="53" s="1"/>
  <c r="FS60" i="53"/>
  <c r="FR60" i="53"/>
  <c r="FQ60" i="53"/>
  <c r="FP60" i="53"/>
  <c r="FO60" i="53"/>
  <c r="FU59" i="53"/>
  <c r="FV59" i="53" s="1"/>
  <c r="FS59" i="53"/>
  <c r="FR59" i="53"/>
  <c r="FQ59" i="53"/>
  <c r="FP59" i="53"/>
  <c r="FO59" i="53"/>
  <c r="FU58" i="53"/>
  <c r="FV58" i="53" s="1"/>
  <c r="FS58" i="53"/>
  <c r="FR58" i="53"/>
  <c r="FQ58" i="53"/>
  <c r="FP58" i="53"/>
  <c r="FO58" i="53"/>
  <c r="FU55" i="53"/>
  <c r="FV55" i="53" s="1"/>
  <c r="FS55" i="53"/>
  <c r="FR55" i="53"/>
  <c r="FQ55" i="53"/>
  <c r="FP55" i="53"/>
  <c r="FO55" i="53"/>
  <c r="FU54" i="53"/>
  <c r="FV54" i="53" s="1"/>
  <c r="FS54" i="53"/>
  <c r="FR54" i="53"/>
  <c r="FQ54" i="53"/>
  <c r="FP54" i="53"/>
  <c r="FO54" i="53"/>
  <c r="FU49" i="53"/>
  <c r="FV49" i="53" s="1"/>
  <c r="FS49" i="53"/>
  <c r="FR49" i="53"/>
  <c r="FQ49" i="53"/>
  <c r="FP49" i="53"/>
  <c r="FO49" i="53"/>
  <c r="FU48" i="53"/>
  <c r="FV48" i="53" s="1"/>
  <c r="FS48" i="53"/>
  <c r="FR48" i="53"/>
  <c r="FQ48" i="53"/>
  <c r="FP48" i="53"/>
  <c r="FO48" i="53"/>
  <c r="FU47" i="53"/>
  <c r="FV47" i="53" s="1"/>
  <c r="FS47" i="53"/>
  <c r="FR47" i="53"/>
  <c r="FQ47" i="53"/>
  <c r="FP47" i="53"/>
  <c r="FO47" i="53"/>
  <c r="FU45" i="53"/>
  <c r="FV45" i="53" s="1"/>
  <c r="FS45" i="53"/>
  <c r="FR45" i="53"/>
  <c r="FQ45" i="53"/>
  <c r="FP45" i="53"/>
  <c r="FO45" i="53"/>
  <c r="FU44" i="53"/>
  <c r="FV44" i="53" s="1"/>
  <c r="FS44" i="53"/>
  <c r="FR44" i="53"/>
  <c r="FQ44" i="53"/>
  <c r="FP44" i="53"/>
  <c r="FO44" i="53"/>
  <c r="FU43" i="53"/>
  <c r="FV43" i="53" s="1"/>
  <c r="FS43" i="53"/>
  <c r="FR43" i="53"/>
  <c r="FQ43" i="53"/>
  <c r="FP43" i="53"/>
  <c r="FO43" i="53"/>
  <c r="FU42" i="53"/>
  <c r="FV42" i="53" s="1"/>
  <c r="FS42" i="53"/>
  <c r="FR42" i="53"/>
  <c r="FQ42" i="53"/>
  <c r="FP42" i="53"/>
  <c r="FO42" i="53"/>
  <c r="FU39" i="53"/>
  <c r="FV39" i="53" s="1"/>
  <c r="FS39" i="53"/>
  <c r="FR39" i="53"/>
  <c r="FQ39" i="53"/>
  <c r="FP39" i="53"/>
  <c r="FO39" i="53"/>
  <c r="FU37" i="53"/>
  <c r="FV37" i="53" s="1"/>
  <c r="FS37" i="53"/>
  <c r="FR37" i="53"/>
  <c r="FQ37" i="53"/>
  <c r="FP37" i="53"/>
  <c r="FO37" i="53"/>
  <c r="FU36" i="53"/>
  <c r="FV36" i="53" s="1"/>
  <c r="FS36" i="53"/>
  <c r="FR36" i="53"/>
  <c r="FQ36" i="53"/>
  <c r="FP36" i="53"/>
  <c r="FO36" i="53"/>
  <c r="FU35" i="53"/>
  <c r="FV35" i="53" s="1"/>
  <c r="FS35" i="53"/>
  <c r="FR35" i="53"/>
  <c r="FQ35" i="53"/>
  <c r="FP35" i="53"/>
  <c r="FO35" i="53"/>
  <c r="FU34" i="53"/>
  <c r="FV34" i="53" s="1"/>
  <c r="FS34" i="53"/>
  <c r="FR34" i="53"/>
  <c r="FQ34" i="53"/>
  <c r="FP34" i="53"/>
  <c r="FO34" i="53"/>
  <c r="FU33" i="53"/>
  <c r="FV33" i="53" s="1"/>
  <c r="FS33" i="53"/>
  <c r="FR33" i="53"/>
  <c r="FQ33" i="53"/>
  <c r="FP33" i="53"/>
  <c r="FO33" i="53"/>
  <c r="FU32" i="53"/>
  <c r="FV32" i="53" s="1"/>
  <c r="FS32" i="53"/>
  <c r="FR32" i="53"/>
  <c r="FQ32" i="53"/>
  <c r="FP32" i="53"/>
  <c r="FO32" i="53"/>
  <c r="FU31" i="53"/>
  <c r="FV31" i="53" s="1"/>
  <c r="FS31" i="53"/>
  <c r="FR31" i="53"/>
  <c r="FQ31" i="53"/>
  <c r="FP31" i="53"/>
  <c r="FO31" i="53"/>
  <c r="FU30" i="53"/>
  <c r="FV30" i="53" s="1"/>
  <c r="FS30" i="53"/>
  <c r="FR30" i="53"/>
  <c r="FQ30" i="53"/>
  <c r="FP30" i="53"/>
  <c r="FO30" i="53"/>
  <c r="FU29" i="53"/>
  <c r="FV29" i="53" s="1"/>
  <c r="FS29" i="53"/>
  <c r="FR29" i="53"/>
  <c r="FQ29" i="53"/>
  <c r="FP29" i="53"/>
  <c r="FO29" i="53"/>
  <c r="FU27" i="53"/>
  <c r="FV27" i="53" s="1"/>
  <c r="FS27" i="53"/>
  <c r="FR27" i="53"/>
  <c r="FQ27" i="53"/>
  <c r="FP27" i="53"/>
  <c r="FO27" i="53"/>
  <c r="FU26" i="53"/>
  <c r="FV26" i="53" s="1"/>
  <c r="FS26" i="53"/>
  <c r="FR26" i="53"/>
  <c r="FQ26" i="53"/>
  <c r="FP26" i="53"/>
  <c r="FO26" i="53"/>
  <c r="FU25" i="53"/>
  <c r="FV25" i="53" s="1"/>
  <c r="FS25" i="53"/>
  <c r="FR25" i="53"/>
  <c r="FQ25" i="53"/>
  <c r="FP25" i="53"/>
  <c r="FO25" i="53"/>
  <c r="FU24" i="53"/>
  <c r="FV24" i="53" s="1"/>
  <c r="FS24" i="53"/>
  <c r="FR24" i="53"/>
  <c r="FQ24" i="53"/>
  <c r="FP24" i="53"/>
  <c r="FO24" i="53"/>
  <c r="FU23" i="53"/>
  <c r="FV23" i="53" s="1"/>
  <c r="FS23" i="53"/>
  <c r="FR23" i="53"/>
  <c r="FQ23" i="53"/>
  <c r="FP23" i="53"/>
  <c r="FO23" i="53"/>
  <c r="FU22" i="53"/>
  <c r="FV22" i="53" s="1"/>
  <c r="FS22" i="53"/>
  <c r="FR22" i="53"/>
  <c r="FQ22" i="53"/>
  <c r="FP22" i="53"/>
  <c r="FO22" i="53"/>
  <c r="FU21" i="53"/>
  <c r="FV21" i="53" s="1"/>
  <c r="FS21" i="53"/>
  <c r="FR21" i="53"/>
  <c r="FQ21" i="53"/>
  <c r="FP21" i="53"/>
  <c r="FO21" i="53"/>
  <c r="FU20" i="53"/>
  <c r="FV20" i="53" s="1"/>
  <c r="FS20" i="53"/>
  <c r="FR20" i="53"/>
  <c r="FQ20" i="53"/>
  <c r="FP20" i="53"/>
  <c r="FO20" i="53"/>
  <c r="FU19" i="53"/>
  <c r="FV19" i="53" s="1"/>
  <c r="FS19" i="53"/>
  <c r="FR19" i="53"/>
  <c r="FQ19" i="53"/>
  <c r="FP19" i="53"/>
  <c r="FO19" i="53"/>
  <c r="FU17" i="53"/>
  <c r="FV17" i="53" s="1"/>
  <c r="FS17" i="53"/>
  <c r="FR17" i="53"/>
  <c r="FQ17" i="53"/>
  <c r="FP17" i="53"/>
  <c r="FO17" i="53"/>
  <c r="FU16" i="53"/>
  <c r="FV16" i="53" s="1"/>
  <c r="FS16" i="53"/>
  <c r="FR16" i="53"/>
  <c r="FQ16" i="53"/>
  <c r="FP16" i="53"/>
  <c r="FO16" i="53"/>
  <c r="FU15" i="53"/>
  <c r="FV15" i="53" s="1"/>
  <c r="FS15" i="53"/>
  <c r="FR15" i="53"/>
  <c r="FQ15" i="53"/>
  <c r="FP15" i="53"/>
  <c r="FO15" i="53"/>
  <c r="EV127" i="53"/>
  <c r="FD125" i="53"/>
  <c r="FE125" i="53" s="1"/>
  <c r="FB125" i="53"/>
  <c r="FA125" i="53"/>
  <c r="EZ125" i="53"/>
  <c r="EY125" i="53"/>
  <c r="EX125" i="53"/>
  <c r="FD123" i="53"/>
  <c r="FE123" i="53" s="1"/>
  <c r="FB123" i="53"/>
  <c r="FC123" i="53" s="1"/>
  <c r="FA123" i="53"/>
  <c r="FD122" i="53"/>
  <c r="FE122" i="53" s="1"/>
  <c r="FB122" i="53"/>
  <c r="FA122" i="53"/>
  <c r="EZ122" i="53"/>
  <c r="EY122" i="53"/>
  <c r="EX122" i="53"/>
  <c r="FD120" i="53"/>
  <c r="FE120" i="53" s="1"/>
  <c r="FB120" i="53"/>
  <c r="FA120" i="53"/>
  <c r="EZ120" i="53"/>
  <c r="EY120" i="53"/>
  <c r="EX120" i="53"/>
  <c r="FD118" i="53"/>
  <c r="FE118" i="53" s="1"/>
  <c r="FB118" i="53"/>
  <c r="FA118" i="53"/>
  <c r="EZ118" i="53"/>
  <c r="EY118" i="53"/>
  <c r="EX118" i="53"/>
  <c r="FD117" i="53"/>
  <c r="FE117" i="53" s="1"/>
  <c r="FB117" i="53"/>
  <c r="FA117" i="53"/>
  <c r="EZ117" i="53"/>
  <c r="EY117" i="53"/>
  <c r="EX117" i="53"/>
  <c r="FD116" i="53"/>
  <c r="FE116" i="53" s="1"/>
  <c r="FB116" i="53"/>
  <c r="FA116" i="53"/>
  <c r="EZ116" i="53"/>
  <c r="EY116" i="53"/>
  <c r="EX116" i="53"/>
  <c r="FD115" i="53"/>
  <c r="FE115" i="53" s="1"/>
  <c r="FB115" i="53"/>
  <c r="FA115" i="53"/>
  <c r="EZ115" i="53"/>
  <c r="EY115" i="53"/>
  <c r="EX115" i="53"/>
  <c r="FD114" i="53"/>
  <c r="FE114" i="53" s="1"/>
  <c r="FB114" i="53"/>
  <c r="FA114" i="53"/>
  <c r="EZ114" i="53"/>
  <c r="EY114" i="53"/>
  <c r="EX114" i="53"/>
  <c r="FD113" i="53"/>
  <c r="FE113" i="53" s="1"/>
  <c r="FB113" i="53"/>
  <c r="FA113" i="53"/>
  <c r="EZ113" i="53"/>
  <c r="EY113" i="53"/>
  <c r="EX113" i="53"/>
  <c r="FD109" i="53"/>
  <c r="FE109" i="53" s="1"/>
  <c r="FB109" i="53"/>
  <c r="FA109" i="53"/>
  <c r="EZ109" i="53"/>
  <c r="EY109" i="53"/>
  <c r="EX109" i="53"/>
  <c r="FD108" i="53"/>
  <c r="FE108" i="53" s="1"/>
  <c r="FB108" i="53"/>
  <c r="FA108" i="53"/>
  <c r="EZ108" i="53"/>
  <c r="EY108" i="53"/>
  <c r="EX108" i="53"/>
  <c r="FD105" i="53"/>
  <c r="FE105" i="53" s="1"/>
  <c r="FB105" i="53"/>
  <c r="FA105" i="53"/>
  <c r="EZ105" i="53"/>
  <c r="EY105" i="53"/>
  <c r="EX105" i="53"/>
  <c r="FD104" i="53"/>
  <c r="FE104" i="53" s="1"/>
  <c r="FB104" i="53"/>
  <c r="FA104" i="53"/>
  <c r="EZ104" i="53"/>
  <c r="EY104" i="53"/>
  <c r="EX104" i="53"/>
  <c r="FD103" i="53"/>
  <c r="FE103" i="53" s="1"/>
  <c r="FB103" i="53"/>
  <c r="FA103" i="53"/>
  <c r="EZ103" i="53"/>
  <c r="EY103" i="53"/>
  <c r="EX103" i="53"/>
  <c r="FD102" i="53"/>
  <c r="FE102" i="53" s="1"/>
  <c r="FB102" i="53"/>
  <c r="FA102" i="53"/>
  <c r="EZ102" i="53"/>
  <c r="EY102" i="53"/>
  <c r="EX102" i="53"/>
  <c r="FD101" i="53"/>
  <c r="FE101" i="53" s="1"/>
  <c r="FB101" i="53"/>
  <c r="FA101" i="53"/>
  <c r="EZ101" i="53"/>
  <c r="EY101" i="53"/>
  <c r="EX101" i="53"/>
  <c r="FD100" i="53"/>
  <c r="FE100" i="53" s="1"/>
  <c r="FB100" i="53"/>
  <c r="FA100" i="53"/>
  <c r="EZ100" i="53"/>
  <c r="EY100" i="53"/>
  <c r="EX100" i="53"/>
  <c r="FD99" i="53"/>
  <c r="FE99" i="53" s="1"/>
  <c r="FB99" i="53"/>
  <c r="FA99" i="53"/>
  <c r="EZ99" i="53"/>
  <c r="EY99" i="53"/>
  <c r="EX99" i="53"/>
  <c r="FD96" i="53"/>
  <c r="FE96" i="53" s="1"/>
  <c r="FB96" i="53"/>
  <c r="FA96" i="53"/>
  <c r="EZ96" i="53"/>
  <c r="EY96" i="53"/>
  <c r="EX96" i="53"/>
  <c r="FD95" i="53"/>
  <c r="FE95" i="53" s="1"/>
  <c r="FB95" i="53"/>
  <c r="FA95" i="53"/>
  <c r="FD94" i="53"/>
  <c r="FE94" i="53" s="1"/>
  <c r="FB94" i="53"/>
  <c r="FA94" i="53"/>
  <c r="FD93" i="53"/>
  <c r="FE93" i="53" s="1"/>
  <c r="FB93" i="53"/>
  <c r="FA93" i="53"/>
  <c r="EZ93" i="53"/>
  <c r="EY93" i="53"/>
  <c r="EX93" i="53"/>
  <c r="FD92" i="53"/>
  <c r="FE92" i="53" s="1"/>
  <c r="FB92" i="53"/>
  <c r="FA92" i="53"/>
  <c r="EZ92" i="53"/>
  <c r="EY92" i="53"/>
  <c r="EX92" i="53"/>
  <c r="FD91" i="53"/>
  <c r="FE91" i="53" s="1"/>
  <c r="FB91" i="53"/>
  <c r="FA91" i="53"/>
  <c r="EZ91" i="53"/>
  <c r="EY91" i="53"/>
  <c r="EX91" i="53"/>
  <c r="FD90" i="53"/>
  <c r="FE90" i="53" s="1"/>
  <c r="FB90" i="53"/>
  <c r="FA90" i="53"/>
  <c r="EZ90" i="53"/>
  <c r="EY90" i="53"/>
  <c r="EX90" i="53"/>
  <c r="FD89" i="53"/>
  <c r="FE89" i="53" s="1"/>
  <c r="FB89" i="53"/>
  <c r="FA89" i="53"/>
  <c r="EZ89" i="53"/>
  <c r="EY89" i="53"/>
  <c r="EX89" i="53"/>
  <c r="FD88" i="53"/>
  <c r="FE88" i="53" s="1"/>
  <c r="FB88" i="53"/>
  <c r="FA88" i="53"/>
  <c r="EZ88" i="53"/>
  <c r="EY88" i="53"/>
  <c r="EX88" i="53"/>
  <c r="FD87" i="53"/>
  <c r="FE87" i="53" s="1"/>
  <c r="FB87" i="53"/>
  <c r="FA87" i="53"/>
  <c r="EZ87" i="53"/>
  <c r="EY87" i="53"/>
  <c r="EX87" i="53"/>
  <c r="FD86" i="53"/>
  <c r="FE86" i="53" s="1"/>
  <c r="FB86" i="53"/>
  <c r="FA86" i="53"/>
  <c r="EZ86" i="53"/>
  <c r="EY86" i="53"/>
  <c r="EX86" i="53"/>
  <c r="FD85" i="53"/>
  <c r="FE85" i="53" s="1"/>
  <c r="FB85" i="53"/>
  <c r="FA85" i="53"/>
  <c r="EZ85" i="53"/>
  <c r="EY85" i="53"/>
  <c r="EX85" i="53"/>
  <c r="FD84" i="53"/>
  <c r="FE84" i="53" s="1"/>
  <c r="FB84" i="53"/>
  <c r="FA84" i="53"/>
  <c r="EZ84" i="53"/>
  <c r="EY84" i="53"/>
  <c r="EX84" i="53"/>
  <c r="FD83" i="53"/>
  <c r="FE83" i="53" s="1"/>
  <c r="FB83" i="53"/>
  <c r="FA83" i="53"/>
  <c r="EZ83" i="53"/>
  <c r="EY83" i="53"/>
  <c r="EX83" i="53"/>
  <c r="FD82" i="53"/>
  <c r="FE82" i="53" s="1"/>
  <c r="FB82" i="53"/>
  <c r="FA82" i="53"/>
  <c r="EZ82" i="53"/>
  <c r="EY82" i="53"/>
  <c r="EX82" i="53"/>
  <c r="FD81" i="53"/>
  <c r="FE81" i="53" s="1"/>
  <c r="FB81" i="53"/>
  <c r="FA81" i="53"/>
  <c r="EZ81" i="53"/>
  <c r="EY81" i="53"/>
  <c r="EX81" i="53"/>
  <c r="FD80" i="53"/>
  <c r="FE80" i="53" s="1"/>
  <c r="FB80" i="53"/>
  <c r="FA80" i="53"/>
  <c r="EZ80" i="53"/>
  <c r="EY80" i="53"/>
  <c r="EX80" i="53"/>
  <c r="FD79" i="53"/>
  <c r="FE79" i="53" s="1"/>
  <c r="FB79" i="53"/>
  <c r="FA79" i="53"/>
  <c r="EZ79" i="53"/>
  <c r="EY79" i="53"/>
  <c r="EX79" i="53"/>
  <c r="FD78" i="53"/>
  <c r="FE78" i="53" s="1"/>
  <c r="FB78" i="53"/>
  <c r="FA78" i="53"/>
  <c r="EZ78" i="53"/>
  <c r="EY78" i="53"/>
  <c r="EX78" i="53"/>
  <c r="FD77" i="53"/>
  <c r="FE77" i="53" s="1"/>
  <c r="FB77" i="53"/>
  <c r="FA77" i="53"/>
  <c r="EZ77" i="53"/>
  <c r="EY77" i="53"/>
  <c r="EX77" i="53"/>
  <c r="FD76" i="53"/>
  <c r="FE76" i="53" s="1"/>
  <c r="FB76" i="53"/>
  <c r="FA76" i="53"/>
  <c r="EZ76" i="53"/>
  <c r="EY76" i="53"/>
  <c r="EX76" i="53"/>
  <c r="FD73" i="53"/>
  <c r="FE73" i="53" s="1"/>
  <c r="FB73" i="53"/>
  <c r="FA73" i="53"/>
  <c r="EZ73" i="53"/>
  <c r="EY73" i="53"/>
  <c r="EX73" i="53"/>
  <c r="FD72" i="53"/>
  <c r="FE72" i="53" s="1"/>
  <c r="FB72" i="53"/>
  <c r="FA72" i="53"/>
  <c r="EZ72" i="53"/>
  <c r="EY72" i="53"/>
  <c r="EX72" i="53"/>
  <c r="FD69" i="53"/>
  <c r="FE69" i="53" s="1"/>
  <c r="FB69" i="53"/>
  <c r="FA69" i="53"/>
  <c r="EZ69" i="53"/>
  <c r="EY69" i="53"/>
  <c r="EX69" i="53"/>
  <c r="FD68" i="53"/>
  <c r="FE68" i="53" s="1"/>
  <c r="FB68" i="53"/>
  <c r="FA68" i="53"/>
  <c r="EZ68" i="53"/>
  <c r="EY68" i="53"/>
  <c r="EX68" i="53"/>
  <c r="FD67" i="53"/>
  <c r="FE67" i="53" s="1"/>
  <c r="FB67" i="53"/>
  <c r="FA67" i="53"/>
  <c r="EZ67" i="53"/>
  <c r="EY67" i="53"/>
  <c r="EX67" i="53"/>
  <c r="FD66" i="53"/>
  <c r="FE66" i="53" s="1"/>
  <c r="FB66" i="53"/>
  <c r="FA66" i="53"/>
  <c r="EZ66" i="53"/>
  <c r="EY66" i="53"/>
  <c r="EX66" i="53"/>
  <c r="FD65" i="53"/>
  <c r="FE65" i="53" s="1"/>
  <c r="FB65" i="53"/>
  <c r="FA65" i="53"/>
  <c r="EZ65" i="53"/>
  <c r="EY65" i="53"/>
  <c r="EX65" i="53"/>
  <c r="FD64" i="53"/>
  <c r="FE64" i="53" s="1"/>
  <c r="FB64" i="53"/>
  <c r="FA64" i="53"/>
  <c r="EZ64" i="53"/>
  <c r="EY64" i="53"/>
  <c r="EX64" i="53"/>
  <c r="FD63" i="53"/>
  <c r="FE63" i="53" s="1"/>
  <c r="FB63" i="53"/>
  <c r="FA63" i="53"/>
  <c r="EZ63" i="53"/>
  <c r="EY63" i="53"/>
  <c r="EX63" i="53"/>
  <c r="FD60" i="53"/>
  <c r="FE60" i="53" s="1"/>
  <c r="FB60" i="53"/>
  <c r="FA60" i="53"/>
  <c r="EZ60" i="53"/>
  <c r="EY60" i="53"/>
  <c r="EX60" i="53"/>
  <c r="FD59" i="53"/>
  <c r="FE59" i="53" s="1"/>
  <c r="FB59" i="53"/>
  <c r="FA59" i="53"/>
  <c r="EZ59" i="53"/>
  <c r="EY59" i="53"/>
  <c r="EX59" i="53"/>
  <c r="FD58" i="53"/>
  <c r="FE58" i="53" s="1"/>
  <c r="FB58" i="53"/>
  <c r="FA58" i="53"/>
  <c r="EZ58" i="53"/>
  <c r="EY58" i="53"/>
  <c r="EX58" i="53"/>
  <c r="FD55" i="53"/>
  <c r="FE55" i="53" s="1"/>
  <c r="FB55" i="53"/>
  <c r="FA55" i="53"/>
  <c r="EZ55" i="53"/>
  <c r="EY55" i="53"/>
  <c r="EX55" i="53"/>
  <c r="FD54" i="53"/>
  <c r="FE54" i="53" s="1"/>
  <c r="FB54" i="53"/>
  <c r="FA54" i="53"/>
  <c r="EZ54" i="53"/>
  <c r="EY54" i="53"/>
  <c r="EX54" i="53"/>
  <c r="FD49" i="53"/>
  <c r="FE49" i="53" s="1"/>
  <c r="FB49" i="53"/>
  <c r="FA49" i="53"/>
  <c r="EZ49" i="53"/>
  <c r="EY49" i="53"/>
  <c r="EX49" i="53"/>
  <c r="FD48" i="53"/>
  <c r="FE48" i="53" s="1"/>
  <c r="FB48" i="53"/>
  <c r="FA48" i="53"/>
  <c r="EZ48" i="53"/>
  <c r="EY48" i="53"/>
  <c r="EX48" i="53"/>
  <c r="FD47" i="53"/>
  <c r="FE47" i="53" s="1"/>
  <c r="FB47" i="53"/>
  <c r="FA47" i="53"/>
  <c r="EZ47" i="53"/>
  <c r="EY47" i="53"/>
  <c r="EX47" i="53"/>
  <c r="FD45" i="53"/>
  <c r="FE45" i="53" s="1"/>
  <c r="FB45" i="53"/>
  <c r="FA45" i="53"/>
  <c r="EZ45" i="53"/>
  <c r="EY45" i="53"/>
  <c r="EX45" i="53"/>
  <c r="FD44" i="53"/>
  <c r="FE44" i="53" s="1"/>
  <c r="FB44" i="53"/>
  <c r="FA44" i="53"/>
  <c r="EZ44" i="53"/>
  <c r="EY44" i="53"/>
  <c r="EX44" i="53"/>
  <c r="FD43" i="53"/>
  <c r="FE43" i="53" s="1"/>
  <c r="FB43" i="53"/>
  <c r="FA43" i="53"/>
  <c r="EZ43" i="53"/>
  <c r="EY43" i="53"/>
  <c r="EX43" i="53"/>
  <c r="FD42" i="53"/>
  <c r="FE42" i="53" s="1"/>
  <c r="FB42" i="53"/>
  <c r="FA42" i="53"/>
  <c r="EZ42" i="53"/>
  <c r="EY42" i="53"/>
  <c r="EX42" i="53"/>
  <c r="FD39" i="53"/>
  <c r="FE39" i="53" s="1"/>
  <c r="FB39" i="53"/>
  <c r="FA39" i="53"/>
  <c r="EZ39" i="53"/>
  <c r="EY39" i="53"/>
  <c r="EX39" i="53"/>
  <c r="FD37" i="53"/>
  <c r="FE37" i="53" s="1"/>
  <c r="FB37" i="53"/>
  <c r="FA37" i="53"/>
  <c r="EZ37" i="53"/>
  <c r="EY37" i="53"/>
  <c r="EX37" i="53"/>
  <c r="FD36" i="53"/>
  <c r="FE36" i="53" s="1"/>
  <c r="FB36" i="53"/>
  <c r="FA36" i="53"/>
  <c r="EZ36" i="53"/>
  <c r="EY36" i="53"/>
  <c r="EX36" i="53"/>
  <c r="FD35" i="53"/>
  <c r="FE35" i="53" s="1"/>
  <c r="FB35" i="53"/>
  <c r="FA35" i="53"/>
  <c r="EZ35" i="53"/>
  <c r="EY35" i="53"/>
  <c r="EX35" i="53"/>
  <c r="FD34" i="53"/>
  <c r="FE34" i="53" s="1"/>
  <c r="FB34" i="53"/>
  <c r="FA34" i="53"/>
  <c r="EZ34" i="53"/>
  <c r="EY34" i="53"/>
  <c r="EX34" i="53"/>
  <c r="FD33" i="53"/>
  <c r="FE33" i="53" s="1"/>
  <c r="FB33" i="53"/>
  <c r="FA33" i="53"/>
  <c r="EZ33" i="53"/>
  <c r="EY33" i="53"/>
  <c r="EX33" i="53"/>
  <c r="FD32" i="53"/>
  <c r="FE32" i="53" s="1"/>
  <c r="FB32" i="53"/>
  <c r="FA32" i="53"/>
  <c r="EZ32" i="53"/>
  <c r="EY32" i="53"/>
  <c r="EX32" i="53"/>
  <c r="FD31" i="53"/>
  <c r="FE31" i="53" s="1"/>
  <c r="FB31" i="53"/>
  <c r="FA31" i="53"/>
  <c r="EZ31" i="53"/>
  <c r="EY31" i="53"/>
  <c r="EX31" i="53"/>
  <c r="FD30" i="53"/>
  <c r="FE30" i="53" s="1"/>
  <c r="FB30" i="53"/>
  <c r="FA30" i="53"/>
  <c r="EZ30" i="53"/>
  <c r="EY30" i="53"/>
  <c r="EX30" i="53"/>
  <c r="FD29" i="53"/>
  <c r="FE29" i="53" s="1"/>
  <c r="FB29" i="53"/>
  <c r="FA29" i="53"/>
  <c r="EZ29" i="53"/>
  <c r="EY29" i="53"/>
  <c r="EX29" i="53"/>
  <c r="FD27" i="53"/>
  <c r="FE27" i="53" s="1"/>
  <c r="FB27" i="53"/>
  <c r="FA27" i="53"/>
  <c r="EZ27" i="53"/>
  <c r="EY27" i="53"/>
  <c r="EX27" i="53"/>
  <c r="FD26" i="53"/>
  <c r="FE26" i="53" s="1"/>
  <c r="FB26" i="53"/>
  <c r="FA26" i="53"/>
  <c r="EZ26" i="53"/>
  <c r="EY26" i="53"/>
  <c r="EX26" i="53"/>
  <c r="FD25" i="53"/>
  <c r="FE25" i="53" s="1"/>
  <c r="FB25" i="53"/>
  <c r="FA25" i="53"/>
  <c r="EZ25" i="53"/>
  <c r="EY25" i="53"/>
  <c r="EX25" i="53"/>
  <c r="FD24" i="53"/>
  <c r="FE24" i="53" s="1"/>
  <c r="FB24" i="53"/>
  <c r="FA24" i="53"/>
  <c r="EZ24" i="53"/>
  <c r="EY24" i="53"/>
  <c r="EX24" i="53"/>
  <c r="FD23" i="53"/>
  <c r="FE23" i="53" s="1"/>
  <c r="FB23" i="53"/>
  <c r="FA23" i="53"/>
  <c r="EZ23" i="53"/>
  <c r="EY23" i="53"/>
  <c r="EX23" i="53"/>
  <c r="FD22" i="53"/>
  <c r="FE22" i="53" s="1"/>
  <c r="FB22" i="53"/>
  <c r="FA22" i="53"/>
  <c r="EZ22" i="53"/>
  <c r="EY22" i="53"/>
  <c r="EX22" i="53"/>
  <c r="FD21" i="53"/>
  <c r="FE21" i="53" s="1"/>
  <c r="FB21" i="53"/>
  <c r="FA21" i="53"/>
  <c r="EZ21" i="53"/>
  <c r="EY21" i="53"/>
  <c r="EX21" i="53"/>
  <c r="FD20" i="53"/>
  <c r="FE20" i="53" s="1"/>
  <c r="FB20" i="53"/>
  <c r="FA20" i="53"/>
  <c r="EZ20" i="53"/>
  <c r="EY20" i="53"/>
  <c r="EX20" i="53"/>
  <c r="FD19" i="53"/>
  <c r="FE19" i="53" s="1"/>
  <c r="FB19" i="53"/>
  <c r="FA19" i="53"/>
  <c r="EZ19" i="53"/>
  <c r="EY19" i="53"/>
  <c r="EX19" i="53"/>
  <c r="FD17" i="53"/>
  <c r="FE17" i="53" s="1"/>
  <c r="FB17" i="53"/>
  <c r="FA17" i="53"/>
  <c r="EZ17" i="53"/>
  <c r="EY17" i="53"/>
  <c r="EX17" i="53"/>
  <c r="FD16" i="53"/>
  <c r="FE16" i="53" s="1"/>
  <c r="FB16" i="53"/>
  <c r="FA16" i="53"/>
  <c r="EZ16" i="53"/>
  <c r="EY16" i="53"/>
  <c r="EX16" i="53"/>
  <c r="FD15" i="53"/>
  <c r="FE15" i="53" s="1"/>
  <c r="FB15" i="53"/>
  <c r="FA15" i="53"/>
  <c r="EZ15" i="53"/>
  <c r="EY15" i="53"/>
  <c r="EX15" i="53"/>
  <c r="EE127" i="53"/>
  <c r="EM125" i="53"/>
  <c r="EN125" i="53" s="1"/>
  <c r="EK125" i="53"/>
  <c r="EJ125" i="53"/>
  <c r="EI125" i="53"/>
  <c r="EH125" i="53"/>
  <c r="EG125" i="53"/>
  <c r="EL125" i="53" s="1"/>
  <c r="EM123" i="53"/>
  <c r="EN123" i="53" s="1"/>
  <c r="EK123" i="53"/>
  <c r="EL123" i="53" s="1"/>
  <c r="EJ123" i="53"/>
  <c r="EM122" i="53"/>
  <c r="EN122" i="53" s="1"/>
  <c r="EK122" i="53"/>
  <c r="EJ122" i="53"/>
  <c r="EI122" i="53"/>
  <c r="EH122" i="53"/>
  <c r="EG122" i="53"/>
  <c r="EM120" i="53"/>
  <c r="EN120" i="53" s="1"/>
  <c r="EK120" i="53"/>
  <c r="EJ120" i="53"/>
  <c r="EI120" i="53"/>
  <c r="EH120" i="53"/>
  <c r="EG120" i="53"/>
  <c r="EM118" i="53"/>
  <c r="EN118" i="53" s="1"/>
  <c r="EK118" i="53"/>
  <c r="EJ118" i="53"/>
  <c r="EI118" i="53"/>
  <c r="EH118" i="53"/>
  <c r="EG118" i="53"/>
  <c r="EM117" i="53"/>
  <c r="EN117" i="53" s="1"/>
  <c r="EK117" i="53"/>
  <c r="EJ117" i="53"/>
  <c r="EI117" i="53"/>
  <c r="EH117" i="53"/>
  <c r="EG117" i="53"/>
  <c r="EM116" i="53"/>
  <c r="EN116" i="53" s="1"/>
  <c r="EK116" i="53"/>
  <c r="EJ116" i="53"/>
  <c r="EI116" i="53"/>
  <c r="EH116" i="53"/>
  <c r="EG116" i="53"/>
  <c r="EM115" i="53"/>
  <c r="EN115" i="53" s="1"/>
  <c r="EK115" i="53"/>
  <c r="EJ115" i="53"/>
  <c r="EI115" i="53"/>
  <c r="EH115" i="53"/>
  <c r="EG115" i="53"/>
  <c r="EM114" i="53"/>
  <c r="EN114" i="53" s="1"/>
  <c r="EK114" i="53"/>
  <c r="EJ114" i="53"/>
  <c r="EI114" i="53"/>
  <c r="EH114" i="53"/>
  <c r="EG114" i="53"/>
  <c r="EM113" i="53"/>
  <c r="EN113" i="53" s="1"/>
  <c r="EK113" i="53"/>
  <c r="EJ113" i="53"/>
  <c r="EI113" i="53"/>
  <c r="EH113" i="53"/>
  <c r="EG113" i="53"/>
  <c r="EM109" i="53"/>
  <c r="EN109" i="53" s="1"/>
  <c r="EK109" i="53"/>
  <c r="EJ109" i="53"/>
  <c r="EI109" i="53"/>
  <c r="EH109" i="53"/>
  <c r="EG109" i="53"/>
  <c r="EM108" i="53"/>
  <c r="EN108" i="53" s="1"/>
  <c r="EK108" i="53"/>
  <c r="EJ108" i="53"/>
  <c r="EI108" i="53"/>
  <c r="EH108" i="53"/>
  <c r="EG108" i="53"/>
  <c r="EM105" i="53"/>
  <c r="EN105" i="53" s="1"/>
  <c r="EK105" i="53"/>
  <c r="EJ105" i="53"/>
  <c r="EI105" i="53"/>
  <c r="EH105" i="53"/>
  <c r="EG105" i="53"/>
  <c r="EM104" i="53"/>
  <c r="EN104" i="53" s="1"/>
  <c r="EK104" i="53"/>
  <c r="EJ104" i="53"/>
  <c r="EI104" i="53"/>
  <c r="EH104" i="53"/>
  <c r="EG104" i="53"/>
  <c r="EM103" i="53"/>
  <c r="EN103" i="53" s="1"/>
  <c r="EK103" i="53"/>
  <c r="EJ103" i="53"/>
  <c r="EI103" i="53"/>
  <c r="EH103" i="53"/>
  <c r="EG103" i="53"/>
  <c r="EM102" i="53"/>
  <c r="EN102" i="53" s="1"/>
  <c r="EK102" i="53"/>
  <c r="EJ102" i="53"/>
  <c r="EI102" i="53"/>
  <c r="EH102" i="53"/>
  <c r="EG102" i="53"/>
  <c r="EM101" i="53"/>
  <c r="EN101" i="53" s="1"/>
  <c r="EK101" i="53"/>
  <c r="EJ101" i="53"/>
  <c r="EI101" i="53"/>
  <c r="EH101" i="53"/>
  <c r="EG101" i="53"/>
  <c r="EM100" i="53"/>
  <c r="EN100" i="53" s="1"/>
  <c r="EK100" i="53"/>
  <c r="EJ100" i="53"/>
  <c r="EI100" i="53"/>
  <c r="EH100" i="53"/>
  <c r="EG100" i="53"/>
  <c r="EM99" i="53"/>
  <c r="EN99" i="53" s="1"/>
  <c r="EK99" i="53"/>
  <c r="EJ99" i="53"/>
  <c r="EI99" i="53"/>
  <c r="EH99" i="53"/>
  <c r="EG99" i="53"/>
  <c r="EM96" i="53"/>
  <c r="EN96" i="53" s="1"/>
  <c r="EK96" i="53"/>
  <c r="EJ96" i="53"/>
  <c r="EI96" i="53"/>
  <c r="EH96" i="53"/>
  <c r="EG96" i="53"/>
  <c r="EM95" i="53"/>
  <c r="EN95" i="53" s="1"/>
  <c r="EK95" i="53"/>
  <c r="EJ95" i="53"/>
  <c r="EL95" i="53" s="1"/>
  <c r="EM94" i="53"/>
  <c r="EN94" i="53" s="1"/>
  <c r="EK94" i="53"/>
  <c r="EJ94" i="53"/>
  <c r="EM93" i="53"/>
  <c r="EN93" i="53" s="1"/>
  <c r="EK93" i="53"/>
  <c r="EJ93" i="53"/>
  <c r="EI93" i="53"/>
  <c r="EH93" i="53"/>
  <c r="EG93" i="53"/>
  <c r="EM92" i="53"/>
  <c r="EN92" i="53" s="1"/>
  <c r="EK92" i="53"/>
  <c r="EJ92" i="53"/>
  <c r="EI92" i="53"/>
  <c r="EH92" i="53"/>
  <c r="EG92" i="53"/>
  <c r="EM91" i="53"/>
  <c r="EN91" i="53" s="1"/>
  <c r="EK91" i="53"/>
  <c r="EJ91" i="53"/>
  <c r="EI91" i="53"/>
  <c r="EH91" i="53"/>
  <c r="EG91" i="53"/>
  <c r="EM90" i="53"/>
  <c r="EN90" i="53" s="1"/>
  <c r="EK90" i="53"/>
  <c r="EJ90" i="53"/>
  <c r="EI90" i="53"/>
  <c r="EH90" i="53"/>
  <c r="EG90" i="53"/>
  <c r="EM89" i="53"/>
  <c r="EN89" i="53" s="1"/>
  <c r="EK89" i="53"/>
  <c r="EJ89" i="53"/>
  <c r="EI89" i="53"/>
  <c r="EH89" i="53"/>
  <c r="EG89" i="53"/>
  <c r="EM88" i="53"/>
  <c r="EN88" i="53" s="1"/>
  <c r="EK88" i="53"/>
  <c r="EJ88" i="53"/>
  <c r="EI88" i="53"/>
  <c r="EH88" i="53"/>
  <c r="EG88" i="53"/>
  <c r="EM87" i="53"/>
  <c r="EN87" i="53" s="1"/>
  <c r="EK87" i="53"/>
  <c r="EJ87" i="53"/>
  <c r="EI87" i="53"/>
  <c r="EH87" i="53"/>
  <c r="EG87" i="53"/>
  <c r="EM86" i="53"/>
  <c r="EN86" i="53" s="1"/>
  <c r="EK86" i="53"/>
  <c r="EJ86" i="53"/>
  <c r="EI86" i="53"/>
  <c r="EH86" i="53"/>
  <c r="EG86" i="53"/>
  <c r="EM85" i="53"/>
  <c r="EN85" i="53" s="1"/>
  <c r="EK85" i="53"/>
  <c r="EJ85" i="53"/>
  <c r="EI85" i="53"/>
  <c r="EH85" i="53"/>
  <c r="EG85" i="53"/>
  <c r="EM84" i="53"/>
  <c r="EN84" i="53" s="1"/>
  <c r="EK84" i="53"/>
  <c r="EJ84" i="53"/>
  <c r="EI84" i="53"/>
  <c r="EH84" i="53"/>
  <c r="EG84" i="53"/>
  <c r="EM83" i="53"/>
  <c r="EN83" i="53" s="1"/>
  <c r="EK83" i="53"/>
  <c r="EJ83" i="53"/>
  <c r="EI83" i="53"/>
  <c r="EH83" i="53"/>
  <c r="EG83" i="53"/>
  <c r="EM82" i="53"/>
  <c r="EN82" i="53" s="1"/>
  <c r="EK82" i="53"/>
  <c r="EJ82" i="53"/>
  <c r="EI82" i="53"/>
  <c r="EH82" i="53"/>
  <c r="EG82" i="53"/>
  <c r="EM81" i="53"/>
  <c r="EN81" i="53" s="1"/>
  <c r="EK81" i="53"/>
  <c r="EJ81" i="53"/>
  <c r="EI81" i="53"/>
  <c r="EH81" i="53"/>
  <c r="EG81" i="53"/>
  <c r="EM80" i="53"/>
  <c r="EN80" i="53" s="1"/>
  <c r="EK80" i="53"/>
  <c r="EJ80" i="53"/>
  <c r="EI80" i="53"/>
  <c r="EH80" i="53"/>
  <c r="EG80" i="53"/>
  <c r="EM79" i="53"/>
  <c r="EN79" i="53" s="1"/>
  <c r="EK79" i="53"/>
  <c r="EJ79" i="53"/>
  <c r="EI79" i="53"/>
  <c r="EH79" i="53"/>
  <c r="EG79" i="53"/>
  <c r="EM78" i="53"/>
  <c r="EN78" i="53" s="1"/>
  <c r="EK78" i="53"/>
  <c r="EJ78" i="53"/>
  <c r="EI78" i="53"/>
  <c r="EH78" i="53"/>
  <c r="EG78" i="53"/>
  <c r="EM77" i="53"/>
  <c r="EN77" i="53" s="1"/>
  <c r="EK77" i="53"/>
  <c r="EJ77" i="53"/>
  <c r="EI77" i="53"/>
  <c r="EH77" i="53"/>
  <c r="EG77" i="53"/>
  <c r="EM76" i="53"/>
  <c r="EN76" i="53" s="1"/>
  <c r="EK76" i="53"/>
  <c r="EJ76" i="53"/>
  <c r="EI76" i="53"/>
  <c r="EH76" i="53"/>
  <c r="EG76" i="53"/>
  <c r="EM73" i="53"/>
  <c r="EN73" i="53" s="1"/>
  <c r="EK73" i="53"/>
  <c r="EJ73" i="53"/>
  <c r="EI73" i="53"/>
  <c r="EH73" i="53"/>
  <c r="EG73" i="53"/>
  <c r="EM72" i="53"/>
  <c r="EN72" i="53" s="1"/>
  <c r="EK72" i="53"/>
  <c r="EJ72" i="53"/>
  <c r="EI72" i="53"/>
  <c r="EH72" i="53"/>
  <c r="EG72" i="53"/>
  <c r="EM69" i="53"/>
  <c r="EN69" i="53" s="1"/>
  <c r="EK69" i="53"/>
  <c r="EJ69" i="53"/>
  <c r="EI69" i="53"/>
  <c r="EH69" i="53"/>
  <c r="EG69" i="53"/>
  <c r="EM68" i="53"/>
  <c r="EN68" i="53" s="1"/>
  <c r="EK68" i="53"/>
  <c r="EJ68" i="53"/>
  <c r="EI68" i="53"/>
  <c r="EH68" i="53"/>
  <c r="EG68" i="53"/>
  <c r="EM67" i="53"/>
  <c r="EN67" i="53" s="1"/>
  <c r="EK67" i="53"/>
  <c r="EJ67" i="53"/>
  <c r="EI67" i="53"/>
  <c r="EH67" i="53"/>
  <c r="EG67" i="53"/>
  <c r="EM66" i="53"/>
  <c r="EN66" i="53" s="1"/>
  <c r="EK66" i="53"/>
  <c r="EJ66" i="53"/>
  <c r="EI66" i="53"/>
  <c r="EH66" i="53"/>
  <c r="EG66" i="53"/>
  <c r="EM65" i="53"/>
  <c r="EN65" i="53" s="1"/>
  <c r="EK65" i="53"/>
  <c r="EJ65" i="53"/>
  <c r="EI65" i="53"/>
  <c r="EH65" i="53"/>
  <c r="EG65" i="53"/>
  <c r="EM64" i="53"/>
  <c r="EN64" i="53" s="1"/>
  <c r="EK64" i="53"/>
  <c r="EJ64" i="53"/>
  <c r="EI64" i="53"/>
  <c r="EH64" i="53"/>
  <c r="EG64" i="53"/>
  <c r="EM63" i="53"/>
  <c r="EN63" i="53" s="1"/>
  <c r="EK63" i="53"/>
  <c r="EJ63" i="53"/>
  <c r="EI63" i="53"/>
  <c r="EH63" i="53"/>
  <c r="EG63" i="53"/>
  <c r="EM60" i="53"/>
  <c r="EN60" i="53" s="1"/>
  <c r="EK60" i="53"/>
  <c r="EJ60" i="53"/>
  <c r="EI60" i="53"/>
  <c r="EH60" i="53"/>
  <c r="EG60" i="53"/>
  <c r="EM59" i="53"/>
  <c r="EN59" i="53" s="1"/>
  <c r="EK59" i="53"/>
  <c r="EJ59" i="53"/>
  <c r="EI59" i="53"/>
  <c r="EH59" i="53"/>
  <c r="EG59" i="53"/>
  <c r="EM58" i="53"/>
  <c r="EN58" i="53" s="1"/>
  <c r="EK58" i="53"/>
  <c r="EJ58" i="53"/>
  <c r="EI58" i="53"/>
  <c r="EH58" i="53"/>
  <c r="EG58" i="53"/>
  <c r="EM55" i="53"/>
  <c r="EN55" i="53" s="1"/>
  <c r="EK55" i="53"/>
  <c r="EJ55" i="53"/>
  <c r="EI55" i="53"/>
  <c r="EH55" i="53"/>
  <c r="EG55" i="53"/>
  <c r="EM54" i="53"/>
  <c r="EN54" i="53" s="1"/>
  <c r="EK54" i="53"/>
  <c r="EJ54" i="53"/>
  <c r="EI54" i="53"/>
  <c r="EH54" i="53"/>
  <c r="EG54" i="53"/>
  <c r="EM49" i="53"/>
  <c r="EN49" i="53" s="1"/>
  <c r="EK49" i="53"/>
  <c r="EJ49" i="53"/>
  <c r="EI49" i="53"/>
  <c r="EH49" i="53"/>
  <c r="EG49" i="53"/>
  <c r="EM48" i="53"/>
  <c r="EN48" i="53" s="1"/>
  <c r="EK48" i="53"/>
  <c r="EJ48" i="53"/>
  <c r="EI48" i="53"/>
  <c r="EH48" i="53"/>
  <c r="EG48" i="53"/>
  <c r="EM47" i="53"/>
  <c r="EN47" i="53" s="1"/>
  <c r="EK47" i="53"/>
  <c r="EJ47" i="53"/>
  <c r="EI47" i="53"/>
  <c r="EH47" i="53"/>
  <c r="EG47" i="53"/>
  <c r="EM45" i="53"/>
  <c r="EN45" i="53" s="1"/>
  <c r="EK45" i="53"/>
  <c r="EJ45" i="53"/>
  <c r="EI45" i="53"/>
  <c r="EH45" i="53"/>
  <c r="EG45" i="53"/>
  <c r="EM44" i="53"/>
  <c r="EN44" i="53" s="1"/>
  <c r="EK44" i="53"/>
  <c r="EJ44" i="53"/>
  <c r="EI44" i="53"/>
  <c r="EH44" i="53"/>
  <c r="EG44" i="53"/>
  <c r="EM43" i="53"/>
  <c r="EN43" i="53" s="1"/>
  <c r="EK43" i="53"/>
  <c r="EJ43" i="53"/>
  <c r="EI43" i="53"/>
  <c r="EH43" i="53"/>
  <c r="EG43" i="53"/>
  <c r="EM42" i="53"/>
  <c r="EN42" i="53" s="1"/>
  <c r="EK42" i="53"/>
  <c r="EJ42" i="53"/>
  <c r="EI42" i="53"/>
  <c r="EH42" i="53"/>
  <c r="EG42" i="53"/>
  <c r="EM39" i="53"/>
  <c r="EN39" i="53" s="1"/>
  <c r="EK39" i="53"/>
  <c r="EJ39" i="53"/>
  <c r="EI39" i="53"/>
  <c r="EH39" i="53"/>
  <c r="EG39" i="53"/>
  <c r="EM37" i="53"/>
  <c r="EN37" i="53" s="1"/>
  <c r="EK37" i="53"/>
  <c r="EJ37" i="53"/>
  <c r="EI37" i="53"/>
  <c r="EH37" i="53"/>
  <c r="EG37" i="53"/>
  <c r="EM36" i="53"/>
  <c r="EN36" i="53" s="1"/>
  <c r="EK36" i="53"/>
  <c r="EJ36" i="53"/>
  <c r="EI36" i="53"/>
  <c r="EH36" i="53"/>
  <c r="EG36" i="53"/>
  <c r="EM35" i="53"/>
  <c r="EN35" i="53" s="1"/>
  <c r="EK35" i="53"/>
  <c r="EJ35" i="53"/>
  <c r="EI35" i="53"/>
  <c r="EH35" i="53"/>
  <c r="EG35" i="53"/>
  <c r="EM34" i="53"/>
  <c r="EN34" i="53" s="1"/>
  <c r="EK34" i="53"/>
  <c r="EJ34" i="53"/>
  <c r="EI34" i="53"/>
  <c r="EH34" i="53"/>
  <c r="EG34" i="53"/>
  <c r="EM33" i="53"/>
  <c r="EN33" i="53" s="1"/>
  <c r="EK33" i="53"/>
  <c r="EJ33" i="53"/>
  <c r="EI33" i="53"/>
  <c r="EH33" i="53"/>
  <c r="EG33" i="53"/>
  <c r="EM32" i="53"/>
  <c r="EN32" i="53" s="1"/>
  <c r="EK32" i="53"/>
  <c r="EJ32" i="53"/>
  <c r="EI32" i="53"/>
  <c r="EH32" i="53"/>
  <c r="EG32" i="53"/>
  <c r="EM31" i="53"/>
  <c r="EN31" i="53" s="1"/>
  <c r="EK31" i="53"/>
  <c r="EJ31" i="53"/>
  <c r="EI31" i="53"/>
  <c r="EH31" i="53"/>
  <c r="EG31" i="53"/>
  <c r="EM30" i="53"/>
  <c r="EN30" i="53" s="1"/>
  <c r="EK30" i="53"/>
  <c r="EJ30" i="53"/>
  <c r="EI30" i="53"/>
  <c r="EH30" i="53"/>
  <c r="EG30" i="53"/>
  <c r="EM29" i="53"/>
  <c r="EN29" i="53" s="1"/>
  <c r="EK29" i="53"/>
  <c r="EJ29" i="53"/>
  <c r="EI29" i="53"/>
  <c r="EH29" i="53"/>
  <c r="EG29" i="53"/>
  <c r="EM27" i="53"/>
  <c r="EN27" i="53" s="1"/>
  <c r="EK27" i="53"/>
  <c r="EJ27" i="53"/>
  <c r="EI27" i="53"/>
  <c r="EH27" i="53"/>
  <c r="EG27" i="53"/>
  <c r="EM26" i="53"/>
  <c r="EN26" i="53" s="1"/>
  <c r="EK26" i="53"/>
  <c r="EJ26" i="53"/>
  <c r="EI26" i="53"/>
  <c r="EH26" i="53"/>
  <c r="EG26" i="53"/>
  <c r="EM25" i="53"/>
  <c r="EN25" i="53" s="1"/>
  <c r="EK25" i="53"/>
  <c r="EJ25" i="53"/>
  <c r="EI25" i="53"/>
  <c r="EH25" i="53"/>
  <c r="EG25" i="53"/>
  <c r="EM24" i="53"/>
  <c r="EN24" i="53" s="1"/>
  <c r="EK24" i="53"/>
  <c r="EJ24" i="53"/>
  <c r="EI24" i="53"/>
  <c r="EH24" i="53"/>
  <c r="EG24" i="53"/>
  <c r="EM23" i="53"/>
  <c r="EN23" i="53" s="1"/>
  <c r="EK23" i="53"/>
  <c r="EJ23" i="53"/>
  <c r="EI23" i="53"/>
  <c r="EH23" i="53"/>
  <c r="EG23" i="53"/>
  <c r="EM22" i="53"/>
  <c r="EN22" i="53" s="1"/>
  <c r="EK22" i="53"/>
  <c r="EJ22" i="53"/>
  <c r="EI22" i="53"/>
  <c r="EH22" i="53"/>
  <c r="EG22" i="53"/>
  <c r="EM21" i="53"/>
  <c r="EN21" i="53" s="1"/>
  <c r="EK21" i="53"/>
  <c r="EJ21" i="53"/>
  <c r="EI21" i="53"/>
  <c r="EH21" i="53"/>
  <c r="EG21" i="53"/>
  <c r="EM20" i="53"/>
  <c r="EN20" i="53" s="1"/>
  <c r="EK20" i="53"/>
  <c r="EJ20" i="53"/>
  <c r="EI20" i="53"/>
  <c r="EH20" i="53"/>
  <c r="EG20" i="53"/>
  <c r="EM19" i="53"/>
  <c r="EN19" i="53" s="1"/>
  <c r="EK19" i="53"/>
  <c r="EJ19" i="53"/>
  <c r="EI19" i="53"/>
  <c r="EH19" i="53"/>
  <c r="EG19" i="53"/>
  <c r="EM17" i="53"/>
  <c r="EN17" i="53" s="1"/>
  <c r="EK17" i="53"/>
  <c r="EJ17" i="53"/>
  <c r="EI17" i="53"/>
  <c r="EH17" i="53"/>
  <c r="EG17" i="53"/>
  <c r="EM16" i="53"/>
  <c r="EN16" i="53" s="1"/>
  <c r="EK16" i="53"/>
  <c r="EJ16" i="53"/>
  <c r="EI16" i="53"/>
  <c r="EH16" i="53"/>
  <c r="EG16" i="53"/>
  <c r="EM15" i="53"/>
  <c r="EN15" i="53" s="1"/>
  <c r="EK15" i="53"/>
  <c r="EJ15" i="53"/>
  <c r="EI15" i="53"/>
  <c r="EH15" i="53"/>
  <c r="EG15" i="53"/>
  <c r="DN127" i="53"/>
  <c r="DV125" i="53"/>
  <c r="DW125" i="53" s="1"/>
  <c r="DT125" i="53"/>
  <c r="DS125" i="53"/>
  <c r="DR125" i="53"/>
  <c r="DQ125" i="53"/>
  <c r="DP125" i="53"/>
  <c r="DV123" i="53"/>
  <c r="DW123" i="53" s="1"/>
  <c r="DT123" i="53"/>
  <c r="DS123" i="53"/>
  <c r="DU123" i="53"/>
  <c r="DV122" i="53"/>
  <c r="DW122" i="53" s="1"/>
  <c r="DT122" i="53"/>
  <c r="DS122" i="53"/>
  <c r="DR122" i="53"/>
  <c r="DQ122" i="53"/>
  <c r="DP122" i="53"/>
  <c r="DV120" i="53"/>
  <c r="DW120" i="53" s="1"/>
  <c r="DT120" i="53"/>
  <c r="DS120" i="53"/>
  <c r="DR120" i="53"/>
  <c r="DQ120" i="53"/>
  <c r="DP120" i="53"/>
  <c r="DV118" i="53"/>
  <c r="DW118" i="53" s="1"/>
  <c r="DT118" i="53"/>
  <c r="DS118" i="53"/>
  <c r="DR118" i="53"/>
  <c r="DQ118" i="53"/>
  <c r="DP118" i="53"/>
  <c r="DV117" i="53"/>
  <c r="DW117" i="53" s="1"/>
  <c r="DT117" i="53"/>
  <c r="DS117" i="53"/>
  <c r="DR117" i="53"/>
  <c r="DQ117" i="53"/>
  <c r="DP117" i="53"/>
  <c r="DU117" i="53" s="1"/>
  <c r="DV116" i="53"/>
  <c r="DW116" i="53" s="1"/>
  <c r="DT116" i="53"/>
  <c r="DS116" i="53"/>
  <c r="DR116" i="53"/>
  <c r="DQ116" i="53"/>
  <c r="DP116" i="53"/>
  <c r="DV115" i="53"/>
  <c r="DW115" i="53" s="1"/>
  <c r="DT115" i="53"/>
  <c r="DS115" i="53"/>
  <c r="DR115" i="53"/>
  <c r="DQ115" i="53"/>
  <c r="DP115" i="53"/>
  <c r="DV114" i="53"/>
  <c r="DW114" i="53" s="1"/>
  <c r="DT114" i="53"/>
  <c r="DS114" i="53"/>
  <c r="DR114" i="53"/>
  <c r="DQ114" i="53"/>
  <c r="DP114" i="53"/>
  <c r="DV113" i="53"/>
  <c r="DW113" i="53" s="1"/>
  <c r="DT113" i="53"/>
  <c r="DS113" i="53"/>
  <c r="DR113" i="53"/>
  <c r="DQ113" i="53"/>
  <c r="DP113" i="53"/>
  <c r="DU113" i="53" s="1"/>
  <c r="DV109" i="53"/>
  <c r="DW109" i="53" s="1"/>
  <c r="DT109" i="53"/>
  <c r="DS109" i="53"/>
  <c r="DR109" i="53"/>
  <c r="DQ109" i="53"/>
  <c r="DP109" i="53"/>
  <c r="DV108" i="53"/>
  <c r="DW108" i="53" s="1"/>
  <c r="DT108" i="53"/>
  <c r="DS108" i="53"/>
  <c r="DR108" i="53"/>
  <c r="DQ108" i="53"/>
  <c r="DP108" i="53"/>
  <c r="DV105" i="53"/>
  <c r="DW105" i="53" s="1"/>
  <c r="DT105" i="53"/>
  <c r="DS105" i="53"/>
  <c r="DR105" i="53"/>
  <c r="DQ105" i="53"/>
  <c r="DP105" i="53"/>
  <c r="DV104" i="53"/>
  <c r="DW104" i="53" s="1"/>
  <c r="DT104" i="53"/>
  <c r="DS104" i="53"/>
  <c r="DR104" i="53"/>
  <c r="DQ104" i="53"/>
  <c r="DP104" i="53"/>
  <c r="DU104" i="53" s="1"/>
  <c r="DV103" i="53"/>
  <c r="DW103" i="53" s="1"/>
  <c r="DT103" i="53"/>
  <c r="DS103" i="53"/>
  <c r="DR103" i="53"/>
  <c r="DQ103" i="53"/>
  <c r="DP103" i="53"/>
  <c r="DV102" i="53"/>
  <c r="DW102" i="53" s="1"/>
  <c r="DT102" i="53"/>
  <c r="DS102" i="53"/>
  <c r="DR102" i="53"/>
  <c r="DQ102" i="53"/>
  <c r="DP102" i="53"/>
  <c r="DV101" i="53"/>
  <c r="DW101" i="53" s="1"/>
  <c r="DT101" i="53"/>
  <c r="DS101" i="53"/>
  <c r="DR101" i="53"/>
  <c r="DQ101" i="53"/>
  <c r="DP101" i="53"/>
  <c r="DV100" i="53"/>
  <c r="DW100" i="53" s="1"/>
  <c r="DT100" i="53"/>
  <c r="DS100" i="53"/>
  <c r="DR100" i="53"/>
  <c r="DQ100" i="53"/>
  <c r="DP100" i="53"/>
  <c r="DV99" i="53"/>
  <c r="DW99" i="53" s="1"/>
  <c r="DT99" i="53"/>
  <c r="DS99" i="53"/>
  <c r="DR99" i="53"/>
  <c r="DQ99" i="53"/>
  <c r="DP99" i="53"/>
  <c r="DV96" i="53"/>
  <c r="DW96" i="53" s="1"/>
  <c r="DT96" i="53"/>
  <c r="DS96" i="53"/>
  <c r="DR96" i="53"/>
  <c r="DQ96" i="53"/>
  <c r="DP96" i="53"/>
  <c r="DV95" i="53"/>
  <c r="DW95" i="53" s="1"/>
  <c r="DT95" i="53"/>
  <c r="DS95" i="53"/>
  <c r="DV94" i="53"/>
  <c r="DW94" i="53" s="1"/>
  <c r="DT94" i="53"/>
  <c r="DS94" i="53"/>
  <c r="DU94" i="53" s="1"/>
  <c r="DV93" i="53"/>
  <c r="DW93" i="53" s="1"/>
  <c r="DT93" i="53"/>
  <c r="DS93" i="53"/>
  <c r="DR93" i="53"/>
  <c r="DQ93" i="53"/>
  <c r="DP93" i="53"/>
  <c r="DV92" i="53"/>
  <c r="DW92" i="53" s="1"/>
  <c r="DT92" i="53"/>
  <c r="DS92" i="53"/>
  <c r="DR92" i="53"/>
  <c r="DQ92" i="53"/>
  <c r="DP92" i="53"/>
  <c r="DV91" i="53"/>
  <c r="DW91" i="53" s="1"/>
  <c r="DT91" i="53"/>
  <c r="DS91" i="53"/>
  <c r="DR91" i="53"/>
  <c r="DQ91" i="53"/>
  <c r="DP91" i="53"/>
  <c r="DV90" i="53"/>
  <c r="DW90" i="53" s="1"/>
  <c r="DT90" i="53"/>
  <c r="DS90" i="53"/>
  <c r="DR90" i="53"/>
  <c r="DQ90" i="53"/>
  <c r="DP90" i="53"/>
  <c r="DV89" i="53"/>
  <c r="DW89" i="53" s="1"/>
  <c r="DT89" i="53"/>
  <c r="DS89" i="53"/>
  <c r="DR89" i="53"/>
  <c r="DQ89" i="53"/>
  <c r="DP89" i="53"/>
  <c r="DV88" i="53"/>
  <c r="DW88" i="53" s="1"/>
  <c r="DT88" i="53"/>
  <c r="DS88" i="53"/>
  <c r="DR88" i="53"/>
  <c r="DQ88" i="53"/>
  <c r="DP88" i="53"/>
  <c r="DV87" i="53"/>
  <c r="DW87" i="53" s="1"/>
  <c r="DT87" i="53"/>
  <c r="DS87" i="53"/>
  <c r="DR87" i="53"/>
  <c r="DQ87" i="53"/>
  <c r="DP87" i="53"/>
  <c r="DV86" i="53"/>
  <c r="DW86" i="53" s="1"/>
  <c r="DT86" i="53"/>
  <c r="DS86" i="53"/>
  <c r="DR86" i="53"/>
  <c r="DQ86" i="53"/>
  <c r="DP86" i="53"/>
  <c r="DV85" i="53"/>
  <c r="DW85" i="53" s="1"/>
  <c r="DT85" i="53"/>
  <c r="DS85" i="53"/>
  <c r="DR85" i="53"/>
  <c r="DQ85" i="53"/>
  <c r="DP85" i="53"/>
  <c r="DV84" i="53"/>
  <c r="DW84" i="53" s="1"/>
  <c r="DT84" i="53"/>
  <c r="DS84" i="53"/>
  <c r="DR84" i="53"/>
  <c r="DQ84" i="53"/>
  <c r="DP84" i="53"/>
  <c r="DV83" i="53"/>
  <c r="DW83" i="53" s="1"/>
  <c r="DT83" i="53"/>
  <c r="DS83" i="53"/>
  <c r="DR83" i="53"/>
  <c r="DQ83" i="53"/>
  <c r="DP83" i="53"/>
  <c r="DV82" i="53"/>
  <c r="DW82" i="53" s="1"/>
  <c r="DT82" i="53"/>
  <c r="DS82" i="53"/>
  <c r="DR82" i="53"/>
  <c r="DQ82" i="53"/>
  <c r="DP82" i="53"/>
  <c r="DV81" i="53"/>
  <c r="DW81" i="53" s="1"/>
  <c r="DT81" i="53"/>
  <c r="DS81" i="53"/>
  <c r="DR81" i="53"/>
  <c r="DQ81" i="53"/>
  <c r="DP81" i="53"/>
  <c r="DV80" i="53"/>
  <c r="DW80" i="53" s="1"/>
  <c r="DT80" i="53"/>
  <c r="DS80" i="53"/>
  <c r="DR80" i="53"/>
  <c r="DQ80" i="53"/>
  <c r="DP80" i="53"/>
  <c r="DV79" i="53"/>
  <c r="DW79" i="53" s="1"/>
  <c r="DT79" i="53"/>
  <c r="DS79" i="53"/>
  <c r="DR79" i="53"/>
  <c r="DQ79" i="53"/>
  <c r="DP79" i="53"/>
  <c r="DV78" i="53"/>
  <c r="DW78" i="53" s="1"/>
  <c r="DT78" i="53"/>
  <c r="DS78" i="53"/>
  <c r="DR78" i="53"/>
  <c r="DQ78" i="53"/>
  <c r="DP78" i="53"/>
  <c r="DV77" i="53"/>
  <c r="DW77" i="53" s="1"/>
  <c r="DT77" i="53"/>
  <c r="DS77" i="53"/>
  <c r="DR77" i="53"/>
  <c r="DQ77" i="53"/>
  <c r="DP77" i="53"/>
  <c r="DV76" i="53"/>
  <c r="DW76" i="53" s="1"/>
  <c r="DT76" i="53"/>
  <c r="DS76" i="53"/>
  <c r="DR76" i="53"/>
  <c r="DQ76" i="53"/>
  <c r="DP76" i="53"/>
  <c r="DV73" i="53"/>
  <c r="DW73" i="53" s="1"/>
  <c r="DT73" i="53"/>
  <c r="DS73" i="53"/>
  <c r="DR73" i="53"/>
  <c r="DQ73" i="53"/>
  <c r="DP73" i="53"/>
  <c r="DV72" i="53"/>
  <c r="DW72" i="53" s="1"/>
  <c r="DT72" i="53"/>
  <c r="DS72" i="53"/>
  <c r="DR72" i="53"/>
  <c r="DQ72" i="53"/>
  <c r="DP72" i="53"/>
  <c r="DV69" i="53"/>
  <c r="DW69" i="53" s="1"/>
  <c r="DT69" i="53"/>
  <c r="DS69" i="53"/>
  <c r="DR69" i="53"/>
  <c r="DQ69" i="53"/>
  <c r="DP69" i="53"/>
  <c r="DV68" i="53"/>
  <c r="DW68" i="53" s="1"/>
  <c r="DT68" i="53"/>
  <c r="DS68" i="53"/>
  <c r="DR68" i="53"/>
  <c r="DQ68" i="53"/>
  <c r="DP68" i="53"/>
  <c r="DV67" i="53"/>
  <c r="DW67" i="53" s="1"/>
  <c r="DT67" i="53"/>
  <c r="DS67" i="53"/>
  <c r="DR67" i="53"/>
  <c r="DQ67" i="53"/>
  <c r="DP67" i="53"/>
  <c r="DV66" i="53"/>
  <c r="DW66" i="53" s="1"/>
  <c r="DT66" i="53"/>
  <c r="DS66" i="53"/>
  <c r="DR66" i="53"/>
  <c r="DQ66" i="53"/>
  <c r="DP66" i="53"/>
  <c r="DV65" i="53"/>
  <c r="DW65" i="53" s="1"/>
  <c r="DT65" i="53"/>
  <c r="DS65" i="53"/>
  <c r="DR65" i="53"/>
  <c r="DQ65" i="53"/>
  <c r="DP65" i="53"/>
  <c r="DV64" i="53"/>
  <c r="DW64" i="53" s="1"/>
  <c r="DT64" i="53"/>
  <c r="DS64" i="53"/>
  <c r="DR64" i="53"/>
  <c r="DQ64" i="53"/>
  <c r="DP64" i="53"/>
  <c r="DW63" i="53"/>
  <c r="DV63" i="53"/>
  <c r="DT63" i="53"/>
  <c r="DS63" i="53"/>
  <c r="DR63" i="53"/>
  <c r="DQ63" i="53"/>
  <c r="DP63" i="53"/>
  <c r="DV60" i="53"/>
  <c r="DW60" i="53" s="1"/>
  <c r="DT60" i="53"/>
  <c r="DS60" i="53"/>
  <c r="DR60" i="53"/>
  <c r="DQ60" i="53"/>
  <c r="DP60" i="53"/>
  <c r="DV59" i="53"/>
  <c r="DW59" i="53" s="1"/>
  <c r="DT59" i="53"/>
  <c r="DS59" i="53"/>
  <c r="DR59" i="53"/>
  <c r="DQ59" i="53"/>
  <c r="DP59" i="53"/>
  <c r="DV58" i="53"/>
  <c r="DW58" i="53" s="1"/>
  <c r="DT58" i="53"/>
  <c r="DS58" i="53"/>
  <c r="DR58" i="53"/>
  <c r="DQ58" i="53"/>
  <c r="DP58" i="53"/>
  <c r="DV55" i="53"/>
  <c r="DW55" i="53" s="1"/>
  <c r="DT55" i="53"/>
  <c r="DS55" i="53"/>
  <c r="DR55" i="53"/>
  <c r="DQ55" i="53"/>
  <c r="DP55" i="53"/>
  <c r="DV54" i="53"/>
  <c r="DW54" i="53" s="1"/>
  <c r="DT54" i="53"/>
  <c r="DS54" i="53"/>
  <c r="DR54" i="53"/>
  <c r="DQ54" i="53"/>
  <c r="DP54" i="53"/>
  <c r="DV49" i="53"/>
  <c r="DW49" i="53" s="1"/>
  <c r="DT49" i="53"/>
  <c r="DS49" i="53"/>
  <c r="DR49" i="53"/>
  <c r="DQ49" i="53"/>
  <c r="DP49" i="53"/>
  <c r="DV48" i="53"/>
  <c r="DW48" i="53" s="1"/>
  <c r="DT48" i="53"/>
  <c r="DS48" i="53"/>
  <c r="DR48" i="53"/>
  <c r="DQ48" i="53"/>
  <c r="DP48" i="53"/>
  <c r="DV47" i="53"/>
  <c r="DW47" i="53" s="1"/>
  <c r="DT47" i="53"/>
  <c r="DS47" i="53"/>
  <c r="DR47" i="53"/>
  <c r="DQ47" i="53"/>
  <c r="DP47" i="53"/>
  <c r="DV45" i="53"/>
  <c r="DW45" i="53" s="1"/>
  <c r="DT45" i="53"/>
  <c r="DS45" i="53"/>
  <c r="DR45" i="53"/>
  <c r="DQ45" i="53"/>
  <c r="DP45" i="53"/>
  <c r="DV44" i="53"/>
  <c r="DW44" i="53" s="1"/>
  <c r="DT44" i="53"/>
  <c r="DS44" i="53"/>
  <c r="DR44" i="53"/>
  <c r="DQ44" i="53"/>
  <c r="DP44" i="53"/>
  <c r="DV43" i="53"/>
  <c r="DW43" i="53" s="1"/>
  <c r="DT43" i="53"/>
  <c r="DS43" i="53"/>
  <c r="DR43" i="53"/>
  <c r="DQ43" i="53"/>
  <c r="DP43" i="53"/>
  <c r="DV42" i="53"/>
  <c r="DW42" i="53" s="1"/>
  <c r="DT42" i="53"/>
  <c r="DS42" i="53"/>
  <c r="DR42" i="53"/>
  <c r="DQ42" i="53"/>
  <c r="DP42" i="53"/>
  <c r="DV39" i="53"/>
  <c r="DW39" i="53" s="1"/>
  <c r="DT39" i="53"/>
  <c r="DS39" i="53"/>
  <c r="DR39" i="53"/>
  <c r="DQ39" i="53"/>
  <c r="DP39" i="53"/>
  <c r="DV37" i="53"/>
  <c r="DW37" i="53" s="1"/>
  <c r="DT37" i="53"/>
  <c r="DS37" i="53"/>
  <c r="DR37" i="53"/>
  <c r="DQ37" i="53"/>
  <c r="DP37" i="53"/>
  <c r="DV36" i="53"/>
  <c r="DW36" i="53" s="1"/>
  <c r="DT36" i="53"/>
  <c r="DS36" i="53"/>
  <c r="DR36" i="53"/>
  <c r="DQ36" i="53"/>
  <c r="DP36" i="53"/>
  <c r="DV35" i="53"/>
  <c r="DW35" i="53" s="1"/>
  <c r="DT35" i="53"/>
  <c r="DS35" i="53"/>
  <c r="DR35" i="53"/>
  <c r="DQ35" i="53"/>
  <c r="DP35" i="53"/>
  <c r="DV34" i="53"/>
  <c r="DW34" i="53" s="1"/>
  <c r="DT34" i="53"/>
  <c r="DS34" i="53"/>
  <c r="DR34" i="53"/>
  <c r="DQ34" i="53"/>
  <c r="DP34" i="53"/>
  <c r="DV33" i="53"/>
  <c r="DW33" i="53" s="1"/>
  <c r="DT33" i="53"/>
  <c r="DS33" i="53"/>
  <c r="DR33" i="53"/>
  <c r="DQ33" i="53"/>
  <c r="DP33" i="53"/>
  <c r="DV32" i="53"/>
  <c r="DW32" i="53" s="1"/>
  <c r="DT32" i="53"/>
  <c r="DS32" i="53"/>
  <c r="DR32" i="53"/>
  <c r="DQ32" i="53"/>
  <c r="DP32" i="53"/>
  <c r="DV31" i="53"/>
  <c r="DW31" i="53" s="1"/>
  <c r="DT31" i="53"/>
  <c r="DS31" i="53"/>
  <c r="DR31" i="53"/>
  <c r="DQ31" i="53"/>
  <c r="DP31" i="53"/>
  <c r="DV30" i="53"/>
  <c r="DW30" i="53" s="1"/>
  <c r="DT30" i="53"/>
  <c r="DS30" i="53"/>
  <c r="DR30" i="53"/>
  <c r="DQ30" i="53"/>
  <c r="DP30" i="53"/>
  <c r="DV29" i="53"/>
  <c r="DW29" i="53" s="1"/>
  <c r="DT29" i="53"/>
  <c r="DS29" i="53"/>
  <c r="DR29" i="53"/>
  <c r="DQ29" i="53"/>
  <c r="DP29" i="53"/>
  <c r="DV27" i="53"/>
  <c r="DW27" i="53" s="1"/>
  <c r="DT27" i="53"/>
  <c r="DS27" i="53"/>
  <c r="DR27" i="53"/>
  <c r="DQ27" i="53"/>
  <c r="DP27" i="53"/>
  <c r="DV26" i="53"/>
  <c r="DW26" i="53" s="1"/>
  <c r="DT26" i="53"/>
  <c r="DS26" i="53"/>
  <c r="DR26" i="53"/>
  <c r="DQ26" i="53"/>
  <c r="DP26" i="53"/>
  <c r="DV25" i="53"/>
  <c r="DW25" i="53" s="1"/>
  <c r="DT25" i="53"/>
  <c r="DS25" i="53"/>
  <c r="DR25" i="53"/>
  <c r="DQ25" i="53"/>
  <c r="DP25" i="53"/>
  <c r="DV24" i="53"/>
  <c r="DW24" i="53" s="1"/>
  <c r="DT24" i="53"/>
  <c r="DS24" i="53"/>
  <c r="DR24" i="53"/>
  <c r="DQ24" i="53"/>
  <c r="DP24" i="53"/>
  <c r="DV23" i="53"/>
  <c r="DW23" i="53" s="1"/>
  <c r="DT23" i="53"/>
  <c r="DS23" i="53"/>
  <c r="DR23" i="53"/>
  <c r="DQ23" i="53"/>
  <c r="DP23" i="53"/>
  <c r="DU23" i="53" s="1"/>
  <c r="DV22" i="53"/>
  <c r="DW22" i="53" s="1"/>
  <c r="DT22" i="53"/>
  <c r="DS22" i="53"/>
  <c r="DR22" i="53"/>
  <c r="DQ22" i="53"/>
  <c r="DP22" i="53"/>
  <c r="DV21" i="53"/>
  <c r="DW21" i="53" s="1"/>
  <c r="DT21" i="53"/>
  <c r="DS21" i="53"/>
  <c r="DR21" i="53"/>
  <c r="DQ21" i="53"/>
  <c r="DP21" i="53"/>
  <c r="DV20" i="53"/>
  <c r="DW20" i="53" s="1"/>
  <c r="DT20" i="53"/>
  <c r="DS20" i="53"/>
  <c r="DR20" i="53"/>
  <c r="DQ20" i="53"/>
  <c r="DP20" i="53"/>
  <c r="DV19" i="53"/>
  <c r="DW19" i="53" s="1"/>
  <c r="DT19" i="53"/>
  <c r="DS19" i="53"/>
  <c r="DR19" i="53"/>
  <c r="DQ19" i="53"/>
  <c r="DP19" i="53"/>
  <c r="DV17" i="53"/>
  <c r="DW17" i="53" s="1"/>
  <c r="DT17" i="53"/>
  <c r="DS17" i="53"/>
  <c r="DR17" i="53"/>
  <c r="DQ17" i="53"/>
  <c r="DP17" i="53"/>
  <c r="DV16" i="53"/>
  <c r="DW16" i="53" s="1"/>
  <c r="DT16" i="53"/>
  <c r="DS16" i="53"/>
  <c r="DR16" i="53"/>
  <c r="DQ16" i="53"/>
  <c r="DP16" i="53"/>
  <c r="DV15" i="53"/>
  <c r="DW15" i="53" s="1"/>
  <c r="DT15" i="53"/>
  <c r="DS15" i="53"/>
  <c r="DR15" i="53"/>
  <c r="DQ15" i="53"/>
  <c r="DP15" i="53"/>
  <c r="CW127" i="53"/>
  <c r="DE125" i="53"/>
  <c r="DF125" i="53" s="1"/>
  <c r="DC125" i="53"/>
  <c r="DB125" i="53"/>
  <c r="DA125" i="53"/>
  <c r="CZ125" i="53"/>
  <c r="CY125" i="53"/>
  <c r="DE123" i="53"/>
  <c r="DF123" i="53" s="1"/>
  <c r="DC123" i="53"/>
  <c r="DB123" i="53"/>
  <c r="DE122" i="53"/>
  <c r="DF122" i="53" s="1"/>
  <c r="DC122" i="53"/>
  <c r="DB122" i="53"/>
  <c r="DA122" i="53"/>
  <c r="CZ122" i="53"/>
  <c r="CY122" i="53"/>
  <c r="DE120" i="53"/>
  <c r="DF120" i="53" s="1"/>
  <c r="DC120" i="53"/>
  <c r="DB120" i="53"/>
  <c r="DA120" i="53"/>
  <c r="CZ120" i="53"/>
  <c r="CY120" i="53"/>
  <c r="DE118" i="53"/>
  <c r="DF118" i="53" s="1"/>
  <c r="DC118" i="53"/>
  <c r="DB118" i="53"/>
  <c r="DA118" i="53"/>
  <c r="CZ118" i="53"/>
  <c r="CY118" i="53"/>
  <c r="DE117" i="53"/>
  <c r="DF117" i="53" s="1"/>
  <c r="DC117" i="53"/>
  <c r="DB117" i="53"/>
  <c r="DA117" i="53"/>
  <c r="CZ117" i="53"/>
  <c r="CY117" i="53"/>
  <c r="DE116" i="53"/>
  <c r="DF116" i="53" s="1"/>
  <c r="DC116" i="53"/>
  <c r="DB116" i="53"/>
  <c r="DA116" i="53"/>
  <c r="CZ116" i="53"/>
  <c r="CY116" i="53"/>
  <c r="DE115" i="53"/>
  <c r="DF115" i="53" s="1"/>
  <c r="DC115" i="53"/>
  <c r="DB115" i="53"/>
  <c r="DA115" i="53"/>
  <c r="CZ115" i="53"/>
  <c r="CY115" i="53"/>
  <c r="DE114" i="53"/>
  <c r="DF114" i="53" s="1"/>
  <c r="DC114" i="53"/>
  <c r="DB114" i="53"/>
  <c r="DA114" i="53"/>
  <c r="CZ114" i="53"/>
  <c r="CY114" i="53"/>
  <c r="DE113" i="53"/>
  <c r="DF113" i="53" s="1"/>
  <c r="DC113" i="53"/>
  <c r="DB113" i="53"/>
  <c r="DA113" i="53"/>
  <c r="CZ113" i="53"/>
  <c r="CY113" i="53"/>
  <c r="DE109" i="53"/>
  <c r="DF109" i="53" s="1"/>
  <c r="DC109" i="53"/>
  <c r="DB109" i="53"/>
  <c r="DA109" i="53"/>
  <c r="CZ109" i="53"/>
  <c r="CY109" i="53"/>
  <c r="DE108" i="53"/>
  <c r="DF108" i="53" s="1"/>
  <c r="DC108" i="53"/>
  <c r="DB108" i="53"/>
  <c r="DA108" i="53"/>
  <c r="CZ108" i="53"/>
  <c r="CY108" i="53"/>
  <c r="DE105" i="53"/>
  <c r="DF105" i="53" s="1"/>
  <c r="DC105" i="53"/>
  <c r="DB105" i="53"/>
  <c r="DA105" i="53"/>
  <c r="CZ105" i="53"/>
  <c r="CY105" i="53"/>
  <c r="DE104" i="53"/>
  <c r="DF104" i="53" s="1"/>
  <c r="DC104" i="53"/>
  <c r="DB104" i="53"/>
  <c r="DA104" i="53"/>
  <c r="CZ104" i="53"/>
  <c r="CY104" i="53"/>
  <c r="DE103" i="53"/>
  <c r="DF103" i="53" s="1"/>
  <c r="DC103" i="53"/>
  <c r="DB103" i="53"/>
  <c r="DA103" i="53"/>
  <c r="CZ103" i="53"/>
  <c r="CY103" i="53"/>
  <c r="DE102" i="53"/>
  <c r="DF102" i="53" s="1"/>
  <c r="DC102" i="53"/>
  <c r="DB102" i="53"/>
  <c r="DA102" i="53"/>
  <c r="CZ102" i="53"/>
  <c r="CY102" i="53"/>
  <c r="DE101" i="53"/>
  <c r="DF101" i="53" s="1"/>
  <c r="DC101" i="53"/>
  <c r="DB101" i="53"/>
  <c r="DA101" i="53"/>
  <c r="CZ101" i="53"/>
  <c r="CY101" i="53"/>
  <c r="DE100" i="53"/>
  <c r="DF100" i="53" s="1"/>
  <c r="DC100" i="53"/>
  <c r="DB100" i="53"/>
  <c r="DA100" i="53"/>
  <c r="CZ100" i="53"/>
  <c r="CY100" i="53"/>
  <c r="DE99" i="53"/>
  <c r="DF99" i="53" s="1"/>
  <c r="DC99" i="53"/>
  <c r="DB99" i="53"/>
  <c r="DA99" i="53"/>
  <c r="CZ99" i="53"/>
  <c r="CY99" i="53"/>
  <c r="DE96" i="53"/>
  <c r="DF96" i="53" s="1"/>
  <c r="DC96" i="53"/>
  <c r="DB96" i="53"/>
  <c r="DA96" i="53"/>
  <c r="CZ96" i="53"/>
  <c r="CY96" i="53"/>
  <c r="DE95" i="53"/>
  <c r="DF95" i="53" s="1"/>
  <c r="DC95" i="53"/>
  <c r="DB95" i="53"/>
  <c r="DE94" i="53"/>
  <c r="DF94" i="53" s="1"/>
  <c r="DC94" i="53"/>
  <c r="DB94" i="53"/>
  <c r="DE93" i="53"/>
  <c r="DF93" i="53" s="1"/>
  <c r="DC93" i="53"/>
  <c r="DB93" i="53"/>
  <c r="DA93" i="53"/>
  <c r="CZ93" i="53"/>
  <c r="CY93" i="53"/>
  <c r="DE92" i="53"/>
  <c r="DF92" i="53" s="1"/>
  <c r="DC92" i="53"/>
  <c r="DB92" i="53"/>
  <c r="DA92" i="53"/>
  <c r="CZ92" i="53"/>
  <c r="CY92" i="53"/>
  <c r="DE91" i="53"/>
  <c r="DF91" i="53" s="1"/>
  <c r="DC91" i="53"/>
  <c r="DB91" i="53"/>
  <c r="DA91" i="53"/>
  <c r="CZ91" i="53"/>
  <c r="CY91" i="53"/>
  <c r="DD91" i="53" s="1"/>
  <c r="DE90" i="53"/>
  <c r="DF90" i="53" s="1"/>
  <c r="DC90" i="53"/>
  <c r="DB90" i="53"/>
  <c r="DA90" i="53"/>
  <c r="CZ90" i="53"/>
  <c r="CY90" i="53"/>
  <c r="DE89" i="53"/>
  <c r="DF89" i="53" s="1"/>
  <c r="DC89" i="53"/>
  <c r="DB89" i="53"/>
  <c r="DA89" i="53"/>
  <c r="CZ89" i="53"/>
  <c r="CY89" i="53"/>
  <c r="DE88" i="53"/>
  <c r="DF88" i="53" s="1"/>
  <c r="DC88" i="53"/>
  <c r="DB88" i="53"/>
  <c r="DA88" i="53"/>
  <c r="CZ88" i="53"/>
  <c r="CY88" i="53"/>
  <c r="DE87" i="53"/>
  <c r="DF87" i="53" s="1"/>
  <c r="DC87" i="53"/>
  <c r="DB87" i="53"/>
  <c r="DA87" i="53"/>
  <c r="CZ87" i="53"/>
  <c r="CY87" i="53"/>
  <c r="DD87" i="53" s="1"/>
  <c r="DE86" i="53"/>
  <c r="DF86" i="53" s="1"/>
  <c r="DC86" i="53"/>
  <c r="DB86" i="53"/>
  <c r="DA86" i="53"/>
  <c r="CZ86" i="53"/>
  <c r="CY86" i="53"/>
  <c r="DE85" i="53"/>
  <c r="DF85" i="53" s="1"/>
  <c r="DC85" i="53"/>
  <c r="DB85" i="53"/>
  <c r="DA85" i="53"/>
  <c r="CZ85" i="53"/>
  <c r="CY85" i="53"/>
  <c r="DE84" i="53"/>
  <c r="DF84" i="53" s="1"/>
  <c r="DC84" i="53"/>
  <c r="DB84" i="53"/>
  <c r="DA84" i="53"/>
  <c r="CZ84" i="53"/>
  <c r="CY84" i="53"/>
  <c r="DE83" i="53"/>
  <c r="DF83" i="53" s="1"/>
  <c r="DC83" i="53"/>
  <c r="DB83" i="53"/>
  <c r="DA83" i="53"/>
  <c r="CZ83" i="53"/>
  <c r="CY83" i="53"/>
  <c r="DD83" i="53" s="1"/>
  <c r="DE82" i="53"/>
  <c r="DF82" i="53" s="1"/>
  <c r="DC82" i="53"/>
  <c r="DB82" i="53"/>
  <c r="DA82" i="53"/>
  <c r="CZ82" i="53"/>
  <c r="CY82" i="53"/>
  <c r="DE81" i="53"/>
  <c r="DF81" i="53" s="1"/>
  <c r="DC81" i="53"/>
  <c r="DB81" i="53"/>
  <c r="DA81" i="53"/>
  <c r="CZ81" i="53"/>
  <c r="CY81" i="53"/>
  <c r="DE80" i="53"/>
  <c r="DF80" i="53" s="1"/>
  <c r="DC80" i="53"/>
  <c r="DB80" i="53"/>
  <c r="DA80" i="53"/>
  <c r="CZ80" i="53"/>
  <c r="CY80" i="53"/>
  <c r="DE79" i="53"/>
  <c r="DF79" i="53" s="1"/>
  <c r="DC79" i="53"/>
  <c r="DB79" i="53"/>
  <c r="DA79" i="53"/>
  <c r="CZ79" i="53"/>
  <c r="CY79" i="53"/>
  <c r="DE78" i="53"/>
  <c r="DF78" i="53" s="1"/>
  <c r="DC78" i="53"/>
  <c r="DB78" i="53"/>
  <c r="DA78" i="53"/>
  <c r="CZ78" i="53"/>
  <c r="CY78" i="53"/>
  <c r="DE77" i="53"/>
  <c r="DF77" i="53" s="1"/>
  <c r="DC77" i="53"/>
  <c r="DB77" i="53"/>
  <c r="DA77" i="53"/>
  <c r="CZ77" i="53"/>
  <c r="CY77" i="53"/>
  <c r="DE76" i="53"/>
  <c r="DF76" i="53" s="1"/>
  <c r="DC76" i="53"/>
  <c r="DB76" i="53"/>
  <c r="DA76" i="53"/>
  <c r="CZ76" i="53"/>
  <c r="CY76" i="53"/>
  <c r="DE73" i="53"/>
  <c r="DF73" i="53" s="1"/>
  <c r="DC73" i="53"/>
  <c r="DB73" i="53"/>
  <c r="DA73" i="53"/>
  <c r="CZ73" i="53"/>
  <c r="CY73" i="53"/>
  <c r="DD73" i="53" s="1"/>
  <c r="DE72" i="53"/>
  <c r="DF72" i="53" s="1"/>
  <c r="DC72" i="53"/>
  <c r="DB72" i="53"/>
  <c r="DA72" i="53"/>
  <c r="CZ72" i="53"/>
  <c r="CY72" i="53"/>
  <c r="DE69" i="53"/>
  <c r="DF69" i="53" s="1"/>
  <c r="DC69" i="53"/>
  <c r="DB69" i="53"/>
  <c r="DA69" i="53"/>
  <c r="CZ69" i="53"/>
  <c r="CY69" i="53"/>
  <c r="DE68" i="53"/>
  <c r="DF68" i="53" s="1"/>
  <c r="DC68" i="53"/>
  <c r="DB68" i="53"/>
  <c r="DA68" i="53"/>
  <c r="CZ68" i="53"/>
  <c r="CY68" i="53"/>
  <c r="DE67" i="53"/>
  <c r="DF67" i="53" s="1"/>
  <c r="DC67" i="53"/>
  <c r="DB67" i="53"/>
  <c r="DA67" i="53"/>
  <c r="CZ67" i="53"/>
  <c r="CY67" i="53"/>
  <c r="DD67" i="53" s="1"/>
  <c r="DE66" i="53"/>
  <c r="DF66" i="53" s="1"/>
  <c r="DC66" i="53"/>
  <c r="DB66" i="53"/>
  <c r="DA66" i="53"/>
  <c r="CZ66" i="53"/>
  <c r="CY66" i="53"/>
  <c r="DE65" i="53"/>
  <c r="DF65" i="53" s="1"/>
  <c r="DC65" i="53"/>
  <c r="DB65" i="53"/>
  <c r="DA65" i="53"/>
  <c r="CZ65" i="53"/>
  <c r="CY65" i="53"/>
  <c r="DE64" i="53"/>
  <c r="DF64" i="53" s="1"/>
  <c r="DC64" i="53"/>
  <c r="DB64" i="53"/>
  <c r="DA64" i="53"/>
  <c r="CZ64" i="53"/>
  <c r="CY64" i="53"/>
  <c r="DE63" i="53"/>
  <c r="DF63" i="53" s="1"/>
  <c r="DC63" i="53"/>
  <c r="DB63" i="53"/>
  <c r="DA63" i="53"/>
  <c r="CZ63" i="53"/>
  <c r="CY63" i="53"/>
  <c r="DE60" i="53"/>
  <c r="DF60" i="53" s="1"/>
  <c r="DC60" i="53"/>
  <c r="DB60" i="53"/>
  <c r="DA60" i="53"/>
  <c r="CZ60" i="53"/>
  <c r="CY60" i="53"/>
  <c r="DE59" i="53"/>
  <c r="DF59" i="53" s="1"/>
  <c r="DC59" i="53"/>
  <c r="DB59" i="53"/>
  <c r="DA59" i="53"/>
  <c r="CZ59" i="53"/>
  <c r="CY59" i="53"/>
  <c r="DE58" i="53"/>
  <c r="DF58" i="53" s="1"/>
  <c r="DC58" i="53"/>
  <c r="DB58" i="53"/>
  <c r="DA58" i="53"/>
  <c r="CZ58" i="53"/>
  <c r="CY58" i="53"/>
  <c r="DE55" i="53"/>
  <c r="DF55" i="53" s="1"/>
  <c r="DC55" i="53"/>
  <c r="DB55" i="53"/>
  <c r="DA55" i="53"/>
  <c r="CZ55" i="53"/>
  <c r="CY55" i="53"/>
  <c r="DE54" i="53"/>
  <c r="DF54" i="53" s="1"/>
  <c r="DC54" i="53"/>
  <c r="DB54" i="53"/>
  <c r="DA54" i="53"/>
  <c r="CZ54" i="53"/>
  <c r="CY54" i="53"/>
  <c r="DE49" i="53"/>
  <c r="DF49" i="53" s="1"/>
  <c r="DC49" i="53"/>
  <c r="DB49" i="53"/>
  <c r="DA49" i="53"/>
  <c r="CZ49" i="53"/>
  <c r="CY49" i="53"/>
  <c r="DE48" i="53"/>
  <c r="DF48" i="53" s="1"/>
  <c r="DC48" i="53"/>
  <c r="DB48" i="53"/>
  <c r="DA48" i="53"/>
  <c r="CZ48" i="53"/>
  <c r="CY48" i="53"/>
  <c r="DE47" i="53"/>
  <c r="DF47" i="53" s="1"/>
  <c r="DC47" i="53"/>
  <c r="DB47" i="53"/>
  <c r="DA47" i="53"/>
  <c r="CZ47" i="53"/>
  <c r="CY47" i="53"/>
  <c r="DE45" i="53"/>
  <c r="DF45" i="53" s="1"/>
  <c r="DC45" i="53"/>
  <c r="DB45" i="53"/>
  <c r="DA45" i="53"/>
  <c r="CZ45" i="53"/>
  <c r="CY45" i="53"/>
  <c r="DE44" i="53"/>
  <c r="DF44" i="53" s="1"/>
  <c r="DC44" i="53"/>
  <c r="DB44" i="53"/>
  <c r="DA44" i="53"/>
  <c r="CZ44" i="53"/>
  <c r="CY44" i="53"/>
  <c r="DE43" i="53"/>
  <c r="DF43" i="53" s="1"/>
  <c r="DC43" i="53"/>
  <c r="DB43" i="53"/>
  <c r="DA43" i="53"/>
  <c r="CZ43" i="53"/>
  <c r="CY43" i="53"/>
  <c r="DE42" i="53"/>
  <c r="DF42" i="53" s="1"/>
  <c r="DC42" i="53"/>
  <c r="DB42" i="53"/>
  <c r="DA42" i="53"/>
  <c r="CZ42" i="53"/>
  <c r="CY42" i="53"/>
  <c r="DE39" i="53"/>
  <c r="DF39" i="53" s="1"/>
  <c r="DC39" i="53"/>
  <c r="DB39" i="53"/>
  <c r="DA39" i="53"/>
  <c r="CZ39" i="53"/>
  <c r="CY39" i="53"/>
  <c r="DE37" i="53"/>
  <c r="DF37" i="53" s="1"/>
  <c r="DC37" i="53"/>
  <c r="DB37" i="53"/>
  <c r="DA37" i="53"/>
  <c r="CZ37" i="53"/>
  <c r="CY37" i="53"/>
  <c r="DE36" i="53"/>
  <c r="DF36" i="53" s="1"/>
  <c r="DC36" i="53"/>
  <c r="DB36" i="53"/>
  <c r="DA36" i="53"/>
  <c r="CZ36" i="53"/>
  <c r="CY36" i="53"/>
  <c r="DE35" i="53"/>
  <c r="DF35" i="53" s="1"/>
  <c r="DC35" i="53"/>
  <c r="DB35" i="53"/>
  <c r="DA35" i="53"/>
  <c r="CZ35" i="53"/>
  <c r="CY35" i="53"/>
  <c r="DE34" i="53"/>
  <c r="DF34" i="53" s="1"/>
  <c r="DC34" i="53"/>
  <c r="DB34" i="53"/>
  <c r="DA34" i="53"/>
  <c r="CZ34" i="53"/>
  <c r="CY34" i="53"/>
  <c r="DE33" i="53"/>
  <c r="DF33" i="53" s="1"/>
  <c r="DC33" i="53"/>
  <c r="DB33" i="53"/>
  <c r="DA33" i="53"/>
  <c r="CZ33" i="53"/>
  <c r="CY33" i="53"/>
  <c r="DE32" i="53"/>
  <c r="DF32" i="53" s="1"/>
  <c r="DC32" i="53"/>
  <c r="DB32" i="53"/>
  <c r="DA32" i="53"/>
  <c r="CZ32" i="53"/>
  <c r="CY32" i="53"/>
  <c r="DE31" i="53"/>
  <c r="DF31" i="53" s="1"/>
  <c r="DC31" i="53"/>
  <c r="DB31" i="53"/>
  <c r="DA31" i="53"/>
  <c r="CZ31" i="53"/>
  <c r="CY31" i="53"/>
  <c r="DE30" i="53"/>
  <c r="DF30" i="53" s="1"/>
  <c r="DC30" i="53"/>
  <c r="DB30" i="53"/>
  <c r="DA30" i="53"/>
  <c r="CZ30" i="53"/>
  <c r="CY30" i="53"/>
  <c r="DE29" i="53"/>
  <c r="DF29" i="53" s="1"/>
  <c r="DC29" i="53"/>
  <c r="DB29" i="53"/>
  <c r="DA29" i="53"/>
  <c r="CZ29" i="53"/>
  <c r="CY29" i="53"/>
  <c r="DE27" i="53"/>
  <c r="DF27" i="53" s="1"/>
  <c r="DC27" i="53"/>
  <c r="DB27" i="53"/>
  <c r="DA27" i="53"/>
  <c r="CZ27" i="53"/>
  <c r="CY27" i="53"/>
  <c r="DE26" i="53"/>
  <c r="DF26" i="53" s="1"/>
  <c r="DC26" i="53"/>
  <c r="DB26" i="53"/>
  <c r="DA26" i="53"/>
  <c r="CZ26" i="53"/>
  <c r="CY26" i="53"/>
  <c r="DE25" i="53"/>
  <c r="DF25" i="53" s="1"/>
  <c r="DC25" i="53"/>
  <c r="DB25" i="53"/>
  <c r="DA25" i="53"/>
  <c r="CZ25" i="53"/>
  <c r="CY25" i="53"/>
  <c r="DE24" i="53"/>
  <c r="DF24" i="53" s="1"/>
  <c r="DC24" i="53"/>
  <c r="DB24" i="53"/>
  <c r="DA24" i="53"/>
  <c r="CZ24" i="53"/>
  <c r="CY24" i="53"/>
  <c r="DE23" i="53"/>
  <c r="DF23" i="53" s="1"/>
  <c r="DC23" i="53"/>
  <c r="DB23" i="53"/>
  <c r="DA23" i="53"/>
  <c r="CZ23" i="53"/>
  <c r="CY23" i="53"/>
  <c r="DE22" i="53"/>
  <c r="DF22" i="53" s="1"/>
  <c r="DC22" i="53"/>
  <c r="DB22" i="53"/>
  <c r="DA22" i="53"/>
  <c r="CZ22" i="53"/>
  <c r="CY22" i="53"/>
  <c r="DE21" i="53"/>
  <c r="DF21" i="53" s="1"/>
  <c r="DC21" i="53"/>
  <c r="DB21" i="53"/>
  <c r="DA21" i="53"/>
  <c r="CZ21" i="53"/>
  <c r="CY21" i="53"/>
  <c r="DE20" i="53"/>
  <c r="DF20" i="53" s="1"/>
  <c r="DC20" i="53"/>
  <c r="DB20" i="53"/>
  <c r="DA20" i="53"/>
  <c r="CZ20" i="53"/>
  <c r="CY20" i="53"/>
  <c r="DE19" i="53"/>
  <c r="DF19" i="53" s="1"/>
  <c r="DC19" i="53"/>
  <c r="DB19" i="53"/>
  <c r="DA19" i="53"/>
  <c r="CZ19" i="53"/>
  <c r="CY19" i="53"/>
  <c r="DE17" i="53"/>
  <c r="DF17" i="53" s="1"/>
  <c r="DC17" i="53"/>
  <c r="DB17" i="53"/>
  <c r="DA17" i="53"/>
  <c r="CZ17" i="53"/>
  <c r="CY17" i="53"/>
  <c r="DE16" i="53"/>
  <c r="DF16" i="53" s="1"/>
  <c r="DC16" i="53"/>
  <c r="DB16" i="53"/>
  <c r="DA16" i="53"/>
  <c r="CZ16" i="53"/>
  <c r="CY16" i="53"/>
  <c r="DE15" i="53"/>
  <c r="DF15" i="53" s="1"/>
  <c r="DC15" i="53"/>
  <c r="DB15" i="53"/>
  <c r="DA15" i="53"/>
  <c r="CZ15" i="53"/>
  <c r="CY15" i="53"/>
  <c r="CF127" i="53"/>
  <c r="CN125" i="53"/>
  <c r="CO125" i="53" s="1"/>
  <c r="CL125" i="53"/>
  <c r="CK125" i="53"/>
  <c r="CJ125" i="53"/>
  <c r="CI125" i="53"/>
  <c r="CH125" i="53"/>
  <c r="CN123" i="53"/>
  <c r="CO123" i="53" s="1"/>
  <c r="CL123" i="53"/>
  <c r="CK123" i="53"/>
  <c r="CN122" i="53"/>
  <c r="CO122" i="53" s="1"/>
  <c r="CL122" i="53"/>
  <c r="CK122" i="53"/>
  <c r="CJ122" i="53"/>
  <c r="CI122" i="53"/>
  <c r="CH122" i="53"/>
  <c r="CN120" i="53"/>
  <c r="CO120" i="53" s="1"/>
  <c r="CL120" i="53"/>
  <c r="CK120" i="53"/>
  <c r="CJ120" i="53"/>
  <c r="CI120" i="53"/>
  <c r="CH120" i="53"/>
  <c r="CN118" i="53"/>
  <c r="CO118" i="53" s="1"/>
  <c r="CL118" i="53"/>
  <c r="CK118" i="53"/>
  <c r="CJ118" i="53"/>
  <c r="CI118" i="53"/>
  <c r="CH118" i="53"/>
  <c r="CN117" i="53"/>
  <c r="CO117" i="53" s="1"/>
  <c r="CL117" i="53"/>
  <c r="CK117" i="53"/>
  <c r="CJ117" i="53"/>
  <c r="CI117" i="53"/>
  <c r="CH117" i="53"/>
  <c r="CN116" i="53"/>
  <c r="CO116" i="53" s="1"/>
  <c r="CL116" i="53"/>
  <c r="CK116" i="53"/>
  <c r="CJ116" i="53"/>
  <c r="CI116" i="53"/>
  <c r="CH116" i="53"/>
  <c r="CN115" i="53"/>
  <c r="CO115" i="53" s="1"/>
  <c r="CL115" i="53"/>
  <c r="CK115" i="53"/>
  <c r="CJ115" i="53"/>
  <c r="CI115" i="53"/>
  <c r="CH115" i="53"/>
  <c r="CN114" i="53"/>
  <c r="CO114" i="53" s="1"/>
  <c r="CL114" i="53"/>
  <c r="CK114" i="53"/>
  <c r="CJ114" i="53"/>
  <c r="CI114" i="53"/>
  <c r="CH114" i="53"/>
  <c r="CN113" i="53"/>
  <c r="CO113" i="53" s="1"/>
  <c r="CL113" i="53"/>
  <c r="CK113" i="53"/>
  <c r="CJ113" i="53"/>
  <c r="CI113" i="53"/>
  <c r="CH113" i="53"/>
  <c r="CN109" i="53"/>
  <c r="CO109" i="53" s="1"/>
  <c r="CL109" i="53"/>
  <c r="CK109" i="53"/>
  <c r="CJ109" i="53"/>
  <c r="CI109" i="53"/>
  <c r="CH109" i="53"/>
  <c r="CN108" i="53"/>
  <c r="CO108" i="53" s="1"/>
  <c r="CL108" i="53"/>
  <c r="CK108" i="53"/>
  <c r="CJ108" i="53"/>
  <c r="CI108" i="53"/>
  <c r="CH108" i="53"/>
  <c r="CN105" i="53"/>
  <c r="CO105" i="53" s="1"/>
  <c r="CL105" i="53"/>
  <c r="CK105" i="53"/>
  <c r="CJ105" i="53"/>
  <c r="CI105" i="53"/>
  <c r="CH105" i="53"/>
  <c r="CN104" i="53"/>
  <c r="CO104" i="53" s="1"/>
  <c r="CL104" i="53"/>
  <c r="CK104" i="53"/>
  <c r="CJ104" i="53"/>
  <c r="CI104" i="53"/>
  <c r="CH104" i="53"/>
  <c r="CN103" i="53"/>
  <c r="CO103" i="53" s="1"/>
  <c r="CL103" i="53"/>
  <c r="CK103" i="53"/>
  <c r="CJ103" i="53"/>
  <c r="CI103" i="53"/>
  <c r="CH103" i="53"/>
  <c r="CN102" i="53"/>
  <c r="CO102" i="53" s="1"/>
  <c r="CL102" i="53"/>
  <c r="CK102" i="53"/>
  <c r="CJ102" i="53"/>
  <c r="CI102" i="53"/>
  <c r="CH102" i="53"/>
  <c r="CN101" i="53"/>
  <c r="CO101" i="53" s="1"/>
  <c r="CL101" i="53"/>
  <c r="CK101" i="53"/>
  <c r="CJ101" i="53"/>
  <c r="CI101" i="53"/>
  <c r="CH101" i="53"/>
  <c r="CN100" i="53"/>
  <c r="CO100" i="53" s="1"/>
  <c r="CL100" i="53"/>
  <c r="CK100" i="53"/>
  <c r="CJ100" i="53"/>
  <c r="CI100" i="53"/>
  <c r="CH100" i="53"/>
  <c r="CN99" i="53"/>
  <c r="CO99" i="53" s="1"/>
  <c r="CL99" i="53"/>
  <c r="CK99" i="53"/>
  <c r="CJ99" i="53"/>
  <c r="CI99" i="53"/>
  <c r="CH99" i="53"/>
  <c r="CN96" i="53"/>
  <c r="CO96" i="53" s="1"/>
  <c r="CL96" i="53"/>
  <c r="CK96" i="53"/>
  <c r="CJ96" i="53"/>
  <c r="CI96" i="53"/>
  <c r="CH96" i="53"/>
  <c r="CN95" i="53"/>
  <c r="CO95" i="53" s="1"/>
  <c r="CL95" i="53"/>
  <c r="CK95" i="53"/>
  <c r="CN94" i="53"/>
  <c r="CO94" i="53" s="1"/>
  <c r="CL94" i="53"/>
  <c r="CK94" i="53"/>
  <c r="CM94" i="53" s="1"/>
  <c r="CN93" i="53"/>
  <c r="CO93" i="53" s="1"/>
  <c r="CL93" i="53"/>
  <c r="CK93" i="53"/>
  <c r="CJ93" i="53"/>
  <c r="CI93" i="53"/>
  <c r="CH93" i="53"/>
  <c r="CN92" i="53"/>
  <c r="CO92" i="53" s="1"/>
  <c r="CL92" i="53"/>
  <c r="CK92" i="53"/>
  <c r="CJ92" i="53"/>
  <c r="CI92" i="53"/>
  <c r="CH92" i="53"/>
  <c r="CN91" i="53"/>
  <c r="CO91" i="53" s="1"/>
  <c r="CL91" i="53"/>
  <c r="CK91" i="53"/>
  <c r="CJ91" i="53"/>
  <c r="CI91" i="53"/>
  <c r="CH91" i="53"/>
  <c r="CN90" i="53"/>
  <c r="CO90" i="53" s="1"/>
  <c r="CL90" i="53"/>
  <c r="CK90" i="53"/>
  <c r="CJ90" i="53"/>
  <c r="CI90" i="53"/>
  <c r="CH90" i="53"/>
  <c r="CN89" i="53"/>
  <c r="CO89" i="53" s="1"/>
  <c r="CL89" i="53"/>
  <c r="CK89" i="53"/>
  <c r="CJ89" i="53"/>
  <c r="CI89" i="53"/>
  <c r="CH89" i="53"/>
  <c r="CN88" i="53"/>
  <c r="CO88" i="53" s="1"/>
  <c r="CL88" i="53"/>
  <c r="CK88" i="53"/>
  <c r="CJ88" i="53"/>
  <c r="CI88" i="53"/>
  <c r="CH88" i="53"/>
  <c r="CN87" i="53"/>
  <c r="CO87" i="53" s="1"/>
  <c r="CL87" i="53"/>
  <c r="CK87" i="53"/>
  <c r="CJ87" i="53"/>
  <c r="CI87" i="53"/>
  <c r="CH87" i="53"/>
  <c r="CN86" i="53"/>
  <c r="CO86" i="53" s="1"/>
  <c r="CL86" i="53"/>
  <c r="CK86" i="53"/>
  <c r="CJ86" i="53"/>
  <c r="CI86" i="53"/>
  <c r="CH86" i="53"/>
  <c r="CN85" i="53"/>
  <c r="CO85" i="53" s="1"/>
  <c r="CL85" i="53"/>
  <c r="CK85" i="53"/>
  <c r="CJ85" i="53"/>
  <c r="CI85" i="53"/>
  <c r="CH85" i="53"/>
  <c r="CN84" i="53"/>
  <c r="CO84" i="53" s="1"/>
  <c r="CL84" i="53"/>
  <c r="CK84" i="53"/>
  <c r="CJ84" i="53"/>
  <c r="CI84" i="53"/>
  <c r="CH84" i="53"/>
  <c r="CN83" i="53"/>
  <c r="CO83" i="53" s="1"/>
  <c r="CL83" i="53"/>
  <c r="CK83" i="53"/>
  <c r="CJ83" i="53"/>
  <c r="CI83" i="53"/>
  <c r="CH83" i="53"/>
  <c r="CN82" i="53"/>
  <c r="CO82" i="53" s="1"/>
  <c r="CL82" i="53"/>
  <c r="CK82" i="53"/>
  <c r="CJ82" i="53"/>
  <c r="CI82" i="53"/>
  <c r="CH82" i="53"/>
  <c r="CN81" i="53"/>
  <c r="CO81" i="53" s="1"/>
  <c r="CL81" i="53"/>
  <c r="CK81" i="53"/>
  <c r="CJ81" i="53"/>
  <c r="CI81" i="53"/>
  <c r="CH81" i="53"/>
  <c r="CN80" i="53"/>
  <c r="CO80" i="53" s="1"/>
  <c r="CL80" i="53"/>
  <c r="CK80" i="53"/>
  <c r="CJ80" i="53"/>
  <c r="CI80" i="53"/>
  <c r="CH80" i="53"/>
  <c r="CN79" i="53"/>
  <c r="CO79" i="53" s="1"/>
  <c r="CL79" i="53"/>
  <c r="CK79" i="53"/>
  <c r="CJ79" i="53"/>
  <c r="CI79" i="53"/>
  <c r="CH79" i="53"/>
  <c r="CN78" i="53"/>
  <c r="CO78" i="53" s="1"/>
  <c r="CL78" i="53"/>
  <c r="CK78" i="53"/>
  <c r="CJ78" i="53"/>
  <c r="CI78" i="53"/>
  <c r="CH78" i="53"/>
  <c r="CN77" i="53"/>
  <c r="CO77" i="53" s="1"/>
  <c r="CL77" i="53"/>
  <c r="CK77" i="53"/>
  <c r="CJ77" i="53"/>
  <c r="CI77" i="53"/>
  <c r="CH77" i="53"/>
  <c r="CN76" i="53"/>
  <c r="CO76" i="53" s="1"/>
  <c r="CL76" i="53"/>
  <c r="CK76" i="53"/>
  <c r="CJ76" i="53"/>
  <c r="CI76" i="53"/>
  <c r="CH76" i="53"/>
  <c r="CN73" i="53"/>
  <c r="CO73" i="53" s="1"/>
  <c r="CL73" i="53"/>
  <c r="CK73" i="53"/>
  <c r="CJ73" i="53"/>
  <c r="CI73" i="53"/>
  <c r="CH73" i="53"/>
  <c r="CN72" i="53"/>
  <c r="CO72" i="53" s="1"/>
  <c r="CL72" i="53"/>
  <c r="CK72" i="53"/>
  <c r="CJ72" i="53"/>
  <c r="CI72" i="53"/>
  <c r="CH72" i="53"/>
  <c r="CN69" i="53"/>
  <c r="CO69" i="53" s="1"/>
  <c r="CL69" i="53"/>
  <c r="CK69" i="53"/>
  <c r="CJ69" i="53"/>
  <c r="CI69" i="53"/>
  <c r="CH69" i="53"/>
  <c r="CN68" i="53"/>
  <c r="CO68" i="53" s="1"/>
  <c r="CL68" i="53"/>
  <c r="CK68" i="53"/>
  <c r="CJ68" i="53"/>
  <c r="CI68" i="53"/>
  <c r="CH68" i="53"/>
  <c r="CN67" i="53"/>
  <c r="CO67" i="53" s="1"/>
  <c r="CL67" i="53"/>
  <c r="CK67" i="53"/>
  <c r="CJ67" i="53"/>
  <c r="CI67" i="53"/>
  <c r="CH67" i="53"/>
  <c r="CN66" i="53"/>
  <c r="CO66" i="53" s="1"/>
  <c r="CL66" i="53"/>
  <c r="CK66" i="53"/>
  <c r="CJ66" i="53"/>
  <c r="CI66" i="53"/>
  <c r="CH66" i="53"/>
  <c r="CN65" i="53"/>
  <c r="CO65" i="53" s="1"/>
  <c r="CL65" i="53"/>
  <c r="CK65" i="53"/>
  <c r="CJ65" i="53"/>
  <c r="CI65" i="53"/>
  <c r="CH65" i="53"/>
  <c r="CN64" i="53"/>
  <c r="CO64" i="53" s="1"/>
  <c r="CL64" i="53"/>
  <c r="CK64" i="53"/>
  <c r="CJ64" i="53"/>
  <c r="CI64" i="53"/>
  <c r="CH64" i="53"/>
  <c r="CN63" i="53"/>
  <c r="CO63" i="53" s="1"/>
  <c r="CL63" i="53"/>
  <c r="CK63" i="53"/>
  <c r="CJ63" i="53"/>
  <c r="CI63" i="53"/>
  <c r="CH63" i="53"/>
  <c r="CN60" i="53"/>
  <c r="CO60" i="53" s="1"/>
  <c r="CL60" i="53"/>
  <c r="CK60" i="53"/>
  <c r="CJ60" i="53"/>
  <c r="CI60" i="53"/>
  <c r="CH60" i="53"/>
  <c r="CN59" i="53"/>
  <c r="CO59" i="53" s="1"/>
  <c r="CL59" i="53"/>
  <c r="CK59" i="53"/>
  <c r="CJ59" i="53"/>
  <c r="CI59" i="53"/>
  <c r="CH59" i="53"/>
  <c r="CN58" i="53"/>
  <c r="CO58" i="53" s="1"/>
  <c r="CL58" i="53"/>
  <c r="CK58" i="53"/>
  <c r="CJ58" i="53"/>
  <c r="CI58" i="53"/>
  <c r="CH58" i="53"/>
  <c r="CN55" i="53"/>
  <c r="CO55" i="53" s="1"/>
  <c r="CL55" i="53"/>
  <c r="CK55" i="53"/>
  <c r="CJ55" i="53"/>
  <c r="CI55" i="53"/>
  <c r="CH55" i="53"/>
  <c r="CN54" i="53"/>
  <c r="CO54" i="53" s="1"/>
  <c r="CL54" i="53"/>
  <c r="CK54" i="53"/>
  <c r="CJ54" i="53"/>
  <c r="CI54" i="53"/>
  <c r="CH54" i="53"/>
  <c r="CN49" i="53"/>
  <c r="CO49" i="53" s="1"/>
  <c r="CL49" i="53"/>
  <c r="CK49" i="53"/>
  <c r="CJ49" i="53"/>
  <c r="CI49" i="53"/>
  <c r="CH49" i="53"/>
  <c r="CN48" i="53"/>
  <c r="CO48" i="53" s="1"/>
  <c r="CL48" i="53"/>
  <c r="CK48" i="53"/>
  <c r="CJ48" i="53"/>
  <c r="CI48" i="53"/>
  <c r="CH48" i="53"/>
  <c r="CN47" i="53"/>
  <c r="CO47" i="53" s="1"/>
  <c r="CL47" i="53"/>
  <c r="CK47" i="53"/>
  <c r="CJ47" i="53"/>
  <c r="CI47" i="53"/>
  <c r="CH47" i="53"/>
  <c r="CN45" i="53"/>
  <c r="CO45" i="53" s="1"/>
  <c r="CL45" i="53"/>
  <c r="CK45" i="53"/>
  <c r="CJ45" i="53"/>
  <c r="CI45" i="53"/>
  <c r="CH45" i="53"/>
  <c r="CN44" i="53"/>
  <c r="CO44" i="53" s="1"/>
  <c r="CL44" i="53"/>
  <c r="CK44" i="53"/>
  <c r="CJ44" i="53"/>
  <c r="CI44" i="53"/>
  <c r="CH44" i="53"/>
  <c r="CN43" i="53"/>
  <c r="CO43" i="53" s="1"/>
  <c r="CL43" i="53"/>
  <c r="CK43" i="53"/>
  <c r="CJ43" i="53"/>
  <c r="CI43" i="53"/>
  <c r="CH43" i="53"/>
  <c r="CN42" i="53"/>
  <c r="CO42" i="53" s="1"/>
  <c r="CL42" i="53"/>
  <c r="CK42" i="53"/>
  <c r="CJ42" i="53"/>
  <c r="CI42" i="53"/>
  <c r="CH42" i="53"/>
  <c r="CN39" i="53"/>
  <c r="CO39" i="53" s="1"/>
  <c r="CL39" i="53"/>
  <c r="CK39" i="53"/>
  <c r="CJ39" i="53"/>
  <c r="CI39" i="53"/>
  <c r="CH39" i="53"/>
  <c r="CN37" i="53"/>
  <c r="CO37" i="53" s="1"/>
  <c r="CL37" i="53"/>
  <c r="CK37" i="53"/>
  <c r="CJ37" i="53"/>
  <c r="CI37" i="53"/>
  <c r="CH37" i="53"/>
  <c r="CN36" i="53"/>
  <c r="CO36" i="53" s="1"/>
  <c r="CL36" i="53"/>
  <c r="CK36" i="53"/>
  <c r="CJ36" i="53"/>
  <c r="CI36" i="53"/>
  <c r="CH36" i="53"/>
  <c r="CN35" i="53"/>
  <c r="CO35" i="53" s="1"/>
  <c r="CL35" i="53"/>
  <c r="CK35" i="53"/>
  <c r="CJ35" i="53"/>
  <c r="CI35" i="53"/>
  <c r="CH35" i="53"/>
  <c r="CN34" i="53"/>
  <c r="CO34" i="53" s="1"/>
  <c r="CL34" i="53"/>
  <c r="CK34" i="53"/>
  <c r="CJ34" i="53"/>
  <c r="CI34" i="53"/>
  <c r="CH34" i="53"/>
  <c r="CN33" i="53"/>
  <c r="CO33" i="53" s="1"/>
  <c r="CL33" i="53"/>
  <c r="CK33" i="53"/>
  <c r="CJ33" i="53"/>
  <c r="CI33" i="53"/>
  <c r="CH33" i="53"/>
  <c r="CN32" i="53"/>
  <c r="CO32" i="53" s="1"/>
  <c r="CL32" i="53"/>
  <c r="CK32" i="53"/>
  <c r="CJ32" i="53"/>
  <c r="CI32" i="53"/>
  <c r="CH32" i="53"/>
  <c r="CN31" i="53"/>
  <c r="CO31" i="53" s="1"/>
  <c r="CL31" i="53"/>
  <c r="CK31" i="53"/>
  <c r="CJ31" i="53"/>
  <c r="CI31" i="53"/>
  <c r="CH31" i="53"/>
  <c r="CN30" i="53"/>
  <c r="CO30" i="53" s="1"/>
  <c r="CL30" i="53"/>
  <c r="CK30" i="53"/>
  <c r="CJ30" i="53"/>
  <c r="CI30" i="53"/>
  <c r="CH30" i="53"/>
  <c r="CN29" i="53"/>
  <c r="CO29" i="53" s="1"/>
  <c r="CL29" i="53"/>
  <c r="CK29" i="53"/>
  <c r="CJ29" i="53"/>
  <c r="CI29" i="53"/>
  <c r="CH29" i="53"/>
  <c r="CN27" i="53"/>
  <c r="CO27" i="53" s="1"/>
  <c r="CL27" i="53"/>
  <c r="CK27" i="53"/>
  <c r="CJ27" i="53"/>
  <c r="CI27" i="53"/>
  <c r="CH27" i="53"/>
  <c r="CN26" i="53"/>
  <c r="CO26" i="53" s="1"/>
  <c r="CL26" i="53"/>
  <c r="CK26" i="53"/>
  <c r="CJ26" i="53"/>
  <c r="CI26" i="53"/>
  <c r="CH26" i="53"/>
  <c r="CN25" i="53"/>
  <c r="CO25" i="53" s="1"/>
  <c r="CL25" i="53"/>
  <c r="CK25" i="53"/>
  <c r="CJ25" i="53"/>
  <c r="CI25" i="53"/>
  <c r="CH25" i="53"/>
  <c r="CN24" i="53"/>
  <c r="CO24" i="53" s="1"/>
  <c r="CL24" i="53"/>
  <c r="CK24" i="53"/>
  <c r="CJ24" i="53"/>
  <c r="CI24" i="53"/>
  <c r="CH24" i="53"/>
  <c r="CN23" i="53"/>
  <c r="CO23" i="53" s="1"/>
  <c r="CL23" i="53"/>
  <c r="CK23" i="53"/>
  <c r="CJ23" i="53"/>
  <c r="CI23" i="53"/>
  <c r="CH23" i="53"/>
  <c r="CN22" i="53"/>
  <c r="CO22" i="53" s="1"/>
  <c r="CL22" i="53"/>
  <c r="CK22" i="53"/>
  <c r="CJ22" i="53"/>
  <c r="CI22" i="53"/>
  <c r="CH22" i="53"/>
  <c r="CN21" i="53"/>
  <c r="CO21" i="53" s="1"/>
  <c r="CL21" i="53"/>
  <c r="CK21" i="53"/>
  <c r="CJ21" i="53"/>
  <c r="CI21" i="53"/>
  <c r="CH21" i="53"/>
  <c r="CN20" i="53"/>
  <c r="CO20" i="53" s="1"/>
  <c r="CL20" i="53"/>
  <c r="CK20" i="53"/>
  <c r="CJ20" i="53"/>
  <c r="CI20" i="53"/>
  <c r="CH20" i="53"/>
  <c r="CN19" i="53"/>
  <c r="CO19" i="53" s="1"/>
  <c r="CL19" i="53"/>
  <c r="CK19" i="53"/>
  <c r="CJ19" i="53"/>
  <c r="CI19" i="53"/>
  <c r="CH19" i="53"/>
  <c r="CN17" i="53"/>
  <c r="CO17" i="53" s="1"/>
  <c r="CL17" i="53"/>
  <c r="CK17" i="53"/>
  <c r="CJ17" i="53"/>
  <c r="CI17" i="53"/>
  <c r="CH17" i="53"/>
  <c r="CN16" i="53"/>
  <c r="CO16" i="53" s="1"/>
  <c r="CL16" i="53"/>
  <c r="CK16" i="53"/>
  <c r="CJ16" i="53"/>
  <c r="CI16" i="53"/>
  <c r="CH16" i="53"/>
  <c r="CN15" i="53"/>
  <c r="CO15" i="53" s="1"/>
  <c r="CL15" i="53"/>
  <c r="CK15" i="53"/>
  <c r="CJ15" i="53"/>
  <c r="CI15" i="53"/>
  <c r="CH15" i="53"/>
  <c r="BO127" i="53"/>
  <c r="BW125" i="53"/>
  <c r="BX125" i="53" s="1"/>
  <c r="BU125" i="53"/>
  <c r="BT125" i="53"/>
  <c r="BS125" i="53"/>
  <c r="BR125" i="53"/>
  <c r="BQ125" i="53"/>
  <c r="BW123" i="53"/>
  <c r="BX123" i="53" s="1"/>
  <c r="BU123" i="53"/>
  <c r="BT123" i="53"/>
  <c r="BW122" i="53"/>
  <c r="BX122" i="53" s="1"/>
  <c r="BU122" i="53"/>
  <c r="BT122" i="53"/>
  <c r="BS122" i="53"/>
  <c r="BR122" i="53"/>
  <c r="BQ122" i="53"/>
  <c r="BW120" i="53"/>
  <c r="BX120" i="53" s="1"/>
  <c r="BU120" i="53"/>
  <c r="BT120" i="53"/>
  <c r="BS120" i="53"/>
  <c r="BR120" i="53"/>
  <c r="BQ120" i="53"/>
  <c r="BW118" i="53"/>
  <c r="BX118" i="53" s="1"/>
  <c r="BU118" i="53"/>
  <c r="BT118" i="53"/>
  <c r="BS118" i="53"/>
  <c r="BR118" i="53"/>
  <c r="BQ118" i="53"/>
  <c r="BW117" i="53"/>
  <c r="BX117" i="53" s="1"/>
  <c r="BU117" i="53"/>
  <c r="BT117" i="53"/>
  <c r="BS117" i="53"/>
  <c r="BR117" i="53"/>
  <c r="BQ117" i="53"/>
  <c r="BW116" i="53"/>
  <c r="BX116" i="53" s="1"/>
  <c r="BU116" i="53"/>
  <c r="BT116" i="53"/>
  <c r="BS116" i="53"/>
  <c r="BR116" i="53"/>
  <c r="BQ116" i="53"/>
  <c r="BW115" i="53"/>
  <c r="BX115" i="53" s="1"/>
  <c r="BU115" i="53"/>
  <c r="BT115" i="53"/>
  <c r="BS115" i="53"/>
  <c r="BR115" i="53"/>
  <c r="BQ115" i="53"/>
  <c r="BW114" i="53"/>
  <c r="BX114" i="53" s="1"/>
  <c r="BU114" i="53"/>
  <c r="BT114" i="53"/>
  <c r="BS114" i="53"/>
  <c r="BR114" i="53"/>
  <c r="BQ114" i="53"/>
  <c r="BW113" i="53"/>
  <c r="BX113" i="53" s="1"/>
  <c r="BU113" i="53"/>
  <c r="BT113" i="53"/>
  <c r="BS113" i="53"/>
  <c r="BR113" i="53"/>
  <c r="BQ113" i="53"/>
  <c r="BW109" i="53"/>
  <c r="BX109" i="53" s="1"/>
  <c r="BU109" i="53"/>
  <c r="BT109" i="53"/>
  <c r="BS109" i="53"/>
  <c r="BR109" i="53"/>
  <c r="BW108" i="53"/>
  <c r="BX108" i="53" s="1"/>
  <c r="BU108" i="53"/>
  <c r="BT108" i="53"/>
  <c r="BS108" i="53"/>
  <c r="BR108" i="53"/>
  <c r="BW105" i="53"/>
  <c r="BX105" i="53" s="1"/>
  <c r="BU105" i="53"/>
  <c r="BT105" i="53"/>
  <c r="BS105" i="53"/>
  <c r="BR105" i="53"/>
  <c r="BQ105" i="53"/>
  <c r="BW104" i="53"/>
  <c r="BX104" i="53" s="1"/>
  <c r="BU104" i="53"/>
  <c r="BT104" i="53"/>
  <c r="BS104" i="53"/>
  <c r="BR104" i="53"/>
  <c r="BQ104" i="53"/>
  <c r="BW103" i="53"/>
  <c r="BX103" i="53" s="1"/>
  <c r="BU103" i="53"/>
  <c r="BT103" i="53"/>
  <c r="BS103" i="53"/>
  <c r="BR103" i="53"/>
  <c r="BQ103" i="53"/>
  <c r="BW102" i="53"/>
  <c r="BX102" i="53" s="1"/>
  <c r="BU102" i="53"/>
  <c r="BT102" i="53"/>
  <c r="BS102" i="53"/>
  <c r="BR102" i="53"/>
  <c r="BW101" i="53"/>
  <c r="BX101" i="53" s="1"/>
  <c r="BU101" i="53"/>
  <c r="BT101" i="53"/>
  <c r="BS101" i="53"/>
  <c r="BR101" i="53"/>
  <c r="BV101" i="53" s="1"/>
  <c r="BW100" i="53"/>
  <c r="BX100" i="53" s="1"/>
  <c r="BU100" i="53"/>
  <c r="BT100" i="53"/>
  <c r="BS100" i="53"/>
  <c r="BR100" i="53"/>
  <c r="BQ100" i="53"/>
  <c r="BW99" i="53"/>
  <c r="BX99" i="53" s="1"/>
  <c r="BU99" i="53"/>
  <c r="BT99" i="53"/>
  <c r="BS99" i="53"/>
  <c r="BR99" i="53"/>
  <c r="BQ99" i="53"/>
  <c r="BW96" i="53"/>
  <c r="BX96" i="53" s="1"/>
  <c r="BU96" i="53"/>
  <c r="BT96" i="53"/>
  <c r="BS96" i="53"/>
  <c r="BR96" i="53"/>
  <c r="BW95" i="53"/>
  <c r="BX95" i="53" s="1"/>
  <c r="BU95" i="53"/>
  <c r="BT95" i="53"/>
  <c r="BW94" i="53"/>
  <c r="BX94" i="53" s="1"/>
  <c r="BU94" i="53"/>
  <c r="BT94" i="53"/>
  <c r="BW93" i="53"/>
  <c r="BX93" i="53" s="1"/>
  <c r="BU93" i="53"/>
  <c r="BT93" i="53"/>
  <c r="BS93" i="53"/>
  <c r="BR93" i="53"/>
  <c r="BQ93" i="53"/>
  <c r="BW92" i="53"/>
  <c r="BX92" i="53" s="1"/>
  <c r="BU92" i="53"/>
  <c r="BT92" i="53"/>
  <c r="BS92" i="53"/>
  <c r="BR92" i="53"/>
  <c r="BW91" i="53"/>
  <c r="BX91" i="53" s="1"/>
  <c r="BU91" i="53"/>
  <c r="BT91" i="53"/>
  <c r="BS91" i="53"/>
  <c r="BR91" i="53"/>
  <c r="BW90" i="53"/>
  <c r="BX90" i="53" s="1"/>
  <c r="BU90" i="53"/>
  <c r="BT90" i="53"/>
  <c r="BS90" i="53"/>
  <c r="BR90" i="53"/>
  <c r="BQ90" i="53"/>
  <c r="BW89" i="53"/>
  <c r="BX89" i="53" s="1"/>
  <c r="BU89" i="53"/>
  <c r="BT89" i="53"/>
  <c r="BS89" i="53"/>
  <c r="BR89" i="53"/>
  <c r="BQ89" i="53"/>
  <c r="BW88" i="53"/>
  <c r="BX88" i="53" s="1"/>
  <c r="BU88" i="53"/>
  <c r="BT88" i="53"/>
  <c r="BS88" i="53"/>
  <c r="BR88" i="53"/>
  <c r="BW87" i="53"/>
  <c r="BX87" i="53" s="1"/>
  <c r="BU87" i="53"/>
  <c r="BT87" i="53"/>
  <c r="BS87" i="53"/>
  <c r="BR87" i="53"/>
  <c r="BV87" i="53" s="1"/>
  <c r="BW86" i="53"/>
  <c r="BX86" i="53" s="1"/>
  <c r="BU86" i="53"/>
  <c r="BT86" i="53"/>
  <c r="BS86" i="53"/>
  <c r="BR86" i="53"/>
  <c r="BW85" i="53"/>
  <c r="BX85" i="53" s="1"/>
  <c r="BU85" i="53"/>
  <c r="BT85" i="53"/>
  <c r="BS85" i="53"/>
  <c r="BR85" i="53"/>
  <c r="BQ85" i="53"/>
  <c r="BW84" i="53"/>
  <c r="BX84" i="53" s="1"/>
  <c r="BU84" i="53"/>
  <c r="BT84" i="53"/>
  <c r="BS84" i="53"/>
  <c r="BR84" i="53"/>
  <c r="BW83" i="53"/>
  <c r="BX83" i="53" s="1"/>
  <c r="BU83" i="53"/>
  <c r="BT83" i="53"/>
  <c r="BS83" i="53"/>
  <c r="BR83" i="53"/>
  <c r="BQ83" i="53"/>
  <c r="BW82" i="53"/>
  <c r="BX82" i="53" s="1"/>
  <c r="BU82" i="53"/>
  <c r="BT82" i="53"/>
  <c r="BS82" i="53"/>
  <c r="BR82" i="53"/>
  <c r="BQ82" i="53"/>
  <c r="BW81" i="53"/>
  <c r="BX81" i="53" s="1"/>
  <c r="BU81" i="53"/>
  <c r="BT81" i="53"/>
  <c r="BS81" i="53"/>
  <c r="BR81" i="53"/>
  <c r="BQ81" i="53"/>
  <c r="BW80" i="53"/>
  <c r="BX80" i="53" s="1"/>
  <c r="BU80" i="53"/>
  <c r="BT80" i="53"/>
  <c r="BS80" i="53"/>
  <c r="BR80" i="53"/>
  <c r="BW79" i="53"/>
  <c r="BX79" i="53" s="1"/>
  <c r="BU79" i="53"/>
  <c r="BT79" i="53"/>
  <c r="BS79" i="53"/>
  <c r="BR79" i="53"/>
  <c r="BW78" i="53"/>
  <c r="BX78" i="53" s="1"/>
  <c r="BU78" i="53"/>
  <c r="BT78" i="53"/>
  <c r="BS78" i="53"/>
  <c r="BR78" i="53"/>
  <c r="BQ78" i="53"/>
  <c r="BW77" i="53"/>
  <c r="BX77" i="53" s="1"/>
  <c r="BU77" i="53"/>
  <c r="BT77" i="53"/>
  <c r="BS77" i="53"/>
  <c r="BR77" i="53"/>
  <c r="BQ77" i="53"/>
  <c r="BW76" i="53"/>
  <c r="BX76" i="53" s="1"/>
  <c r="BU76" i="53"/>
  <c r="BT76" i="53"/>
  <c r="BS76" i="53"/>
  <c r="BR76" i="53"/>
  <c r="BW73" i="53"/>
  <c r="BX73" i="53" s="1"/>
  <c r="BU73" i="53"/>
  <c r="BT73" i="53"/>
  <c r="BS73" i="53"/>
  <c r="BR73" i="53"/>
  <c r="BQ73" i="53"/>
  <c r="BW72" i="53"/>
  <c r="BX72" i="53" s="1"/>
  <c r="BU72" i="53"/>
  <c r="BT72" i="53"/>
  <c r="BS72" i="53"/>
  <c r="BR72" i="53"/>
  <c r="BW69" i="53"/>
  <c r="BX69" i="53" s="1"/>
  <c r="BU69" i="53"/>
  <c r="BT69" i="53"/>
  <c r="BS69" i="53"/>
  <c r="BR69" i="53"/>
  <c r="BQ69" i="53"/>
  <c r="BW68" i="53"/>
  <c r="BX68" i="53" s="1"/>
  <c r="BU68" i="53"/>
  <c r="BT68" i="53"/>
  <c r="BS68" i="53"/>
  <c r="BR68" i="53"/>
  <c r="BW67" i="53"/>
  <c r="BX67" i="53" s="1"/>
  <c r="BU67" i="53"/>
  <c r="BT67" i="53"/>
  <c r="BS67" i="53"/>
  <c r="BR67" i="53"/>
  <c r="BW66" i="53"/>
  <c r="BX66" i="53" s="1"/>
  <c r="BU66" i="53"/>
  <c r="BT66" i="53"/>
  <c r="BS66" i="53"/>
  <c r="BR66" i="53"/>
  <c r="BQ66" i="53"/>
  <c r="BW65" i="53"/>
  <c r="BX65" i="53" s="1"/>
  <c r="BU65" i="53"/>
  <c r="BT65" i="53"/>
  <c r="BS65" i="53"/>
  <c r="BR65" i="53"/>
  <c r="BV65" i="53" s="1"/>
  <c r="BW64" i="53"/>
  <c r="BX64" i="53" s="1"/>
  <c r="BU64" i="53"/>
  <c r="BT64" i="53"/>
  <c r="BS64" i="53"/>
  <c r="BR64" i="53"/>
  <c r="BQ64" i="53"/>
  <c r="BW63" i="53"/>
  <c r="BX63" i="53" s="1"/>
  <c r="BU63" i="53"/>
  <c r="BT63" i="53"/>
  <c r="BS63" i="53"/>
  <c r="BR63" i="53"/>
  <c r="BQ63" i="53"/>
  <c r="BW60" i="53"/>
  <c r="BX60" i="53" s="1"/>
  <c r="BU60" i="53"/>
  <c r="BT60" i="53"/>
  <c r="BS60" i="53"/>
  <c r="BR60" i="53"/>
  <c r="BQ60" i="53"/>
  <c r="BW59" i="53"/>
  <c r="BX59" i="53" s="1"/>
  <c r="BU59" i="53"/>
  <c r="BT59" i="53"/>
  <c r="BS59" i="53"/>
  <c r="BR59" i="53"/>
  <c r="BQ59" i="53"/>
  <c r="BW58" i="53"/>
  <c r="BX58" i="53" s="1"/>
  <c r="BU58" i="53"/>
  <c r="BT58" i="53"/>
  <c r="BS58" i="53"/>
  <c r="BR58" i="53"/>
  <c r="BQ58" i="53"/>
  <c r="BW55" i="53"/>
  <c r="BX55" i="53" s="1"/>
  <c r="BU55" i="53"/>
  <c r="BT55" i="53"/>
  <c r="BS55" i="53"/>
  <c r="BR55" i="53"/>
  <c r="BW54" i="53"/>
  <c r="BX54" i="53" s="1"/>
  <c r="BU54" i="53"/>
  <c r="BT54" i="53"/>
  <c r="BS54" i="53"/>
  <c r="BR54" i="53"/>
  <c r="BQ54" i="53"/>
  <c r="BW49" i="53"/>
  <c r="BX49" i="53" s="1"/>
  <c r="BU49" i="53"/>
  <c r="BT49" i="53"/>
  <c r="BS49" i="53"/>
  <c r="BQ49" i="53"/>
  <c r="BW48" i="53"/>
  <c r="BX48" i="53" s="1"/>
  <c r="BU48" i="53"/>
  <c r="BT48" i="53"/>
  <c r="BS48" i="53"/>
  <c r="BQ48" i="53"/>
  <c r="BW47" i="53"/>
  <c r="BX47" i="53" s="1"/>
  <c r="BU47" i="53"/>
  <c r="BT47" i="53"/>
  <c r="BS47" i="53"/>
  <c r="BR47" i="53"/>
  <c r="BQ47" i="53"/>
  <c r="BW45" i="53"/>
  <c r="BX45" i="53" s="1"/>
  <c r="BU45" i="53"/>
  <c r="BT45" i="53"/>
  <c r="BS45" i="53"/>
  <c r="BR45" i="53"/>
  <c r="BQ45" i="53"/>
  <c r="BW44" i="53"/>
  <c r="BX44" i="53" s="1"/>
  <c r="BU44" i="53"/>
  <c r="BT44" i="53"/>
  <c r="BS44" i="53"/>
  <c r="BR44" i="53"/>
  <c r="BQ44" i="53"/>
  <c r="BW43" i="53"/>
  <c r="BX43" i="53" s="1"/>
  <c r="BU43" i="53"/>
  <c r="BT43" i="53"/>
  <c r="BS43" i="53"/>
  <c r="BR43" i="53"/>
  <c r="BQ43" i="53"/>
  <c r="BW42" i="53"/>
  <c r="BX42" i="53" s="1"/>
  <c r="BU42" i="53"/>
  <c r="BT42" i="53"/>
  <c r="BS42" i="53"/>
  <c r="BR42" i="53"/>
  <c r="BQ42" i="53"/>
  <c r="BW39" i="53"/>
  <c r="BX39" i="53" s="1"/>
  <c r="BU39" i="53"/>
  <c r="BT39" i="53"/>
  <c r="BS39" i="53"/>
  <c r="BR39" i="53"/>
  <c r="BQ39" i="53"/>
  <c r="BW37" i="53"/>
  <c r="BX37" i="53" s="1"/>
  <c r="BU37" i="53"/>
  <c r="BT37" i="53"/>
  <c r="BS37" i="53"/>
  <c r="BR37" i="53"/>
  <c r="BQ37" i="53"/>
  <c r="BW36" i="53"/>
  <c r="BX36" i="53" s="1"/>
  <c r="BU36" i="53"/>
  <c r="BT36" i="53"/>
  <c r="BS36" i="53"/>
  <c r="BR36" i="53"/>
  <c r="BW35" i="53"/>
  <c r="BX35" i="53" s="1"/>
  <c r="BU35" i="53"/>
  <c r="BT35" i="53"/>
  <c r="BS35" i="53"/>
  <c r="BR35" i="53"/>
  <c r="BQ35" i="53"/>
  <c r="BW34" i="53"/>
  <c r="BX34" i="53" s="1"/>
  <c r="BU34" i="53"/>
  <c r="BT34" i="53"/>
  <c r="BS34" i="53"/>
  <c r="BR34" i="53"/>
  <c r="BQ34" i="53"/>
  <c r="BW33" i="53"/>
  <c r="BX33" i="53" s="1"/>
  <c r="BU33" i="53"/>
  <c r="BT33" i="53"/>
  <c r="BS33" i="53"/>
  <c r="BR33" i="53"/>
  <c r="BV33" i="53" s="1"/>
  <c r="BW32" i="53"/>
  <c r="BX32" i="53" s="1"/>
  <c r="BU32" i="53"/>
  <c r="BT32" i="53"/>
  <c r="BS32" i="53"/>
  <c r="BR32" i="53"/>
  <c r="BQ32" i="53"/>
  <c r="BW31" i="53"/>
  <c r="BX31" i="53" s="1"/>
  <c r="BU31" i="53"/>
  <c r="BT31" i="53"/>
  <c r="BS31" i="53"/>
  <c r="BR31" i="53"/>
  <c r="BQ31" i="53"/>
  <c r="BW30" i="53"/>
  <c r="BX30" i="53" s="1"/>
  <c r="BU30" i="53"/>
  <c r="BT30" i="53"/>
  <c r="BS30" i="53"/>
  <c r="BR30" i="53"/>
  <c r="BQ30" i="53"/>
  <c r="BW29" i="53"/>
  <c r="BX29" i="53" s="1"/>
  <c r="BU29" i="53"/>
  <c r="BT29" i="53"/>
  <c r="BS29" i="53"/>
  <c r="BR29" i="53"/>
  <c r="BQ29" i="53"/>
  <c r="BW27" i="53"/>
  <c r="BX27" i="53" s="1"/>
  <c r="BU27" i="53"/>
  <c r="BT27" i="53"/>
  <c r="BS27" i="53"/>
  <c r="BR27" i="53"/>
  <c r="BQ27" i="53"/>
  <c r="BW26" i="53"/>
  <c r="BX26" i="53" s="1"/>
  <c r="BU26" i="53"/>
  <c r="BT26" i="53"/>
  <c r="BS26" i="53"/>
  <c r="BR26" i="53"/>
  <c r="BQ26" i="53"/>
  <c r="BW25" i="53"/>
  <c r="BX25" i="53" s="1"/>
  <c r="BU25" i="53"/>
  <c r="BT25" i="53"/>
  <c r="BS25" i="53"/>
  <c r="BR25" i="53"/>
  <c r="BQ25" i="53"/>
  <c r="BW24" i="53"/>
  <c r="BX24" i="53" s="1"/>
  <c r="BU24" i="53"/>
  <c r="BT24" i="53"/>
  <c r="BS24" i="53"/>
  <c r="BR24" i="53"/>
  <c r="BV24" i="53" s="1"/>
  <c r="BW23" i="53"/>
  <c r="BX23" i="53" s="1"/>
  <c r="BU23" i="53"/>
  <c r="BT23" i="53"/>
  <c r="BS23" i="53"/>
  <c r="BR23" i="53"/>
  <c r="BQ23" i="53"/>
  <c r="BW22" i="53"/>
  <c r="BX22" i="53" s="1"/>
  <c r="BU22" i="53"/>
  <c r="BT22" i="53"/>
  <c r="BS22" i="53"/>
  <c r="BR22" i="53"/>
  <c r="BQ22" i="53"/>
  <c r="BW21" i="53"/>
  <c r="BX21" i="53" s="1"/>
  <c r="BU21" i="53"/>
  <c r="BT21" i="53"/>
  <c r="BS21" i="53"/>
  <c r="BR21" i="53"/>
  <c r="BQ21" i="53"/>
  <c r="BW20" i="53"/>
  <c r="BX20" i="53" s="1"/>
  <c r="BU20" i="53"/>
  <c r="BT20" i="53"/>
  <c r="BS20" i="53"/>
  <c r="BR20" i="53"/>
  <c r="BQ20" i="53"/>
  <c r="BW19" i="53"/>
  <c r="BX19" i="53" s="1"/>
  <c r="BU19" i="53"/>
  <c r="BT19" i="53"/>
  <c r="BS19" i="53"/>
  <c r="BR19" i="53"/>
  <c r="BQ19" i="53"/>
  <c r="BW17" i="53"/>
  <c r="BX17" i="53" s="1"/>
  <c r="BU17" i="53"/>
  <c r="BT17" i="53"/>
  <c r="BS17" i="53"/>
  <c r="BR17" i="53"/>
  <c r="BQ17" i="53"/>
  <c r="BW16" i="53"/>
  <c r="BX16" i="53" s="1"/>
  <c r="BU16" i="53"/>
  <c r="BT16" i="53"/>
  <c r="BS16" i="53"/>
  <c r="BR16" i="53"/>
  <c r="BQ16" i="53"/>
  <c r="BW15" i="53"/>
  <c r="BX15" i="53" s="1"/>
  <c r="BU15" i="53"/>
  <c r="BT15" i="53"/>
  <c r="BS15" i="53"/>
  <c r="BR15" i="53"/>
  <c r="BQ15" i="53"/>
  <c r="AX127" i="53"/>
  <c r="BF125" i="53"/>
  <c r="BG125" i="53" s="1"/>
  <c r="BD125" i="53"/>
  <c r="BC125" i="53"/>
  <c r="BB125" i="53"/>
  <c r="BA125" i="53"/>
  <c r="AZ125" i="53"/>
  <c r="BF123" i="53"/>
  <c r="BG123" i="53" s="1"/>
  <c r="BD123" i="53"/>
  <c r="BC123" i="53"/>
  <c r="BE123" i="53"/>
  <c r="BF122" i="53"/>
  <c r="BG122" i="53" s="1"/>
  <c r="BD122" i="53"/>
  <c r="BC122" i="53"/>
  <c r="BB122" i="53"/>
  <c r="BA122" i="53"/>
  <c r="AZ122" i="53"/>
  <c r="BF120" i="53"/>
  <c r="BG120" i="53" s="1"/>
  <c r="BD120" i="53"/>
  <c r="BC120" i="53"/>
  <c r="BB120" i="53"/>
  <c r="BA120" i="53"/>
  <c r="AZ120" i="53"/>
  <c r="BF118" i="53"/>
  <c r="BG118" i="53" s="1"/>
  <c r="BD118" i="53"/>
  <c r="BC118" i="53"/>
  <c r="BB118" i="53"/>
  <c r="BA118" i="53"/>
  <c r="AZ118" i="53"/>
  <c r="BF117" i="53"/>
  <c r="BG117" i="53" s="1"/>
  <c r="BD117" i="53"/>
  <c r="BC117" i="53"/>
  <c r="BB117" i="53"/>
  <c r="BA117" i="53"/>
  <c r="AZ117" i="53"/>
  <c r="BF116" i="53"/>
  <c r="BG116" i="53" s="1"/>
  <c r="BD116" i="53"/>
  <c r="BC116" i="53"/>
  <c r="BB116" i="53"/>
  <c r="BA116" i="53"/>
  <c r="AZ116" i="53"/>
  <c r="BF115" i="53"/>
  <c r="BG115" i="53" s="1"/>
  <c r="BD115" i="53"/>
  <c r="BC115" i="53"/>
  <c r="BB115" i="53"/>
  <c r="BA115" i="53"/>
  <c r="AZ115" i="53"/>
  <c r="BF114" i="53"/>
  <c r="BG114" i="53" s="1"/>
  <c r="BD114" i="53"/>
  <c r="BC114" i="53"/>
  <c r="BB114" i="53"/>
  <c r="BA114" i="53"/>
  <c r="AZ114" i="53"/>
  <c r="BF113" i="53"/>
  <c r="BG113" i="53" s="1"/>
  <c r="BD113" i="53"/>
  <c r="BC113" i="53"/>
  <c r="BB113" i="53"/>
  <c r="BA113" i="53"/>
  <c r="AZ113" i="53"/>
  <c r="BF109" i="53"/>
  <c r="BG109" i="53" s="1"/>
  <c r="BD109" i="53"/>
  <c r="BC109" i="53"/>
  <c r="BB109" i="53"/>
  <c r="BA109" i="53"/>
  <c r="AZ109" i="53"/>
  <c r="BF108" i="53"/>
  <c r="BG108" i="53" s="1"/>
  <c r="BD108" i="53"/>
  <c r="BC108" i="53"/>
  <c r="BB108" i="53"/>
  <c r="BA108" i="53"/>
  <c r="AZ108" i="53"/>
  <c r="BF105" i="53"/>
  <c r="BG105" i="53" s="1"/>
  <c r="BD105" i="53"/>
  <c r="BC105" i="53"/>
  <c r="BB105" i="53"/>
  <c r="BA105" i="53"/>
  <c r="AZ105" i="53"/>
  <c r="BF104" i="53"/>
  <c r="BG104" i="53" s="1"/>
  <c r="BD104" i="53"/>
  <c r="BC104" i="53"/>
  <c r="BB104" i="53"/>
  <c r="BA104" i="53"/>
  <c r="AZ104" i="53"/>
  <c r="BF103" i="53"/>
  <c r="BG103" i="53" s="1"/>
  <c r="BD103" i="53"/>
  <c r="BC103" i="53"/>
  <c r="BB103" i="53"/>
  <c r="BA103" i="53"/>
  <c r="AZ103" i="53"/>
  <c r="BF102" i="53"/>
  <c r="BG102" i="53" s="1"/>
  <c r="BD102" i="53"/>
  <c r="BC102" i="53"/>
  <c r="BB102" i="53"/>
  <c r="BA102" i="53"/>
  <c r="AZ102" i="53"/>
  <c r="BF101" i="53"/>
  <c r="BG101" i="53" s="1"/>
  <c r="BD101" i="53"/>
  <c r="BC101" i="53"/>
  <c r="BB101" i="53"/>
  <c r="BA101" i="53"/>
  <c r="AZ101" i="53"/>
  <c r="BF100" i="53"/>
  <c r="BG100" i="53" s="1"/>
  <c r="BD100" i="53"/>
  <c r="BC100" i="53"/>
  <c r="BB100" i="53"/>
  <c r="BA100" i="53"/>
  <c r="AZ100" i="53"/>
  <c r="BF99" i="53"/>
  <c r="BG99" i="53" s="1"/>
  <c r="BD99" i="53"/>
  <c r="BC99" i="53"/>
  <c r="BB99" i="53"/>
  <c r="BA99" i="53"/>
  <c r="AZ99" i="53"/>
  <c r="BF96" i="53"/>
  <c r="BG96" i="53" s="1"/>
  <c r="BD96" i="53"/>
  <c r="BC96" i="53"/>
  <c r="BB96" i="53"/>
  <c r="BA96" i="53"/>
  <c r="AZ96" i="53"/>
  <c r="BF95" i="53"/>
  <c r="BG95" i="53" s="1"/>
  <c r="BD95" i="53"/>
  <c r="BC95" i="53"/>
  <c r="BE95" i="53"/>
  <c r="BF94" i="53"/>
  <c r="BG94" i="53" s="1"/>
  <c r="BD94" i="53"/>
  <c r="BC94" i="53"/>
  <c r="BF93" i="53"/>
  <c r="BG93" i="53" s="1"/>
  <c r="BD93" i="53"/>
  <c r="BC93" i="53"/>
  <c r="BB93" i="53"/>
  <c r="BA93" i="53"/>
  <c r="AZ93" i="53"/>
  <c r="BF92" i="53"/>
  <c r="BG92" i="53" s="1"/>
  <c r="BD92" i="53"/>
  <c r="BC92" i="53"/>
  <c r="BB92" i="53"/>
  <c r="BA92" i="53"/>
  <c r="AZ92" i="53"/>
  <c r="BF91" i="53"/>
  <c r="BG91" i="53" s="1"/>
  <c r="BD91" i="53"/>
  <c r="BC91" i="53"/>
  <c r="BB91" i="53"/>
  <c r="BA91" i="53"/>
  <c r="AZ91" i="53"/>
  <c r="BF90" i="53"/>
  <c r="BG90" i="53" s="1"/>
  <c r="BD90" i="53"/>
  <c r="BC90" i="53"/>
  <c r="BB90" i="53"/>
  <c r="BA90" i="53"/>
  <c r="AZ90" i="53"/>
  <c r="BF89" i="53"/>
  <c r="BG89" i="53" s="1"/>
  <c r="BD89" i="53"/>
  <c r="BC89" i="53"/>
  <c r="BB89" i="53"/>
  <c r="BA89" i="53"/>
  <c r="AZ89" i="53"/>
  <c r="BF88" i="53"/>
  <c r="BG88" i="53" s="1"/>
  <c r="BD88" i="53"/>
  <c r="BC88" i="53"/>
  <c r="BB88" i="53"/>
  <c r="BA88" i="53"/>
  <c r="AZ88" i="53"/>
  <c r="BF87" i="53"/>
  <c r="BG87" i="53" s="1"/>
  <c r="BD87" i="53"/>
  <c r="BC87" i="53"/>
  <c r="BB87" i="53"/>
  <c r="BA87" i="53"/>
  <c r="AZ87" i="53"/>
  <c r="BF86" i="53"/>
  <c r="BG86" i="53" s="1"/>
  <c r="BD86" i="53"/>
  <c r="BC86" i="53"/>
  <c r="BB86" i="53"/>
  <c r="BA86" i="53"/>
  <c r="AZ86" i="53"/>
  <c r="BF85" i="53"/>
  <c r="BG85" i="53" s="1"/>
  <c r="BD85" i="53"/>
  <c r="BC85" i="53"/>
  <c r="BB85" i="53"/>
  <c r="BA85" i="53"/>
  <c r="AZ85" i="53"/>
  <c r="BF84" i="53"/>
  <c r="BG84" i="53" s="1"/>
  <c r="BD84" i="53"/>
  <c r="BC84" i="53"/>
  <c r="BB84" i="53"/>
  <c r="BA84" i="53"/>
  <c r="AZ84" i="53"/>
  <c r="BF83" i="53"/>
  <c r="BG83" i="53" s="1"/>
  <c r="BD83" i="53"/>
  <c r="BC83" i="53"/>
  <c r="BB83" i="53"/>
  <c r="BA83" i="53"/>
  <c r="AZ83" i="53"/>
  <c r="BF82" i="53"/>
  <c r="BG82" i="53" s="1"/>
  <c r="BD82" i="53"/>
  <c r="BC82" i="53"/>
  <c r="BB82" i="53"/>
  <c r="BA82" i="53"/>
  <c r="AZ82" i="53"/>
  <c r="BF81" i="53"/>
  <c r="BG81" i="53" s="1"/>
  <c r="BD81" i="53"/>
  <c r="BC81" i="53"/>
  <c r="BB81" i="53"/>
  <c r="BA81" i="53"/>
  <c r="AZ81" i="53"/>
  <c r="BF80" i="53"/>
  <c r="BG80" i="53" s="1"/>
  <c r="BD80" i="53"/>
  <c r="BC80" i="53"/>
  <c r="BB80" i="53"/>
  <c r="BA80" i="53"/>
  <c r="AZ80" i="53"/>
  <c r="BF79" i="53"/>
  <c r="BG79" i="53" s="1"/>
  <c r="BD79" i="53"/>
  <c r="BC79" i="53"/>
  <c r="BB79" i="53"/>
  <c r="BA79" i="53"/>
  <c r="AZ79" i="53"/>
  <c r="BF78" i="53"/>
  <c r="BG78" i="53" s="1"/>
  <c r="BD78" i="53"/>
  <c r="BC78" i="53"/>
  <c r="BB78" i="53"/>
  <c r="BA78" i="53"/>
  <c r="AZ78" i="53"/>
  <c r="BF77" i="53"/>
  <c r="BG77" i="53" s="1"/>
  <c r="BD77" i="53"/>
  <c r="BC77" i="53"/>
  <c r="BB77" i="53"/>
  <c r="BA77" i="53"/>
  <c r="AZ77" i="53"/>
  <c r="BF76" i="53"/>
  <c r="BG76" i="53" s="1"/>
  <c r="BD76" i="53"/>
  <c r="BC76" i="53"/>
  <c r="BB76" i="53"/>
  <c r="BA76" i="53"/>
  <c r="AZ76" i="53"/>
  <c r="BF73" i="53"/>
  <c r="BG73" i="53" s="1"/>
  <c r="BD73" i="53"/>
  <c r="BC73" i="53"/>
  <c r="BB73" i="53"/>
  <c r="BA73" i="53"/>
  <c r="AZ73" i="53"/>
  <c r="BF72" i="53"/>
  <c r="BG72" i="53" s="1"/>
  <c r="BD72" i="53"/>
  <c r="BC72" i="53"/>
  <c r="BB72" i="53"/>
  <c r="BA72" i="53"/>
  <c r="AZ72" i="53"/>
  <c r="BF69" i="53"/>
  <c r="BG69" i="53" s="1"/>
  <c r="BD69" i="53"/>
  <c r="BC69" i="53"/>
  <c r="BB69" i="53"/>
  <c r="BA69" i="53"/>
  <c r="AZ69" i="53"/>
  <c r="BF68" i="53"/>
  <c r="BG68" i="53" s="1"/>
  <c r="BD68" i="53"/>
  <c r="BC68" i="53"/>
  <c r="BB68" i="53"/>
  <c r="BA68" i="53"/>
  <c r="AZ68" i="53"/>
  <c r="BF67" i="53"/>
  <c r="BG67" i="53" s="1"/>
  <c r="BD67" i="53"/>
  <c r="BC67" i="53"/>
  <c r="BB67" i="53"/>
  <c r="BA67" i="53"/>
  <c r="AZ67" i="53"/>
  <c r="BF66" i="53"/>
  <c r="BG66" i="53" s="1"/>
  <c r="BD66" i="53"/>
  <c r="BC66" i="53"/>
  <c r="BB66" i="53"/>
  <c r="BA66" i="53"/>
  <c r="AZ66" i="53"/>
  <c r="BF65" i="53"/>
  <c r="BG65" i="53" s="1"/>
  <c r="BD65" i="53"/>
  <c r="BC65" i="53"/>
  <c r="BB65" i="53"/>
  <c r="BA65" i="53"/>
  <c r="AZ65" i="53"/>
  <c r="BF64" i="53"/>
  <c r="BG64" i="53" s="1"/>
  <c r="BD64" i="53"/>
  <c r="BC64" i="53"/>
  <c r="BB64" i="53"/>
  <c r="BA64" i="53"/>
  <c r="AZ64" i="53"/>
  <c r="BF63" i="53"/>
  <c r="BG63" i="53" s="1"/>
  <c r="BD63" i="53"/>
  <c r="BC63" i="53"/>
  <c r="BB63" i="53"/>
  <c r="BA63" i="53"/>
  <c r="AZ63" i="53"/>
  <c r="BF60" i="53"/>
  <c r="BG60" i="53" s="1"/>
  <c r="BD60" i="53"/>
  <c r="BC60" i="53"/>
  <c r="BB60" i="53"/>
  <c r="BA60" i="53"/>
  <c r="AZ60" i="53"/>
  <c r="BF59" i="53"/>
  <c r="BG59" i="53" s="1"/>
  <c r="BD59" i="53"/>
  <c r="BC59" i="53"/>
  <c r="BB59" i="53"/>
  <c r="BA59" i="53"/>
  <c r="AZ59" i="53"/>
  <c r="BF58" i="53"/>
  <c r="BG58" i="53" s="1"/>
  <c r="BD58" i="53"/>
  <c r="BC58" i="53"/>
  <c r="BB58" i="53"/>
  <c r="BA58" i="53"/>
  <c r="AZ58" i="53"/>
  <c r="BF55" i="53"/>
  <c r="BG55" i="53" s="1"/>
  <c r="BD55" i="53"/>
  <c r="BC55" i="53"/>
  <c r="BB55" i="53"/>
  <c r="BA55" i="53"/>
  <c r="AZ55" i="53"/>
  <c r="BF54" i="53"/>
  <c r="BG54" i="53" s="1"/>
  <c r="BD54" i="53"/>
  <c r="BC54" i="53"/>
  <c r="BB54" i="53"/>
  <c r="BA54" i="53"/>
  <c r="AZ54" i="53"/>
  <c r="BF49" i="53"/>
  <c r="BG49" i="53" s="1"/>
  <c r="BD49" i="53"/>
  <c r="BC49" i="53"/>
  <c r="BB49" i="53"/>
  <c r="BA49" i="53"/>
  <c r="AZ49" i="53"/>
  <c r="BF48" i="53"/>
  <c r="BG48" i="53" s="1"/>
  <c r="BD48" i="53"/>
  <c r="BC48" i="53"/>
  <c r="BB48" i="53"/>
  <c r="BA48" i="53"/>
  <c r="AZ48" i="53"/>
  <c r="BF47" i="53"/>
  <c r="BG47" i="53" s="1"/>
  <c r="BD47" i="53"/>
  <c r="BC47" i="53"/>
  <c r="BB47" i="53"/>
  <c r="BA47" i="53"/>
  <c r="AZ47" i="53"/>
  <c r="BF45" i="53"/>
  <c r="BG45" i="53" s="1"/>
  <c r="BD45" i="53"/>
  <c r="BC45" i="53"/>
  <c r="BB45" i="53"/>
  <c r="BA45" i="53"/>
  <c r="AZ45" i="53"/>
  <c r="BF44" i="53"/>
  <c r="BG44" i="53" s="1"/>
  <c r="BD44" i="53"/>
  <c r="BC44" i="53"/>
  <c r="BB44" i="53"/>
  <c r="BA44" i="53"/>
  <c r="AZ44" i="53"/>
  <c r="BF43" i="53"/>
  <c r="BG43" i="53" s="1"/>
  <c r="BD43" i="53"/>
  <c r="BC43" i="53"/>
  <c r="BB43" i="53"/>
  <c r="BA43" i="53"/>
  <c r="AZ43" i="53"/>
  <c r="BF42" i="53"/>
  <c r="BG42" i="53" s="1"/>
  <c r="BD42" i="53"/>
  <c r="BC42" i="53"/>
  <c r="BB42" i="53"/>
  <c r="BA42" i="53"/>
  <c r="AZ42" i="53"/>
  <c r="BF39" i="53"/>
  <c r="BG39" i="53" s="1"/>
  <c r="BD39" i="53"/>
  <c r="BC39" i="53"/>
  <c r="BB39" i="53"/>
  <c r="BA39" i="53"/>
  <c r="AZ39" i="53"/>
  <c r="BF37" i="53"/>
  <c r="BG37" i="53" s="1"/>
  <c r="BD37" i="53"/>
  <c r="BC37" i="53"/>
  <c r="BB37" i="53"/>
  <c r="BA37" i="53"/>
  <c r="AZ37" i="53"/>
  <c r="BF36" i="53"/>
  <c r="BG36" i="53" s="1"/>
  <c r="BD36" i="53"/>
  <c r="BC36" i="53"/>
  <c r="BB36" i="53"/>
  <c r="BA36" i="53"/>
  <c r="AZ36" i="53"/>
  <c r="BF35" i="53"/>
  <c r="BG35" i="53" s="1"/>
  <c r="BD35" i="53"/>
  <c r="BC35" i="53"/>
  <c r="BB35" i="53"/>
  <c r="BA35" i="53"/>
  <c r="AZ35" i="53"/>
  <c r="BF34" i="53"/>
  <c r="BG34" i="53" s="1"/>
  <c r="BD34" i="53"/>
  <c r="BC34" i="53"/>
  <c r="BB34" i="53"/>
  <c r="BA34" i="53"/>
  <c r="AZ34" i="53"/>
  <c r="BF33" i="53"/>
  <c r="BG33" i="53" s="1"/>
  <c r="BD33" i="53"/>
  <c r="BC33" i="53"/>
  <c r="BB33" i="53"/>
  <c r="BA33" i="53"/>
  <c r="AZ33" i="53"/>
  <c r="BF32" i="53"/>
  <c r="BG32" i="53" s="1"/>
  <c r="BD32" i="53"/>
  <c r="BC32" i="53"/>
  <c r="BB32" i="53"/>
  <c r="BA32" i="53"/>
  <c r="AZ32" i="53"/>
  <c r="BF31" i="53"/>
  <c r="BG31" i="53" s="1"/>
  <c r="BD31" i="53"/>
  <c r="BC31" i="53"/>
  <c r="BB31" i="53"/>
  <c r="BA31" i="53"/>
  <c r="AZ31" i="53"/>
  <c r="BF30" i="53"/>
  <c r="BG30" i="53" s="1"/>
  <c r="BD30" i="53"/>
  <c r="BC30" i="53"/>
  <c r="BB30" i="53"/>
  <c r="BA30" i="53"/>
  <c r="AZ30" i="53"/>
  <c r="BF29" i="53"/>
  <c r="BG29" i="53" s="1"/>
  <c r="BD29" i="53"/>
  <c r="BC29" i="53"/>
  <c r="BB29" i="53"/>
  <c r="BA29" i="53"/>
  <c r="AZ29" i="53"/>
  <c r="BF27" i="53"/>
  <c r="BG27" i="53" s="1"/>
  <c r="BD27" i="53"/>
  <c r="BC27" i="53"/>
  <c r="BB27" i="53"/>
  <c r="BA27" i="53"/>
  <c r="AZ27" i="53"/>
  <c r="BF26" i="53"/>
  <c r="BG26" i="53" s="1"/>
  <c r="BD26" i="53"/>
  <c r="BC26" i="53"/>
  <c r="BB26" i="53"/>
  <c r="BA26" i="53"/>
  <c r="AZ26" i="53"/>
  <c r="BF25" i="53"/>
  <c r="BG25" i="53" s="1"/>
  <c r="BD25" i="53"/>
  <c r="BC25" i="53"/>
  <c r="BB25" i="53"/>
  <c r="BA25" i="53"/>
  <c r="AZ25" i="53"/>
  <c r="BF24" i="53"/>
  <c r="BG24" i="53" s="1"/>
  <c r="BD24" i="53"/>
  <c r="BC24" i="53"/>
  <c r="BB24" i="53"/>
  <c r="BA24" i="53"/>
  <c r="AZ24" i="53"/>
  <c r="BF23" i="53"/>
  <c r="BG23" i="53" s="1"/>
  <c r="BD23" i="53"/>
  <c r="BC23" i="53"/>
  <c r="BB23" i="53"/>
  <c r="BA23" i="53"/>
  <c r="AZ23" i="53"/>
  <c r="BF22" i="53"/>
  <c r="BG22" i="53" s="1"/>
  <c r="BD22" i="53"/>
  <c r="BC22" i="53"/>
  <c r="BB22" i="53"/>
  <c r="BA22" i="53"/>
  <c r="AZ22" i="53"/>
  <c r="BF21" i="53"/>
  <c r="BG21" i="53" s="1"/>
  <c r="BD21" i="53"/>
  <c r="BC21" i="53"/>
  <c r="BB21" i="53"/>
  <c r="BA21" i="53"/>
  <c r="AZ21" i="53"/>
  <c r="BF20" i="53"/>
  <c r="BG20" i="53" s="1"/>
  <c r="BD20" i="53"/>
  <c r="BC20" i="53"/>
  <c r="BB20" i="53"/>
  <c r="BA20" i="53"/>
  <c r="AZ20" i="53"/>
  <c r="BF19" i="53"/>
  <c r="BG19" i="53" s="1"/>
  <c r="BD19" i="53"/>
  <c r="BC19" i="53"/>
  <c r="BB19" i="53"/>
  <c r="BA19" i="53"/>
  <c r="AZ19" i="53"/>
  <c r="BF17" i="53"/>
  <c r="BG17" i="53" s="1"/>
  <c r="BD17" i="53"/>
  <c r="BC17" i="53"/>
  <c r="BB17" i="53"/>
  <c r="BA17" i="53"/>
  <c r="AZ17" i="53"/>
  <c r="BF16" i="53"/>
  <c r="BG16" i="53" s="1"/>
  <c r="BD16" i="53"/>
  <c r="BC16" i="53"/>
  <c r="BB16" i="53"/>
  <c r="BA16" i="53"/>
  <c r="AZ16" i="53"/>
  <c r="BF15" i="53"/>
  <c r="BG15" i="53" s="1"/>
  <c r="BD15" i="53"/>
  <c r="BC15" i="53"/>
  <c r="BB15" i="53"/>
  <c r="BA15" i="53"/>
  <c r="AZ15" i="53"/>
  <c r="AG127" i="53"/>
  <c r="AO125" i="53"/>
  <c r="AP125" i="53" s="1"/>
  <c r="AM125" i="53"/>
  <c r="AL125" i="53"/>
  <c r="AK125" i="53"/>
  <c r="AJ125" i="53"/>
  <c r="AI125" i="53"/>
  <c r="AO123" i="53"/>
  <c r="AP123" i="53" s="1"/>
  <c r="AM123" i="53"/>
  <c r="AL123" i="53"/>
  <c r="AN123" i="53" s="1"/>
  <c r="AO122" i="53"/>
  <c r="AP122" i="53" s="1"/>
  <c r="AM122" i="53"/>
  <c r="AL122" i="53"/>
  <c r="AK122" i="53"/>
  <c r="AJ122" i="53"/>
  <c r="AI122" i="53"/>
  <c r="AO120" i="53"/>
  <c r="AP120" i="53" s="1"/>
  <c r="AM120" i="53"/>
  <c r="AL120" i="53"/>
  <c r="AK120" i="53"/>
  <c r="AJ120" i="53"/>
  <c r="AI120" i="53"/>
  <c r="AO118" i="53"/>
  <c r="AP118" i="53" s="1"/>
  <c r="AM118" i="53"/>
  <c r="AL118" i="53"/>
  <c r="AK118" i="53"/>
  <c r="AJ118" i="53"/>
  <c r="AI118" i="53"/>
  <c r="AO117" i="53"/>
  <c r="AP117" i="53" s="1"/>
  <c r="AM117" i="53"/>
  <c r="AL117" i="53"/>
  <c r="AK117" i="53"/>
  <c r="AJ117" i="53"/>
  <c r="AI117" i="53"/>
  <c r="AO116" i="53"/>
  <c r="AP116" i="53" s="1"/>
  <c r="AM116" i="53"/>
  <c r="AL116" i="53"/>
  <c r="AK116" i="53"/>
  <c r="AJ116" i="53"/>
  <c r="AI116" i="53"/>
  <c r="AO115" i="53"/>
  <c r="AP115" i="53" s="1"/>
  <c r="AM115" i="53"/>
  <c r="AL115" i="53"/>
  <c r="AK115" i="53"/>
  <c r="AJ115" i="53"/>
  <c r="AI115" i="53"/>
  <c r="AO114" i="53"/>
  <c r="AP114" i="53" s="1"/>
  <c r="AM114" i="53"/>
  <c r="AL114" i="53"/>
  <c r="AK114" i="53"/>
  <c r="AJ114" i="53"/>
  <c r="AI114" i="53"/>
  <c r="AO113" i="53"/>
  <c r="AP113" i="53" s="1"/>
  <c r="AM113" i="53"/>
  <c r="AL113" i="53"/>
  <c r="AK113" i="53"/>
  <c r="AJ113" i="53"/>
  <c r="AI113" i="53"/>
  <c r="AO109" i="53"/>
  <c r="AP109" i="53" s="1"/>
  <c r="AM109" i="53"/>
  <c r="AL109" i="53"/>
  <c r="AK109" i="53"/>
  <c r="AJ109" i="53"/>
  <c r="AI109" i="53"/>
  <c r="AO108" i="53"/>
  <c r="AP108" i="53" s="1"/>
  <c r="AM108" i="53"/>
  <c r="AL108" i="53"/>
  <c r="AK108" i="53"/>
  <c r="AJ108" i="53"/>
  <c r="AI108" i="53"/>
  <c r="AO105" i="53"/>
  <c r="AP105" i="53" s="1"/>
  <c r="AM105" i="53"/>
  <c r="AL105" i="53"/>
  <c r="AK105" i="53"/>
  <c r="AJ105" i="53"/>
  <c r="AI105" i="53"/>
  <c r="AO104" i="53"/>
  <c r="AP104" i="53" s="1"/>
  <c r="AM104" i="53"/>
  <c r="AL104" i="53"/>
  <c r="AK104" i="53"/>
  <c r="AJ104" i="53"/>
  <c r="AI104" i="53"/>
  <c r="AO103" i="53"/>
  <c r="AP103" i="53" s="1"/>
  <c r="AM103" i="53"/>
  <c r="AL103" i="53"/>
  <c r="AK103" i="53"/>
  <c r="AJ103" i="53"/>
  <c r="AI103" i="53"/>
  <c r="AO102" i="53"/>
  <c r="AP102" i="53" s="1"/>
  <c r="AM102" i="53"/>
  <c r="AL102" i="53"/>
  <c r="AK102" i="53"/>
  <c r="AJ102" i="53"/>
  <c r="AI102" i="53"/>
  <c r="AO101" i="53"/>
  <c r="AP101" i="53" s="1"/>
  <c r="AM101" i="53"/>
  <c r="AL101" i="53"/>
  <c r="AK101" i="53"/>
  <c r="AJ101" i="53"/>
  <c r="AI101" i="53"/>
  <c r="AO100" i="53"/>
  <c r="AP100" i="53" s="1"/>
  <c r="AM100" i="53"/>
  <c r="AL100" i="53"/>
  <c r="AK100" i="53"/>
  <c r="AJ100" i="53"/>
  <c r="AI100" i="53"/>
  <c r="AO99" i="53"/>
  <c r="AP99" i="53" s="1"/>
  <c r="AM99" i="53"/>
  <c r="AL99" i="53"/>
  <c r="AK99" i="53"/>
  <c r="AJ99" i="53"/>
  <c r="AI99" i="53"/>
  <c r="AO96" i="53"/>
  <c r="AP96" i="53" s="1"/>
  <c r="AM96" i="53"/>
  <c r="AL96" i="53"/>
  <c r="AK96" i="53"/>
  <c r="AJ96" i="53"/>
  <c r="AI96" i="53"/>
  <c r="AO95" i="53"/>
  <c r="AP95" i="53" s="1"/>
  <c r="AM95" i="53"/>
  <c r="AL95" i="53"/>
  <c r="AN95" i="53" s="1"/>
  <c r="AO94" i="53"/>
  <c r="AP94" i="53" s="1"/>
  <c r="AM94" i="53"/>
  <c r="AL94" i="53"/>
  <c r="AN94" i="53"/>
  <c r="AO93" i="53"/>
  <c r="AP93" i="53" s="1"/>
  <c r="AM93" i="53"/>
  <c r="AL93" i="53"/>
  <c r="AK93" i="53"/>
  <c r="AJ93" i="53"/>
  <c r="AI93" i="53"/>
  <c r="AO92" i="53"/>
  <c r="AP92" i="53" s="1"/>
  <c r="AM92" i="53"/>
  <c r="AL92" i="53"/>
  <c r="AK92" i="53"/>
  <c r="AJ92" i="53"/>
  <c r="AI92" i="53"/>
  <c r="AO91" i="53"/>
  <c r="AP91" i="53" s="1"/>
  <c r="AM91" i="53"/>
  <c r="AL91" i="53"/>
  <c r="AK91" i="53"/>
  <c r="AJ91" i="53"/>
  <c r="AI91" i="53"/>
  <c r="AO90" i="53"/>
  <c r="AP90" i="53" s="1"/>
  <c r="AM90" i="53"/>
  <c r="AL90" i="53"/>
  <c r="AK90" i="53"/>
  <c r="AJ90" i="53"/>
  <c r="AI90" i="53"/>
  <c r="AO89" i="53"/>
  <c r="AP89" i="53" s="1"/>
  <c r="AM89" i="53"/>
  <c r="AL89" i="53"/>
  <c r="AK89" i="53"/>
  <c r="AJ89" i="53"/>
  <c r="AI89" i="53"/>
  <c r="AO88" i="53"/>
  <c r="AP88" i="53" s="1"/>
  <c r="AM88" i="53"/>
  <c r="AL88" i="53"/>
  <c r="AK88" i="53"/>
  <c r="AJ88" i="53"/>
  <c r="AI88" i="53"/>
  <c r="AO87" i="53"/>
  <c r="AP87" i="53" s="1"/>
  <c r="AM87" i="53"/>
  <c r="AL87" i="53"/>
  <c r="AK87" i="53"/>
  <c r="AJ87" i="53"/>
  <c r="AI87" i="53"/>
  <c r="AO86" i="53"/>
  <c r="AP86" i="53" s="1"/>
  <c r="AM86" i="53"/>
  <c r="AL86" i="53"/>
  <c r="AK86" i="53"/>
  <c r="AJ86" i="53"/>
  <c r="AI86" i="53"/>
  <c r="AO85" i="53"/>
  <c r="AP85" i="53" s="1"/>
  <c r="AM85" i="53"/>
  <c r="AL85" i="53"/>
  <c r="AK85" i="53"/>
  <c r="AJ85" i="53"/>
  <c r="AI85" i="53"/>
  <c r="AO84" i="53"/>
  <c r="AP84" i="53" s="1"/>
  <c r="AM84" i="53"/>
  <c r="AL84" i="53"/>
  <c r="AK84" i="53"/>
  <c r="AJ84" i="53"/>
  <c r="AI84" i="53"/>
  <c r="AO83" i="53"/>
  <c r="AP83" i="53" s="1"/>
  <c r="AM83" i="53"/>
  <c r="AL83" i="53"/>
  <c r="AK83" i="53"/>
  <c r="AJ83" i="53"/>
  <c r="AI83" i="53"/>
  <c r="AO82" i="53"/>
  <c r="AP82" i="53" s="1"/>
  <c r="AM82" i="53"/>
  <c r="AL82" i="53"/>
  <c r="AK82" i="53"/>
  <c r="AJ82" i="53"/>
  <c r="AI82" i="53"/>
  <c r="AO81" i="53"/>
  <c r="AP81" i="53" s="1"/>
  <c r="AM81" i="53"/>
  <c r="AL81" i="53"/>
  <c r="AK81" i="53"/>
  <c r="AJ81" i="53"/>
  <c r="AI81" i="53"/>
  <c r="AO80" i="53"/>
  <c r="AP80" i="53" s="1"/>
  <c r="AM80" i="53"/>
  <c r="AL80" i="53"/>
  <c r="AK80" i="53"/>
  <c r="AJ80" i="53"/>
  <c r="AI80" i="53"/>
  <c r="AO79" i="53"/>
  <c r="AP79" i="53" s="1"/>
  <c r="AM79" i="53"/>
  <c r="AL79" i="53"/>
  <c r="AK79" i="53"/>
  <c r="AJ79" i="53"/>
  <c r="AI79" i="53"/>
  <c r="AO78" i="53"/>
  <c r="AP78" i="53" s="1"/>
  <c r="AM78" i="53"/>
  <c r="AL78" i="53"/>
  <c r="AK78" i="53"/>
  <c r="AJ78" i="53"/>
  <c r="AI78" i="53"/>
  <c r="AO77" i="53"/>
  <c r="AP77" i="53" s="1"/>
  <c r="AM77" i="53"/>
  <c r="AL77" i="53"/>
  <c r="AK77" i="53"/>
  <c r="AJ77" i="53"/>
  <c r="AI77" i="53"/>
  <c r="AO76" i="53"/>
  <c r="AP76" i="53" s="1"/>
  <c r="AM76" i="53"/>
  <c r="AL76" i="53"/>
  <c r="AK76" i="53"/>
  <c r="AJ76" i="53"/>
  <c r="AI76" i="53"/>
  <c r="AO73" i="53"/>
  <c r="AP73" i="53" s="1"/>
  <c r="AM73" i="53"/>
  <c r="AL73" i="53"/>
  <c r="AK73" i="53"/>
  <c r="AJ73" i="53"/>
  <c r="AI73" i="53"/>
  <c r="AO72" i="53"/>
  <c r="AP72" i="53" s="1"/>
  <c r="AM72" i="53"/>
  <c r="AL72" i="53"/>
  <c r="AK72" i="53"/>
  <c r="AJ72" i="53"/>
  <c r="AI72" i="53"/>
  <c r="AO69" i="53"/>
  <c r="AP69" i="53" s="1"/>
  <c r="AM69" i="53"/>
  <c r="AL69" i="53"/>
  <c r="AK69" i="53"/>
  <c r="AJ69" i="53"/>
  <c r="AI69" i="53"/>
  <c r="AO68" i="53"/>
  <c r="AP68" i="53" s="1"/>
  <c r="AM68" i="53"/>
  <c r="AL68" i="53"/>
  <c r="AK68" i="53"/>
  <c r="AJ68" i="53"/>
  <c r="AI68" i="53"/>
  <c r="AO67" i="53"/>
  <c r="AP67" i="53" s="1"/>
  <c r="AM67" i="53"/>
  <c r="AL67" i="53"/>
  <c r="AK67" i="53"/>
  <c r="AJ67" i="53"/>
  <c r="AI67" i="53"/>
  <c r="AO66" i="53"/>
  <c r="AP66" i="53" s="1"/>
  <c r="AM66" i="53"/>
  <c r="AL66" i="53"/>
  <c r="AK66" i="53"/>
  <c r="AJ66" i="53"/>
  <c r="AI66" i="53"/>
  <c r="AO65" i="53"/>
  <c r="AP65" i="53" s="1"/>
  <c r="AM65" i="53"/>
  <c r="AL65" i="53"/>
  <c r="AK65" i="53"/>
  <c r="AJ65" i="53"/>
  <c r="AI65" i="53"/>
  <c r="AO64" i="53"/>
  <c r="AP64" i="53" s="1"/>
  <c r="AM64" i="53"/>
  <c r="AL64" i="53"/>
  <c r="AK64" i="53"/>
  <c r="AJ64" i="53"/>
  <c r="AI64" i="53"/>
  <c r="AO63" i="53"/>
  <c r="AP63" i="53" s="1"/>
  <c r="AM63" i="53"/>
  <c r="AL63" i="53"/>
  <c r="AK63" i="53"/>
  <c r="AJ63" i="53"/>
  <c r="AI63" i="53"/>
  <c r="AO60" i="53"/>
  <c r="AP60" i="53" s="1"/>
  <c r="AM60" i="53"/>
  <c r="AL60" i="53"/>
  <c r="AK60" i="53"/>
  <c r="AJ60" i="53"/>
  <c r="AI60" i="53"/>
  <c r="AO59" i="53"/>
  <c r="AP59" i="53" s="1"/>
  <c r="AM59" i="53"/>
  <c r="AL59" i="53"/>
  <c r="AK59" i="53"/>
  <c r="AJ59" i="53"/>
  <c r="AI59" i="53"/>
  <c r="AO58" i="53"/>
  <c r="AP58" i="53" s="1"/>
  <c r="AM58" i="53"/>
  <c r="AL58" i="53"/>
  <c r="AK58" i="53"/>
  <c r="AJ58" i="53"/>
  <c r="AI58" i="53"/>
  <c r="AO55" i="53"/>
  <c r="AP55" i="53" s="1"/>
  <c r="AM55" i="53"/>
  <c r="AL55" i="53"/>
  <c r="AK55" i="53"/>
  <c r="AJ55" i="53"/>
  <c r="AI55" i="53"/>
  <c r="AO54" i="53"/>
  <c r="AP54" i="53" s="1"/>
  <c r="AM54" i="53"/>
  <c r="AL54" i="53"/>
  <c r="AK54" i="53"/>
  <c r="AJ54" i="53"/>
  <c r="AI54" i="53"/>
  <c r="AO49" i="53"/>
  <c r="AP49" i="53" s="1"/>
  <c r="AM49" i="53"/>
  <c r="AL49" i="53"/>
  <c r="AK49" i="53"/>
  <c r="AJ49" i="53"/>
  <c r="AI49" i="53"/>
  <c r="AO48" i="53"/>
  <c r="AP48" i="53" s="1"/>
  <c r="AM48" i="53"/>
  <c r="AL48" i="53"/>
  <c r="AK48" i="53"/>
  <c r="AJ48" i="53"/>
  <c r="AI48" i="53"/>
  <c r="AO47" i="53"/>
  <c r="AP47" i="53" s="1"/>
  <c r="AM47" i="53"/>
  <c r="AL47" i="53"/>
  <c r="AK47" i="53"/>
  <c r="AJ47" i="53"/>
  <c r="AI47" i="53"/>
  <c r="AO45" i="53"/>
  <c r="AP45" i="53" s="1"/>
  <c r="AM45" i="53"/>
  <c r="AL45" i="53"/>
  <c r="AK45" i="53"/>
  <c r="AJ45" i="53"/>
  <c r="AI45" i="53"/>
  <c r="AO44" i="53"/>
  <c r="AP44" i="53" s="1"/>
  <c r="AM44" i="53"/>
  <c r="AL44" i="53"/>
  <c r="AK44" i="53"/>
  <c r="AJ44" i="53"/>
  <c r="AI44" i="53"/>
  <c r="AO43" i="53"/>
  <c r="AP43" i="53" s="1"/>
  <c r="AM43" i="53"/>
  <c r="AL43" i="53"/>
  <c r="AK43" i="53"/>
  <c r="AJ43" i="53"/>
  <c r="AI43" i="53"/>
  <c r="AO42" i="53"/>
  <c r="AP42" i="53" s="1"/>
  <c r="AM42" i="53"/>
  <c r="AL42" i="53"/>
  <c r="AK42" i="53"/>
  <c r="AJ42" i="53"/>
  <c r="AI42" i="53"/>
  <c r="AO39" i="53"/>
  <c r="AP39" i="53" s="1"/>
  <c r="AM39" i="53"/>
  <c r="AL39" i="53"/>
  <c r="AK39" i="53"/>
  <c r="AJ39" i="53"/>
  <c r="AI39" i="53"/>
  <c r="AO37" i="53"/>
  <c r="AP37" i="53" s="1"/>
  <c r="AM37" i="53"/>
  <c r="AL37" i="53"/>
  <c r="AK37" i="53"/>
  <c r="AJ37" i="53"/>
  <c r="AI37" i="53"/>
  <c r="AO36" i="53"/>
  <c r="AP36" i="53" s="1"/>
  <c r="AM36" i="53"/>
  <c r="AL36" i="53"/>
  <c r="AK36" i="53"/>
  <c r="AJ36" i="53"/>
  <c r="AI36" i="53"/>
  <c r="AO35" i="53"/>
  <c r="AP35" i="53" s="1"/>
  <c r="AM35" i="53"/>
  <c r="AL35" i="53"/>
  <c r="AK35" i="53"/>
  <c r="AJ35" i="53"/>
  <c r="AI35" i="53"/>
  <c r="AO34" i="53"/>
  <c r="AP34" i="53" s="1"/>
  <c r="AM34" i="53"/>
  <c r="AL34" i="53"/>
  <c r="AK34" i="53"/>
  <c r="AJ34" i="53"/>
  <c r="AI34" i="53"/>
  <c r="AO33" i="53"/>
  <c r="AP33" i="53" s="1"/>
  <c r="AM33" i="53"/>
  <c r="AL33" i="53"/>
  <c r="AK33" i="53"/>
  <c r="AJ33" i="53"/>
  <c r="AI33" i="53"/>
  <c r="AO32" i="53"/>
  <c r="AP32" i="53" s="1"/>
  <c r="AM32" i="53"/>
  <c r="AL32" i="53"/>
  <c r="AK32" i="53"/>
  <c r="AJ32" i="53"/>
  <c r="AI32" i="53"/>
  <c r="AO31" i="53"/>
  <c r="AP31" i="53" s="1"/>
  <c r="AM31" i="53"/>
  <c r="AL31" i="53"/>
  <c r="AK31" i="53"/>
  <c r="AJ31" i="53"/>
  <c r="AI31" i="53"/>
  <c r="AO30" i="53"/>
  <c r="AP30" i="53" s="1"/>
  <c r="AM30" i="53"/>
  <c r="AL30" i="53"/>
  <c r="AK30" i="53"/>
  <c r="AJ30" i="53"/>
  <c r="AI30" i="53"/>
  <c r="AO29" i="53"/>
  <c r="AP29" i="53" s="1"/>
  <c r="AM29" i="53"/>
  <c r="AL29" i="53"/>
  <c r="AK29" i="53"/>
  <c r="AJ29" i="53"/>
  <c r="AI29" i="53"/>
  <c r="AO27" i="53"/>
  <c r="AP27" i="53" s="1"/>
  <c r="AM27" i="53"/>
  <c r="AL27" i="53"/>
  <c r="AK27" i="53"/>
  <c r="AJ27" i="53"/>
  <c r="AI27" i="53"/>
  <c r="AO26" i="53"/>
  <c r="AP26" i="53" s="1"/>
  <c r="AM26" i="53"/>
  <c r="AL26" i="53"/>
  <c r="AK26" i="53"/>
  <c r="AJ26" i="53"/>
  <c r="AI26" i="53"/>
  <c r="AO25" i="53"/>
  <c r="AP25" i="53" s="1"/>
  <c r="AM25" i="53"/>
  <c r="AL25" i="53"/>
  <c r="AK25" i="53"/>
  <c r="AJ25" i="53"/>
  <c r="AI25" i="53"/>
  <c r="AO24" i="53"/>
  <c r="AP24" i="53" s="1"/>
  <c r="AM24" i="53"/>
  <c r="AL24" i="53"/>
  <c r="AK24" i="53"/>
  <c r="AJ24" i="53"/>
  <c r="AI24" i="53"/>
  <c r="AO23" i="53"/>
  <c r="AP23" i="53" s="1"/>
  <c r="AM23" i="53"/>
  <c r="AL23" i="53"/>
  <c r="AK23" i="53"/>
  <c r="AJ23" i="53"/>
  <c r="AI23" i="53"/>
  <c r="AO22" i="53"/>
  <c r="AP22" i="53" s="1"/>
  <c r="AM22" i="53"/>
  <c r="AL22" i="53"/>
  <c r="AK22" i="53"/>
  <c r="AJ22" i="53"/>
  <c r="AI22" i="53"/>
  <c r="AO21" i="53"/>
  <c r="AP21" i="53" s="1"/>
  <c r="AM21" i="53"/>
  <c r="AL21" i="53"/>
  <c r="AK21" i="53"/>
  <c r="AJ21" i="53"/>
  <c r="AI21" i="53"/>
  <c r="AO20" i="53"/>
  <c r="AP20" i="53" s="1"/>
  <c r="AM20" i="53"/>
  <c r="AL20" i="53"/>
  <c r="AK20" i="53"/>
  <c r="AJ20" i="53"/>
  <c r="AI20" i="53"/>
  <c r="AO19" i="53"/>
  <c r="AP19" i="53" s="1"/>
  <c r="AM19" i="53"/>
  <c r="AL19" i="53"/>
  <c r="AK19" i="53"/>
  <c r="AJ19" i="53"/>
  <c r="AI19" i="53"/>
  <c r="AO17" i="53"/>
  <c r="AP17" i="53" s="1"/>
  <c r="AM17" i="53"/>
  <c r="AL17" i="53"/>
  <c r="AK17" i="53"/>
  <c r="AJ17" i="53"/>
  <c r="AI17" i="53"/>
  <c r="AO16" i="53"/>
  <c r="AP16" i="53" s="1"/>
  <c r="AM16" i="53"/>
  <c r="AL16" i="53"/>
  <c r="AK16" i="53"/>
  <c r="AJ16" i="53"/>
  <c r="AI16" i="53"/>
  <c r="AO15" i="53"/>
  <c r="AP15" i="53" s="1"/>
  <c r="AM15" i="53"/>
  <c r="AL15" i="53"/>
  <c r="AK15" i="53"/>
  <c r="AJ15" i="53"/>
  <c r="AI15" i="53"/>
  <c r="U17" i="53"/>
  <c r="T17" i="53"/>
  <c r="S17" i="53"/>
  <c r="R17" i="53"/>
  <c r="U15" i="53"/>
  <c r="T15" i="53"/>
  <c r="S15" i="53"/>
  <c r="R15" i="53"/>
  <c r="V15" i="53"/>
  <c r="FC99" i="53" l="1"/>
  <c r="FC103" i="53"/>
  <c r="HB100" i="53"/>
  <c r="HB104" i="53"/>
  <c r="HB113" i="53"/>
  <c r="HB117" i="53"/>
  <c r="BV91" i="53"/>
  <c r="JA72" i="53"/>
  <c r="JA78" i="53"/>
  <c r="JA82" i="53"/>
  <c r="JA86" i="53"/>
  <c r="JA101" i="53"/>
  <c r="JA105" i="53"/>
  <c r="JA114" i="53"/>
  <c r="BE73" i="53"/>
  <c r="BE79" i="53"/>
  <c r="BE83" i="53"/>
  <c r="BE87" i="53"/>
  <c r="BE91" i="53"/>
  <c r="BV15" i="53"/>
  <c r="BV20" i="53"/>
  <c r="BV29" i="53"/>
  <c r="BV77" i="53"/>
  <c r="CM95" i="53"/>
  <c r="DU79" i="53"/>
  <c r="FT58" i="53"/>
  <c r="FT64" i="53"/>
  <c r="FT68" i="53"/>
  <c r="FT76" i="53"/>
  <c r="IJ95" i="53"/>
  <c r="DD69" i="53"/>
  <c r="DD77" i="53"/>
  <c r="DD81" i="53"/>
  <c r="DD85" i="53"/>
  <c r="DD89" i="53"/>
  <c r="DD93" i="53"/>
  <c r="DD123" i="53"/>
  <c r="DU30" i="53"/>
  <c r="DU34" i="53"/>
  <c r="DU39" i="53"/>
  <c r="DU45" i="53"/>
  <c r="DU54" i="53"/>
  <c r="DU60" i="53"/>
  <c r="DU102" i="53"/>
  <c r="DU108" i="53"/>
  <c r="DU115" i="53"/>
  <c r="DU120" i="53"/>
  <c r="DU125" i="53"/>
  <c r="EL100" i="53"/>
  <c r="JR16" i="53"/>
  <c r="JR21" i="53"/>
  <c r="JR25" i="53"/>
  <c r="JR30" i="53"/>
  <c r="JR34" i="53"/>
  <c r="JR39" i="53"/>
  <c r="JR45" i="53"/>
  <c r="BV95" i="53"/>
  <c r="DD95" i="53"/>
  <c r="FC94" i="53"/>
  <c r="FC118" i="53"/>
  <c r="HS113" i="53"/>
  <c r="HS117" i="53"/>
  <c r="BV35" i="53"/>
  <c r="BV59" i="53"/>
  <c r="FT45" i="53"/>
  <c r="FT54" i="53"/>
  <c r="FT60" i="53"/>
  <c r="FT66" i="53"/>
  <c r="FT72" i="53"/>
  <c r="JA27" i="53"/>
  <c r="JA68" i="53"/>
  <c r="JR19" i="53"/>
  <c r="JR23" i="53"/>
  <c r="JR27" i="53"/>
  <c r="JR32" i="53"/>
  <c r="JR36" i="53"/>
  <c r="JR43" i="53"/>
  <c r="JR116" i="53"/>
  <c r="AN54" i="53"/>
  <c r="AN60" i="53"/>
  <c r="AN66" i="53"/>
  <c r="AN72" i="53"/>
  <c r="AN78" i="53"/>
  <c r="AN82" i="53"/>
  <c r="BE16" i="53"/>
  <c r="BE19" i="53"/>
  <c r="BE21" i="53"/>
  <c r="BE23" i="53"/>
  <c r="BE25" i="53"/>
  <c r="BE27" i="53"/>
  <c r="BE30" i="53"/>
  <c r="BE32" i="53"/>
  <c r="BE34" i="53"/>
  <c r="BE36" i="53"/>
  <c r="BE39" i="53"/>
  <c r="BE43" i="53"/>
  <c r="BE45" i="53"/>
  <c r="BE48" i="53"/>
  <c r="BE54" i="53"/>
  <c r="CF129" i="53"/>
  <c r="CF130" i="53" s="1"/>
  <c r="CF128" i="53"/>
  <c r="CG126" i="53"/>
  <c r="CG50" i="53"/>
  <c r="CG110" i="53"/>
  <c r="AN16" i="53"/>
  <c r="AN21" i="53"/>
  <c r="AN25" i="53"/>
  <c r="AN30" i="53"/>
  <c r="AN34" i="53"/>
  <c r="AN39" i="53"/>
  <c r="AN45" i="53"/>
  <c r="AN86" i="53"/>
  <c r="AN90" i="53"/>
  <c r="AN100" i="53"/>
  <c r="AN104" i="53"/>
  <c r="AN113" i="53"/>
  <c r="AN117" i="53"/>
  <c r="AN125" i="53"/>
  <c r="BE96" i="53"/>
  <c r="BE102" i="53"/>
  <c r="BE108" i="53"/>
  <c r="BE115" i="53"/>
  <c r="BE117" i="53"/>
  <c r="BE120" i="53"/>
  <c r="BE60" i="53"/>
  <c r="BE64" i="53"/>
  <c r="BE66" i="53"/>
  <c r="BE68" i="53"/>
  <c r="BE76" i="53"/>
  <c r="BE80" i="53"/>
  <c r="BE84" i="53"/>
  <c r="BE88" i="53"/>
  <c r="CW128" i="53"/>
  <c r="CW129" i="53"/>
  <c r="CW130" i="53" s="1"/>
  <c r="BE58" i="53"/>
  <c r="BE92" i="53"/>
  <c r="BV49" i="53"/>
  <c r="BV69" i="53"/>
  <c r="BV81" i="53"/>
  <c r="BV125" i="53"/>
  <c r="AN15" i="53"/>
  <c r="AN17" i="53"/>
  <c r="AN20" i="53"/>
  <c r="AN22" i="53"/>
  <c r="AN24" i="53"/>
  <c r="AN26" i="53"/>
  <c r="AN29" i="53"/>
  <c r="AN31" i="53"/>
  <c r="AN33" i="53"/>
  <c r="AN35" i="53"/>
  <c r="AN37" i="53"/>
  <c r="AN42" i="53"/>
  <c r="AN44" i="53"/>
  <c r="AN47" i="53"/>
  <c r="AN49" i="53"/>
  <c r="AN55" i="53"/>
  <c r="AN59" i="53"/>
  <c r="AN63" i="53"/>
  <c r="AN65" i="53"/>
  <c r="AN67" i="53"/>
  <c r="AN69" i="53"/>
  <c r="AN73" i="53"/>
  <c r="AN77" i="53"/>
  <c r="AN79" i="53"/>
  <c r="AN81" i="53"/>
  <c r="AN83" i="53"/>
  <c r="AN85" i="53"/>
  <c r="AN87" i="53"/>
  <c r="AN89" i="53"/>
  <c r="AN91" i="53"/>
  <c r="AN93" i="53"/>
  <c r="AN99" i="53"/>
  <c r="AN101" i="53"/>
  <c r="AN103" i="53"/>
  <c r="AN105" i="53"/>
  <c r="AN109" i="53"/>
  <c r="AN114" i="53"/>
  <c r="AN116" i="53"/>
  <c r="AN118" i="53"/>
  <c r="AN122" i="53"/>
  <c r="AG129" i="53"/>
  <c r="AG130" i="53" s="1"/>
  <c r="AG128" i="53"/>
  <c r="BE101" i="53"/>
  <c r="BE103" i="53"/>
  <c r="BE105" i="53"/>
  <c r="BE114" i="53"/>
  <c r="BE118" i="53"/>
  <c r="BV37" i="53"/>
  <c r="BV44" i="53"/>
  <c r="BV105" i="53"/>
  <c r="CM19" i="53"/>
  <c r="CM23" i="53"/>
  <c r="CM27" i="53"/>
  <c r="CM32" i="53"/>
  <c r="CM36" i="53"/>
  <c r="CM43" i="53"/>
  <c r="CM48" i="53"/>
  <c r="CM58" i="53"/>
  <c r="CM82" i="53"/>
  <c r="CM86" i="53"/>
  <c r="CM90" i="53"/>
  <c r="CM100" i="53"/>
  <c r="CM104" i="53"/>
  <c r="CM113" i="53"/>
  <c r="CM123" i="53"/>
  <c r="DD16" i="53"/>
  <c r="DD94" i="53"/>
  <c r="DD99" i="53"/>
  <c r="DD101" i="53"/>
  <c r="DD103" i="53"/>
  <c r="DD105" i="53"/>
  <c r="DD109" i="53"/>
  <c r="DD114" i="53"/>
  <c r="DD116" i="53"/>
  <c r="DD118" i="53"/>
  <c r="DD122" i="53"/>
  <c r="DU29" i="53"/>
  <c r="DU83" i="53"/>
  <c r="DU87" i="53"/>
  <c r="DU89" i="53"/>
  <c r="DU91" i="53"/>
  <c r="BE125" i="53"/>
  <c r="BV85" i="53"/>
  <c r="BV114" i="53"/>
  <c r="BV118" i="53"/>
  <c r="CM17" i="53"/>
  <c r="CM22" i="53"/>
  <c r="CM26" i="53"/>
  <c r="CM31" i="53"/>
  <c r="CM35" i="53"/>
  <c r="CM42" i="53"/>
  <c r="CM47" i="53"/>
  <c r="CM55" i="53"/>
  <c r="CM63" i="53"/>
  <c r="CM65" i="53"/>
  <c r="CM67" i="53"/>
  <c r="CM69" i="53"/>
  <c r="CM73" i="53"/>
  <c r="CM77" i="53"/>
  <c r="CM79" i="53"/>
  <c r="CM81" i="53"/>
  <c r="CM83" i="53"/>
  <c r="CM85" i="53"/>
  <c r="CM87" i="53"/>
  <c r="CM89" i="53"/>
  <c r="CM91" i="53"/>
  <c r="CM93" i="53"/>
  <c r="CM99" i="53"/>
  <c r="CM101" i="53"/>
  <c r="CM103" i="53"/>
  <c r="CM105" i="53"/>
  <c r="CM109" i="53"/>
  <c r="CM114" i="53"/>
  <c r="CM116" i="53"/>
  <c r="CM118" i="53"/>
  <c r="CM122" i="53"/>
  <c r="DD15" i="53"/>
  <c r="DD20" i="53"/>
  <c r="DD24" i="53"/>
  <c r="DD29" i="53"/>
  <c r="DD33" i="53"/>
  <c r="DD37" i="53"/>
  <c r="DD44" i="53"/>
  <c r="DD49" i="53"/>
  <c r="DD55" i="53"/>
  <c r="DD59" i="53"/>
  <c r="DD63" i="53"/>
  <c r="DD65" i="53"/>
  <c r="EV128" i="53"/>
  <c r="EV129" i="53"/>
  <c r="EV130" i="53" s="1"/>
  <c r="HB17" i="53"/>
  <c r="HB22" i="53"/>
  <c r="HB26" i="53"/>
  <c r="HB31" i="53"/>
  <c r="HB48" i="53"/>
  <c r="HB58" i="53"/>
  <c r="HB93" i="53"/>
  <c r="HS15" i="53"/>
  <c r="HS17" i="53"/>
  <c r="HS20" i="53"/>
  <c r="HS22" i="53"/>
  <c r="HS24" i="53"/>
  <c r="HS26" i="53"/>
  <c r="HS29" i="53"/>
  <c r="HS31" i="53"/>
  <c r="HS33" i="53"/>
  <c r="HS35" i="53"/>
  <c r="HS37" i="53"/>
  <c r="HS42" i="53"/>
  <c r="HS44" i="53"/>
  <c r="HS47" i="53"/>
  <c r="HS49" i="53"/>
  <c r="HS55" i="53"/>
  <c r="HS59" i="53"/>
  <c r="HS63" i="53"/>
  <c r="HS65" i="53"/>
  <c r="HS67" i="53"/>
  <c r="HS69" i="53"/>
  <c r="HS73" i="53"/>
  <c r="HS77" i="53"/>
  <c r="HS79" i="53"/>
  <c r="HS81" i="53"/>
  <c r="HS83" i="53"/>
  <c r="HS85" i="53"/>
  <c r="HS87" i="53"/>
  <c r="HS89" i="53"/>
  <c r="HS91" i="53"/>
  <c r="HS93" i="53"/>
  <c r="IJ60" i="53"/>
  <c r="IJ66" i="53"/>
  <c r="IJ91" i="53"/>
  <c r="JA29" i="53"/>
  <c r="JA31" i="53"/>
  <c r="JA33" i="53"/>
  <c r="JA35" i="53"/>
  <c r="JA37" i="53"/>
  <c r="JA42" i="53"/>
  <c r="JA44" i="53"/>
  <c r="EL16" i="53"/>
  <c r="EL19" i="53"/>
  <c r="EL21" i="53"/>
  <c r="EL23" i="53"/>
  <c r="EL25" i="53"/>
  <c r="EL27" i="53"/>
  <c r="EL30" i="53"/>
  <c r="EL32" i="53"/>
  <c r="EL34" i="53"/>
  <c r="EL36" i="53"/>
  <c r="EL39" i="53"/>
  <c r="EL43" i="53"/>
  <c r="EL45" i="53"/>
  <c r="EL66" i="53"/>
  <c r="EL72" i="53"/>
  <c r="EL82" i="53"/>
  <c r="FC16" i="53"/>
  <c r="FC24" i="53"/>
  <c r="FC26" i="53"/>
  <c r="FC29" i="53"/>
  <c r="FC31" i="53"/>
  <c r="FC33" i="53"/>
  <c r="FC35" i="53"/>
  <c r="FC37" i="53"/>
  <c r="FC42" i="53"/>
  <c r="FC44" i="53"/>
  <c r="FC47" i="53"/>
  <c r="FC49" i="53"/>
  <c r="FC59" i="53"/>
  <c r="FC65" i="53"/>
  <c r="FC69" i="53"/>
  <c r="FC77" i="53"/>
  <c r="FC81" i="53"/>
  <c r="FC83" i="53"/>
  <c r="FC87" i="53"/>
  <c r="FC91" i="53"/>
  <c r="FC116" i="53"/>
  <c r="FT15" i="53"/>
  <c r="FT17" i="53"/>
  <c r="FT20" i="53"/>
  <c r="FT24" i="53"/>
  <c r="FT29" i="53"/>
  <c r="FT109" i="53"/>
  <c r="FT116" i="53"/>
  <c r="FT122" i="53"/>
  <c r="FM129" i="53"/>
  <c r="FM130" i="53" s="1"/>
  <c r="FM128" i="53"/>
  <c r="IJ96" i="53"/>
  <c r="IJ102" i="53"/>
  <c r="IJ108" i="53"/>
  <c r="IJ113" i="53"/>
  <c r="IJ115" i="53"/>
  <c r="IJ117" i="53"/>
  <c r="IJ120" i="53"/>
  <c r="IJ125" i="53"/>
  <c r="JA69" i="53"/>
  <c r="JA77" i="53"/>
  <c r="JA81" i="53"/>
  <c r="JA85" i="53"/>
  <c r="JA104" i="53"/>
  <c r="JA113" i="53"/>
  <c r="JA117" i="53"/>
  <c r="JA125" i="53"/>
  <c r="JT129" i="53"/>
  <c r="JT130" i="53" s="1"/>
  <c r="JR96" i="53"/>
  <c r="JR100" i="53"/>
  <c r="JR102" i="53"/>
  <c r="JR104" i="53"/>
  <c r="JR108" i="53"/>
  <c r="JR113" i="53"/>
  <c r="JR115" i="53"/>
  <c r="JR117" i="53"/>
  <c r="CM117" i="53"/>
  <c r="CM125" i="53"/>
  <c r="DU24" i="53"/>
  <c r="DN129" i="53"/>
  <c r="DN130" i="53" s="1"/>
  <c r="DN128" i="53"/>
  <c r="DO110" i="53"/>
  <c r="DO126" i="53"/>
  <c r="DO50" i="53"/>
  <c r="EL60" i="53"/>
  <c r="EL101" i="53"/>
  <c r="EL103" i="53"/>
  <c r="EL105" i="53"/>
  <c r="EL109" i="53"/>
  <c r="EL114" i="53"/>
  <c r="EL116" i="53"/>
  <c r="EL122" i="53"/>
  <c r="EE128" i="53"/>
  <c r="EE131" i="53" s="1"/>
  <c r="EE129" i="53"/>
  <c r="EE130" i="53" s="1"/>
  <c r="FC21" i="53"/>
  <c r="FC93" i="53"/>
  <c r="FC100" i="53"/>
  <c r="FC104" i="53"/>
  <c r="FC105" i="53"/>
  <c r="FC108" i="53"/>
  <c r="FC115" i="53"/>
  <c r="FC117" i="53"/>
  <c r="FC125" i="53"/>
  <c r="FT44" i="53"/>
  <c r="FT49" i="53"/>
  <c r="FT55" i="53"/>
  <c r="FT59" i="53"/>
  <c r="FT63" i="53"/>
  <c r="FT65" i="53"/>
  <c r="FT67" i="53"/>
  <c r="FT69" i="53"/>
  <c r="FT73" i="53"/>
  <c r="FT79" i="53"/>
  <c r="FT83" i="53"/>
  <c r="GK79" i="53"/>
  <c r="HB16" i="53"/>
  <c r="HB19" i="53"/>
  <c r="HB21" i="53"/>
  <c r="HB23" i="53"/>
  <c r="HB25" i="53"/>
  <c r="HB27" i="53"/>
  <c r="HB30" i="53"/>
  <c r="HB32" i="53"/>
  <c r="HB47" i="53"/>
  <c r="HB49" i="53"/>
  <c r="HB55" i="53"/>
  <c r="HB59" i="53"/>
  <c r="HB90" i="53"/>
  <c r="IJ16" i="53"/>
  <c r="IJ63" i="53"/>
  <c r="IJ92" i="53"/>
  <c r="JA32" i="53"/>
  <c r="JA36" i="53"/>
  <c r="JA43" i="53"/>
  <c r="JA45" i="53"/>
  <c r="JA100" i="53"/>
  <c r="JR48" i="53"/>
  <c r="JR54" i="53"/>
  <c r="JR58" i="53"/>
  <c r="JR60" i="53"/>
  <c r="JR64" i="53"/>
  <c r="JR66" i="53"/>
  <c r="JR68" i="53"/>
  <c r="JR72" i="53"/>
  <c r="JR76" i="53"/>
  <c r="JR78" i="53"/>
  <c r="JR80" i="53"/>
  <c r="JR82" i="53"/>
  <c r="JR84" i="53"/>
  <c r="JR86" i="53"/>
  <c r="JR88" i="53"/>
  <c r="JR90" i="53"/>
  <c r="JR92" i="53"/>
  <c r="DD21" i="53"/>
  <c r="DD25" i="53"/>
  <c r="DD30" i="53"/>
  <c r="DD34" i="53"/>
  <c r="DD39" i="53"/>
  <c r="DD45" i="53"/>
  <c r="DD54" i="53"/>
  <c r="DD60" i="53"/>
  <c r="DD66" i="53"/>
  <c r="DD72" i="53"/>
  <c r="DD78" i="53"/>
  <c r="DD82" i="53"/>
  <c r="DD86" i="53"/>
  <c r="DD90" i="53"/>
  <c r="DD100" i="53"/>
  <c r="DD104" i="53"/>
  <c r="DD113" i="53"/>
  <c r="DD117" i="53"/>
  <c r="DD125" i="53"/>
  <c r="DU20" i="53"/>
  <c r="EL63" i="53"/>
  <c r="EL65" i="53"/>
  <c r="EL67" i="53"/>
  <c r="EL69" i="53"/>
  <c r="EL73" i="53"/>
  <c r="EL77" i="53"/>
  <c r="EL79" i="53"/>
  <c r="EL81" i="53"/>
  <c r="EL83" i="53"/>
  <c r="EL87" i="53"/>
  <c r="EL91" i="53"/>
  <c r="FC68" i="53"/>
  <c r="FC76" i="53"/>
  <c r="FC80" i="53"/>
  <c r="FT113" i="53"/>
  <c r="FT115" i="53"/>
  <c r="FT117" i="53"/>
  <c r="FT120" i="53"/>
  <c r="FT125" i="53"/>
  <c r="GD129" i="53"/>
  <c r="GD130" i="53" s="1"/>
  <c r="GD128" i="53"/>
  <c r="HB36" i="53"/>
  <c r="HB43" i="53"/>
  <c r="HB65" i="53"/>
  <c r="HB69" i="53"/>
  <c r="HB77" i="53"/>
  <c r="HB81" i="53"/>
  <c r="HB85" i="53"/>
  <c r="HB89" i="53"/>
  <c r="HB99" i="53"/>
  <c r="HB103" i="53"/>
  <c r="HB109" i="53"/>
  <c r="HB116" i="53"/>
  <c r="HB122" i="53"/>
  <c r="GU129" i="53"/>
  <c r="GU130" i="53" s="1"/>
  <c r="GU128" i="53"/>
  <c r="GV50" i="53"/>
  <c r="GV126" i="53"/>
  <c r="GV110" i="53"/>
  <c r="GV127" i="53" s="1"/>
  <c r="HS99" i="53"/>
  <c r="HS101" i="53"/>
  <c r="HS103" i="53"/>
  <c r="HS109" i="53"/>
  <c r="HS116" i="53"/>
  <c r="HS122" i="53"/>
  <c r="HL129" i="53"/>
  <c r="HL130" i="53" s="1"/>
  <c r="HL128" i="53"/>
  <c r="HL131" i="53" s="1"/>
  <c r="IJ19" i="53"/>
  <c r="IJ21" i="53"/>
  <c r="IJ23" i="53"/>
  <c r="IJ25" i="53"/>
  <c r="IJ27" i="53"/>
  <c r="IJ30" i="53"/>
  <c r="IJ32" i="53"/>
  <c r="IJ34" i="53"/>
  <c r="IJ36" i="53"/>
  <c r="IJ43" i="53"/>
  <c r="IJ48" i="53"/>
  <c r="IC129" i="53"/>
  <c r="IC130" i="53" s="1"/>
  <c r="IC128" i="53"/>
  <c r="JA116" i="53"/>
  <c r="JA118" i="53"/>
  <c r="JA122" i="53"/>
  <c r="IT129" i="53"/>
  <c r="IT130" i="53" s="1"/>
  <c r="IT128" i="53"/>
  <c r="JR122" i="53"/>
  <c r="JK129" i="53"/>
  <c r="JK130" i="53" s="1"/>
  <c r="JK128" i="53"/>
  <c r="GK85" i="53"/>
  <c r="GK89" i="53"/>
  <c r="GK93" i="53"/>
  <c r="GK99" i="53"/>
  <c r="GK103" i="53"/>
  <c r="GK109" i="53"/>
  <c r="GK116" i="53"/>
  <c r="GK122" i="53"/>
  <c r="HB35" i="53"/>
  <c r="HB42" i="53"/>
  <c r="HB64" i="53"/>
  <c r="HB68" i="53"/>
  <c r="HB76" i="53"/>
  <c r="HB80" i="53"/>
  <c r="HB84" i="53"/>
  <c r="HB88" i="53"/>
  <c r="HB92" i="53"/>
  <c r="HB96" i="53"/>
  <c r="HB102" i="53"/>
  <c r="HB108" i="53"/>
  <c r="HB115" i="53"/>
  <c r="HB120" i="53"/>
  <c r="HB34" i="53"/>
  <c r="HB39" i="53"/>
  <c r="HB63" i="53"/>
  <c r="HB67" i="53"/>
  <c r="HB73" i="53"/>
  <c r="HB79" i="53"/>
  <c r="HB83" i="53"/>
  <c r="HB87" i="53"/>
  <c r="HB15" i="53"/>
  <c r="HB20" i="53"/>
  <c r="HB24" i="53"/>
  <c r="HB29" i="53"/>
  <c r="HB33" i="53"/>
  <c r="HB45" i="53"/>
  <c r="HB54" i="53"/>
  <c r="HB91" i="53"/>
  <c r="HB95" i="53"/>
  <c r="HB101" i="53"/>
  <c r="HB105" i="53"/>
  <c r="HB114" i="53"/>
  <c r="HB118" i="53"/>
  <c r="HB125" i="53"/>
  <c r="HB37" i="53"/>
  <c r="HB44" i="53"/>
  <c r="HB60" i="53"/>
  <c r="HB66" i="53"/>
  <c r="HB72" i="53"/>
  <c r="HB78" i="53"/>
  <c r="HB82" i="53"/>
  <c r="HB86" i="53"/>
  <c r="IJ39" i="53"/>
  <c r="IJ45" i="53"/>
  <c r="IJ54" i="53"/>
  <c r="IJ67" i="53"/>
  <c r="IJ73" i="53"/>
  <c r="IJ79" i="53"/>
  <c r="IJ83" i="53"/>
  <c r="IJ87" i="53"/>
  <c r="IJ15" i="53"/>
  <c r="IJ20" i="53"/>
  <c r="IJ24" i="53"/>
  <c r="IJ29" i="53"/>
  <c r="IJ33" i="53"/>
  <c r="IJ37" i="53"/>
  <c r="IJ44" i="53"/>
  <c r="IJ49" i="53"/>
  <c r="IJ59" i="53"/>
  <c r="IJ72" i="53"/>
  <c r="IJ78" i="53"/>
  <c r="IJ82" i="53"/>
  <c r="IJ86" i="53"/>
  <c r="IJ90" i="53"/>
  <c r="IJ65" i="53"/>
  <c r="IJ94" i="53"/>
  <c r="IJ100" i="53"/>
  <c r="IJ104" i="53"/>
  <c r="IJ58" i="53"/>
  <c r="IJ69" i="53"/>
  <c r="IJ77" i="53"/>
  <c r="IJ81" i="53"/>
  <c r="IJ85" i="53"/>
  <c r="IJ89" i="53"/>
  <c r="IJ17" i="53"/>
  <c r="IJ64" i="53"/>
  <c r="IJ93" i="53"/>
  <c r="IJ99" i="53"/>
  <c r="IJ103" i="53"/>
  <c r="IJ109" i="53"/>
  <c r="IJ116" i="53"/>
  <c r="IJ122" i="53"/>
  <c r="IJ22" i="53"/>
  <c r="IJ26" i="53"/>
  <c r="IJ31" i="53"/>
  <c r="IJ35" i="53"/>
  <c r="IJ42" i="53"/>
  <c r="IJ47" i="53"/>
  <c r="IJ55" i="53"/>
  <c r="IJ68" i="53"/>
  <c r="IJ76" i="53"/>
  <c r="IJ80" i="53"/>
  <c r="IJ84" i="53"/>
  <c r="IJ88" i="53"/>
  <c r="JA17" i="53"/>
  <c r="JA22" i="53"/>
  <c r="JA26" i="53"/>
  <c r="JA48" i="53"/>
  <c r="JA58" i="53"/>
  <c r="JA64" i="53"/>
  <c r="JA89" i="53"/>
  <c r="JA93" i="53"/>
  <c r="JA99" i="53"/>
  <c r="JA16" i="53"/>
  <c r="JA21" i="53"/>
  <c r="JA25" i="53"/>
  <c r="JA47" i="53"/>
  <c r="JA55" i="53"/>
  <c r="JA63" i="53"/>
  <c r="JA67" i="53"/>
  <c r="JA92" i="53"/>
  <c r="JA96" i="53"/>
  <c r="JA30" i="53"/>
  <c r="JA34" i="53"/>
  <c r="JA39" i="53"/>
  <c r="JA73" i="53"/>
  <c r="JA79" i="53"/>
  <c r="JA83" i="53"/>
  <c r="JA87" i="53"/>
  <c r="JA102" i="53"/>
  <c r="JA108" i="53"/>
  <c r="JA115" i="53"/>
  <c r="JA120" i="53"/>
  <c r="JA15" i="53"/>
  <c r="JA20" i="53"/>
  <c r="JA24" i="53"/>
  <c r="JA54" i="53"/>
  <c r="JA60" i="53"/>
  <c r="JA66" i="53"/>
  <c r="JA91" i="53"/>
  <c r="JA95" i="53"/>
  <c r="JA19" i="53"/>
  <c r="JA23" i="53"/>
  <c r="JA49" i="53"/>
  <c r="JA59" i="53"/>
  <c r="JA65" i="53"/>
  <c r="JA90" i="53"/>
  <c r="JA94" i="53"/>
  <c r="HS21" i="53"/>
  <c r="HS25" i="53"/>
  <c r="HS30" i="53"/>
  <c r="HS34" i="53"/>
  <c r="HS54" i="53"/>
  <c r="HS60" i="53"/>
  <c r="HS66" i="53"/>
  <c r="HS72" i="53"/>
  <c r="HS78" i="53"/>
  <c r="HS82" i="53"/>
  <c r="HS86" i="53"/>
  <c r="HS90" i="53"/>
  <c r="HS94" i="53"/>
  <c r="HS100" i="53"/>
  <c r="HS104" i="53"/>
  <c r="HS16" i="53"/>
  <c r="HS39" i="53"/>
  <c r="HS45" i="53"/>
  <c r="HS19" i="53"/>
  <c r="HS23" i="53"/>
  <c r="HS36" i="53"/>
  <c r="HS43" i="53"/>
  <c r="HS48" i="53"/>
  <c r="HS64" i="53"/>
  <c r="HS68" i="53"/>
  <c r="HS76" i="53"/>
  <c r="HS80" i="53"/>
  <c r="HS84" i="53"/>
  <c r="HS88" i="53"/>
  <c r="HS92" i="53"/>
  <c r="HS96" i="53"/>
  <c r="HS102" i="53"/>
  <c r="HS108" i="53"/>
  <c r="HS115" i="53"/>
  <c r="HS120" i="53"/>
  <c r="HS27" i="53"/>
  <c r="HS32" i="53"/>
  <c r="HS58" i="53"/>
  <c r="HS105" i="53"/>
  <c r="HS114" i="53"/>
  <c r="HS118" i="53"/>
  <c r="HS125" i="53"/>
  <c r="GK19" i="53"/>
  <c r="GK23" i="53"/>
  <c r="GK27" i="53"/>
  <c r="GK32" i="53"/>
  <c r="GK77" i="53"/>
  <c r="GK81" i="53"/>
  <c r="GE127" i="53"/>
  <c r="GK16" i="53"/>
  <c r="GK21" i="53"/>
  <c r="GK25" i="53"/>
  <c r="GK30" i="53"/>
  <c r="GK34" i="53"/>
  <c r="GK83" i="53"/>
  <c r="GK87" i="53"/>
  <c r="GK91" i="53"/>
  <c r="GK95" i="53"/>
  <c r="GK101" i="53"/>
  <c r="GK105" i="53"/>
  <c r="GK114" i="53"/>
  <c r="GK118" i="53"/>
  <c r="GK125" i="53"/>
  <c r="GK113" i="53"/>
  <c r="GK117" i="53"/>
  <c r="GK123" i="53"/>
  <c r="GK37" i="53"/>
  <c r="GK44" i="53"/>
  <c r="GK49" i="53"/>
  <c r="GK59" i="53"/>
  <c r="GK65" i="53"/>
  <c r="GK69" i="53"/>
  <c r="GK36" i="53"/>
  <c r="GK43" i="53"/>
  <c r="GK48" i="53"/>
  <c r="GK58" i="53"/>
  <c r="GK64" i="53"/>
  <c r="GK68" i="53"/>
  <c r="GK17" i="53"/>
  <c r="GK26" i="53"/>
  <c r="GK31" i="53"/>
  <c r="GK35" i="53"/>
  <c r="GK76" i="53"/>
  <c r="GK80" i="53"/>
  <c r="GK84" i="53"/>
  <c r="GK88" i="53"/>
  <c r="GK92" i="53"/>
  <c r="GK96" i="53"/>
  <c r="GK102" i="53"/>
  <c r="GK108" i="53"/>
  <c r="GK115" i="53"/>
  <c r="GK120" i="53"/>
  <c r="GK22" i="53"/>
  <c r="GK42" i="53"/>
  <c r="GK47" i="53"/>
  <c r="GK55" i="53"/>
  <c r="GK63" i="53"/>
  <c r="GK67" i="53"/>
  <c r="GK73" i="53"/>
  <c r="GK39" i="53"/>
  <c r="GK45" i="53"/>
  <c r="GK54" i="53"/>
  <c r="GK60" i="53"/>
  <c r="GK66" i="53"/>
  <c r="GK72" i="53"/>
  <c r="GK15" i="53"/>
  <c r="GK20" i="53"/>
  <c r="GK24" i="53"/>
  <c r="GK29" i="53"/>
  <c r="GK33" i="53"/>
  <c r="GK78" i="53"/>
  <c r="GK82" i="53"/>
  <c r="GK86" i="53"/>
  <c r="GK90" i="53"/>
  <c r="GK94" i="53"/>
  <c r="GK100" i="53"/>
  <c r="GK104" i="53"/>
  <c r="FT16" i="53"/>
  <c r="FT21" i="53"/>
  <c r="FT25" i="53"/>
  <c r="FT30" i="53"/>
  <c r="FT34" i="53"/>
  <c r="FT39" i="53"/>
  <c r="FT114" i="53"/>
  <c r="FT118" i="53"/>
  <c r="FT78" i="53"/>
  <c r="FT82" i="53"/>
  <c r="FT86" i="53"/>
  <c r="FT90" i="53"/>
  <c r="FT94" i="53"/>
  <c r="FT100" i="53"/>
  <c r="FT104" i="53"/>
  <c r="FT33" i="53"/>
  <c r="FT37" i="53"/>
  <c r="FT77" i="53"/>
  <c r="FT81" i="53"/>
  <c r="FT85" i="53"/>
  <c r="FT89" i="53"/>
  <c r="FT93" i="53"/>
  <c r="FT99" i="53"/>
  <c r="FT103" i="53"/>
  <c r="FT19" i="53"/>
  <c r="FT23" i="53"/>
  <c r="FT27" i="53"/>
  <c r="FT32" i="53"/>
  <c r="FT36" i="53"/>
  <c r="FT43" i="53"/>
  <c r="FT48" i="53"/>
  <c r="FT80" i="53"/>
  <c r="FT84" i="53"/>
  <c r="FT88" i="53"/>
  <c r="FT92" i="53"/>
  <c r="FT96" i="53"/>
  <c r="FT102" i="53"/>
  <c r="FT108" i="53"/>
  <c r="FT22" i="53"/>
  <c r="FT26" i="53"/>
  <c r="FT31" i="53"/>
  <c r="FT35" i="53"/>
  <c r="FT42" i="53"/>
  <c r="FT47" i="53"/>
  <c r="FT87" i="53"/>
  <c r="FT91" i="53"/>
  <c r="FT95" i="53"/>
  <c r="FT101" i="53"/>
  <c r="FT105" i="53"/>
  <c r="FC15" i="53"/>
  <c r="FC39" i="53"/>
  <c r="FC54" i="53"/>
  <c r="FC60" i="53"/>
  <c r="FC66" i="53"/>
  <c r="FC72" i="53"/>
  <c r="FC78" i="53"/>
  <c r="FC82" i="53"/>
  <c r="FC95" i="53"/>
  <c r="FC101" i="53"/>
  <c r="FC120" i="53"/>
  <c r="FC25" i="53"/>
  <c r="FC30" i="53"/>
  <c r="FC34" i="53"/>
  <c r="FC45" i="53"/>
  <c r="FC20" i="53"/>
  <c r="FC86" i="53"/>
  <c r="FC90" i="53"/>
  <c r="FC114" i="53"/>
  <c r="FC19" i="53"/>
  <c r="FC85" i="53"/>
  <c r="FC89" i="53"/>
  <c r="FC113" i="53"/>
  <c r="FC32" i="53"/>
  <c r="FC36" i="53"/>
  <c r="FC43" i="53"/>
  <c r="FC48" i="53"/>
  <c r="FC58" i="53"/>
  <c r="FC64" i="53"/>
  <c r="FC17" i="53"/>
  <c r="FC23" i="53"/>
  <c r="FC27" i="53"/>
  <c r="FC22" i="53"/>
  <c r="FC84" i="53"/>
  <c r="FC88" i="53"/>
  <c r="FC92" i="53"/>
  <c r="FC109" i="53"/>
  <c r="FC55" i="53"/>
  <c r="FC63" i="53"/>
  <c r="FC67" i="53"/>
  <c r="FC73" i="53"/>
  <c r="FC79" i="53"/>
  <c r="FC96" i="53"/>
  <c r="FC102" i="53"/>
  <c r="FC122" i="53"/>
  <c r="EL54" i="53"/>
  <c r="EL118" i="53"/>
  <c r="EL33" i="53"/>
  <c r="EL37" i="53"/>
  <c r="EL78" i="53"/>
  <c r="EL86" i="53"/>
  <c r="EL90" i="53"/>
  <c r="EL94" i="53"/>
  <c r="EL15" i="53"/>
  <c r="EL20" i="53"/>
  <c r="EL24" i="53"/>
  <c r="EL29" i="53"/>
  <c r="EL44" i="53"/>
  <c r="EL49" i="53"/>
  <c r="EL59" i="53"/>
  <c r="EL104" i="53"/>
  <c r="EL113" i="53"/>
  <c r="EL117" i="53"/>
  <c r="EL85" i="53"/>
  <c r="EL89" i="53"/>
  <c r="EL93" i="53"/>
  <c r="EL99" i="53"/>
  <c r="EL48" i="53"/>
  <c r="EL58" i="53"/>
  <c r="EL31" i="53"/>
  <c r="EL68" i="53"/>
  <c r="EL76" i="53"/>
  <c r="EL80" i="53"/>
  <c r="EL84" i="53"/>
  <c r="EL88" i="53"/>
  <c r="EL92" i="53"/>
  <c r="EL96" i="53"/>
  <c r="EL17" i="53"/>
  <c r="EL22" i="53"/>
  <c r="EL26" i="53"/>
  <c r="EL35" i="53"/>
  <c r="EL42" i="53"/>
  <c r="EL64" i="53"/>
  <c r="EL47" i="53"/>
  <c r="EL55" i="53"/>
  <c r="EL102" i="53"/>
  <c r="EL108" i="53"/>
  <c r="EL115" i="53"/>
  <c r="EL120" i="53"/>
  <c r="DU31" i="53"/>
  <c r="DU35" i="53"/>
  <c r="DU47" i="53"/>
  <c r="DU15" i="53"/>
  <c r="DU25" i="53"/>
  <c r="DU67" i="53"/>
  <c r="DU73" i="53"/>
  <c r="DU92" i="53"/>
  <c r="DU96" i="53"/>
  <c r="DU19" i="53"/>
  <c r="DU66" i="53"/>
  <c r="DU72" i="53"/>
  <c r="DU95" i="53"/>
  <c r="DU101" i="53"/>
  <c r="DU33" i="53"/>
  <c r="DU37" i="53"/>
  <c r="DU44" i="53"/>
  <c r="DU49" i="53"/>
  <c r="DU59" i="53"/>
  <c r="DU78" i="53"/>
  <c r="DU82" i="53"/>
  <c r="DU86" i="53"/>
  <c r="DU90" i="53"/>
  <c r="DU105" i="53"/>
  <c r="DU114" i="53"/>
  <c r="DU118" i="53"/>
  <c r="DU17" i="53"/>
  <c r="DU27" i="53"/>
  <c r="DU65" i="53"/>
  <c r="DU69" i="53"/>
  <c r="DU77" i="53"/>
  <c r="DU100" i="53"/>
  <c r="DU22" i="53"/>
  <c r="DU43" i="53"/>
  <c r="DU58" i="53"/>
  <c r="DU81" i="53"/>
  <c r="DU85" i="53"/>
  <c r="DU32" i="53"/>
  <c r="DU36" i="53"/>
  <c r="DU48" i="53"/>
  <c r="DU16" i="53"/>
  <c r="DU26" i="53"/>
  <c r="DU64" i="53"/>
  <c r="DU68" i="53"/>
  <c r="DU76" i="53"/>
  <c r="DU93" i="53"/>
  <c r="DU99" i="53"/>
  <c r="DU21" i="53"/>
  <c r="DU42" i="53"/>
  <c r="DU55" i="53"/>
  <c r="DU63" i="53"/>
  <c r="DU80" i="53"/>
  <c r="DU84" i="53"/>
  <c r="DU88" i="53"/>
  <c r="DU103" i="53"/>
  <c r="DU109" i="53"/>
  <c r="DU116" i="53"/>
  <c r="DU122" i="53"/>
  <c r="DD23" i="53"/>
  <c r="DD48" i="53"/>
  <c r="DD58" i="53"/>
  <c r="DD64" i="53"/>
  <c r="DD68" i="53"/>
  <c r="DD80" i="53"/>
  <c r="DD22" i="53"/>
  <c r="DD26" i="53"/>
  <c r="DD31" i="53"/>
  <c r="DD35" i="53"/>
  <c r="DD42" i="53"/>
  <c r="DD79" i="53"/>
  <c r="DD17" i="53"/>
  <c r="DD47" i="53"/>
  <c r="DD19" i="53"/>
  <c r="DD27" i="53"/>
  <c r="DD32" i="53"/>
  <c r="DD36" i="53"/>
  <c r="DD43" i="53"/>
  <c r="DD76" i="53"/>
  <c r="DD84" i="53"/>
  <c r="DD88" i="53"/>
  <c r="DD92" i="53"/>
  <c r="DD96" i="53"/>
  <c r="DD102" i="53"/>
  <c r="DD108" i="53"/>
  <c r="DD115" i="53"/>
  <c r="DD120" i="53"/>
  <c r="CM21" i="53"/>
  <c r="CM34" i="53"/>
  <c r="CM39" i="53"/>
  <c r="CM45" i="53"/>
  <c r="CM78" i="53"/>
  <c r="CM16" i="53"/>
  <c r="CM25" i="53"/>
  <c r="CM30" i="53"/>
  <c r="CM54" i="53"/>
  <c r="CM60" i="53"/>
  <c r="CM66" i="53"/>
  <c r="CM72" i="53"/>
  <c r="CM15" i="53"/>
  <c r="CM24" i="53"/>
  <c r="CM29" i="53"/>
  <c r="CM33" i="53"/>
  <c r="CM49" i="53"/>
  <c r="CM59" i="53"/>
  <c r="CM20" i="53"/>
  <c r="CM37" i="53"/>
  <c r="CM44" i="53"/>
  <c r="CM64" i="53"/>
  <c r="CM68" i="53"/>
  <c r="CM76" i="53"/>
  <c r="CM80" i="53"/>
  <c r="CM84" i="53"/>
  <c r="CM88" i="53"/>
  <c r="CM92" i="53"/>
  <c r="CM96" i="53"/>
  <c r="CM102" i="53"/>
  <c r="CM108" i="53"/>
  <c r="CM115" i="53"/>
  <c r="CM120" i="53"/>
  <c r="BV47" i="53"/>
  <c r="BV67" i="53"/>
  <c r="BV73" i="53"/>
  <c r="BV83" i="53"/>
  <c r="BV63" i="53"/>
  <c r="BV79" i="53"/>
  <c r="BV17" i="53"/>
  <c r="BV22" i="53"/>
  <c r="BV26" i="53"/>
  <c r="BV31" i="53"/>
  <c r="BV42" i="53"/>
  <c r="BV55" i="53"/>
  <c r="BV113" i="53"/>
  <c r="BV117" i="53"/>
  <c r="BV123" i="53"/>
  <c r="BV89" i="53"/>
  <c r="BV93" i="53"/>
  <c r="BV99" i="53"/>
  <c r="BV103" i="53"/>
  <c r="BV109" i="53"/>
  <c r="BV116" i="53"/>
  <c r="BV122" i="53"/>
  <c r="BV23" i="53"/>
  <c r="BV58" i="53"/>
  <c r="BV64" i="53"/>
  <c r="BV68" i="53"/>
  <c r="BV76" i="53"/>
  <c r="BV80" i="53"/>
  <c r="BV84" i="53"/>
  <c r="BV88" i="53"/>
  <c r="BV92" i="53"/>
  <c r="BV96" i="53"/>
  <c r="BV102" i="53"/>
  <c r="BV108" i="53"/>
  <c r="BV115" i="53"/>
  <c r="BV120" i="53"/>
  <c r="BV19" i="53"/>
  <c r="BV27" i="53"/>
  <c r="BV32" i="53"/>
  <c r="BV36" i="53"/>
  <c r="BV43" i="53"/>
  <c r="BV48" i="53"/>
  <c r="BV21" i="53"/>
  <c r="BV34" i="53"/>
  <c r="BV39" i="53"/>
  <c r="BV54" i="53"/>
  <c r="BV60" i="53"/>
  <c r="BV66" i="53"/>
  <c r="BV72" i="53"/>
  <c r="BV78" i="53"/>
  <c r="BV86" i="53"/>
  <c r="BV90" i="53"/>
  <c r="BV94" i="53"/>
  <c r="BV100" i="53"/>
  <c r="BV104" i="53"/>
  <c r="BV16" i="53"/>
  <c r="BV25" i="53"/>
  <c r="BV30" i="53"/>
  <c r="BV45" i="53"/>
  <c r="BV82" i="53"/>
  <c r="BE26" i="53"/>
  <c r="BE31" i="53"/>
  <c r="BE47" i="53"/>
  <c r="BE17" i="53"/>
  <c r="BE22" i="53"/>
  <c r="BE35" i="53"/>
  <c r="BE42" i="53"/>
  <c r="BE55" i="53"/>
  <c r="BE63" i="53"/>
  <c r="BE67" i="53"/>
  <c r="BE72" i="53"/>
  <c r="BE78" i="53"/>
  <c r="BE82" i="53"/>
  <c r="BE86" i="53"/>
  <c r="BE90" i="53"/>
  <c r="BE94" i="53"/>
  <c r="BE100" i="53"/>
  <c r="BE104" i="53"/>
  <c r="BE113" i="53"/>
  <c r="BE20" i="53"/>
  <c r="BE33" i="53"/>
  <c r="BE37" i="53"/>
  <c r="BE59" i="53"/>
  <c r="BE65" i="53"/>
  <c r="BE81" i="53"/>
  <c r="BE85" i="53"/>
  <c r="BE109" i="53"/>
  <c r="BE116" i="53"/>
  <c r="BE122" i="53"/>
  <c r="BE15" i="53"/>
  <c r="BE24" i="53"/>
  <c r="BE29" i="53"/>
  <c r="BE44" i="53"/>
  <c r="BE49" i="53"/>
  <c r="BE69" i="53"/>
  <c r="BE77" i="53"/>
  <c r="BE89" i="53"/>
  <c r="BE93" i="53"/>
  <c r="BE99" i="53"/>
  <c r="JR17" i="53"/>
  <c r="JR22" i="53"/>
  <c r="JR26" i="53"/>
  <c r="JR31" i="53"/>
  <c r="JR35" i="53"/>
  <c r="JR42" i="53"/>
  <c r="JR47" i="53"/>
  <c r="JR55" i="53"/>
  <c r="JR63" i="53"/>
  <c r="JR67" i="53"/>
  <c r="JR73" i="53"/>
  <c r="JR79" i="53"/>
  <c r="JR83" i="53"/>
  <c r="JR87" i="53"/>
  <c r="JR91" i="53"/>
  <c r="JR95" i="53"/>
  <c r="JR101" i="53"/>
  <c r="JR105" i="53"/>
  <c r="JR114" i="53"/>
  <c r="JR118" i="53"/>
  <c r="JR15" i="53"/>
  <c r="JR20" i="53"/>
  <c r="JR24" i="53"/>
  <c r="JR29" i="53"/>
  <c r="JR33" i="53"/>
  <c r="JR37" i="53"/>
  <c r="JR44" i="53"/>
  <c r="JR49" i="53"/>
  <c r="JR59" i="53"/>
  <c r="JR65" i="53"/>
  <c r="JR69" i="53"/>
  <c r="JR77" i="53"/>
  <c r="JR81" i="53"/>
  <c r="JR85" i="53"/>
  <c r="JR89" i="53"/>
  <c r="JR93" i="53"/>
  <c r="JR99" i="53"/>
  <c r="JR103" i="53"/>
  <c r="JL126" i="53"/>
  <c r="JL110" i="53"/>
  <c r="JL50" i="53"/>
  <c r="AX129" i="53"/>
  <c r="AX130" i="53" s="1"/>
  <c r="AX128" i="53"/>
  <c r="AN19" i="53"/>
  <c r="AN23" i="53"/>
  <c r="AN27" i="53"/>
  <c r="AN32" i="53"/>
  <c r="AN48" i="53"/>
  <c r="AN92" i="53"/>
  <c r="AN96" i="53"/>
  <c r="AN102" i="53"/>
  <c r="AN108" i="53"/>
  <c r="AN115" i="53"/>
  <c r="AN120" i="53"/>
  <c r="AN36" i="53"/>
  <c r="AN43" i="53"/>
  <c r="AN58" i="53"/>
  <c r="AN64" i="53"/>
  <c r="AN68" i="53"/>
  <c r="AN76" i="53"/>
  <c r="AN80" i="53"/>
  <c r="AN84" i="53"/>
  <c r="AN88" i="53"/>
  <c r="FE129" i="53"/>
  <c r="FE130" i="53" s="1"/>
  <c r="BO131" i="53"/>
  <c r="GM129" i="53"/>
  <c r="GM130" i="53" s="1"/>
  <c r="DF129" i="53"/>
  <c r="DF130" i="53" s="1"/>
  <c r="EN129" i="53"/>
  <c r="EN130" i="53" s="1"/>
  <c r="JC129" i="53"/>
  <c r="JC130" i="53" s="1"/>
  <c r="BG129" i="53"/>
  <c r="BG130" i="53" s="1"/>
  <c r="BX129" i="53"/>
  <c r="BX130" i="53" s="1"/>
  <c r="CO129" i="53"/>
  <c r="CO130" i="53" s="1"/>
  <c r="DW129" i="53"/>
  <c r="DW130" i="53" s="1"/>
  <c r="HD129" i="53"/>
  <c r="HD130" i="53" s="1"/>
  <c r="IL129" i="53"/>
  <c r="IL130" i="53" s="1"/>
  <c r="HU129" i="53"/>
  <c r="HU130" i="53" s="1"/>
  <c r="EV131" i="53"/>
  <c r="FV129" i="53"/>
  <c r="FV130" i="53" s="1"/>
  <c r="GU131" i="53"/>
  <c r="FM131" i="53"/>
  <c r="AP129" i="53"/>
  <c r="AP130" i="53" s="1"/>
  <c r="X15" i="53"/>
  <c r="Y15" i="53" s="1"/>
  <c r="V17" i="53"/>
  <c r="X17" i="53"/>
  <c r="Y17" i="53" s="1"/>
  <c r="W15" i="53"/>
  <c r="W17" i="53"/>
  <c r="X123" i="53"/>
  <c r="Y123" i="53" s="1"/>
  <c r="V123" i="53"/>
  <c r="U123" i="53"/>
  <c r="T123" i="53"/>
  <c r="S123" i="53"/>
  <c r="R123" i="53"/>
  <c r="X122" i="53"/>
  <c r="Y122" i="53" s="1"/>
  <c r="V122" i="53"/>
  <c r="U122" i="53"/>
  <c r="T122" i="53"/>
  <c r="S122" i="53"/>
  <c r="R122" i="53"/>
  <c r="X115" i="53"/>
  <c r="Y115" i="53" s="1"/>
  <c r="V115" i="53"/>
  <c r="U115" i="53"/>
  <c r="T115" i="53"/>
  <c r="S115" i="53"/>
  <c r="R115" i="53"/>
  <c r="X113" i="53"/>
  <c r="Y113" i="53" s="1"/>
  <c r="V113" i="53"/>
  <c r="U113" i="53"/>
  <c r="T113" i="53"/>
  <c r="S113" i="53"/>
  <c r="R113" i="53"/>
  <c r="X109" i="53"/>
  <c r="Y109" i="53" s="1"/>
  <c r="V109" i="53"/>
  <c r="U109" i="53"/>
  <c r="T109" i="53"/>
  <c r="S109" i="53"/>
  <c r="R109" i="53"/>
  <c r="X108" i="53"/>
  <c r="Y108" i="53" s="1"/>
  <c r="V108" i="53"/>
  <c r="U108" i="53"/>
  <c r="T108" i="53"/>
  <c r="S108" i="53"/>
  <c r="R108" i="53"/>
  <c r="X100" i="53"/>
  <c r="Y100" i="53" s="1"/>
  <c r="V100" i="53"/>
  <c r="U100" i="53"/>
  <c r="T100" i="53"/>
  <c r="S100" i="53"/>
  <c r="R100" i="53"/>
  <c r="X99" i="53"/>
  <c r="Y99" i="53" s="1"/>
  <c r="V99" i="53"/>
  <c r="U99" i="53"/>
  <c r="T99" i="53"/>
  <c r="S99" i="53"/>
  <c r="R99" i="53"/>
  <c r="X96" i="53"/>
  <c r="Y96" i="53" s="1"/>
  <c r="V96" i="53"/>
  <c r="U96" i="53"/>
  <c r="T96" i="53"/>
  <c r="S96" i="53"/>
  <c r="R96" i="53"/>
  <c r="X93" i="53"/>
  <c r="Y93" i="53" s="1"/>
  <c r="V93" i="53"/>
  <c r="U93" i="53"/>
  <c r="T93" i="53"/>
  <c r="S93" i="53"/>
  <c r="R93" i="53"/>
  <c r="X87" i="53"/>
  <c r="Y87" i="53" s="1"/>
  <c r="V87" i="53"/>
  <c r="U87" i="53"/>
  <c r="T87" i="53"/>
  <c r="S87" i="53"/>
  <c r="R87" i="53"/>
  <c r="X80" i="53"/>
  <c r="Y80" i="53" s="1"/>
  <c r="V80" i="53"/>
  <c r="U80" i="53"/>
  <c r="T80" i="53"/>
  <c r="S80" i="53"/>
  <c r="R80" i="53"/>
  <c r="X78" i="53"/>
  <c r="Y78" i="53" s="1"/>
  <c r="V78" i="53"/>
  <c r="U78" i="53"/>
  <c r="T78" i="53"/>
  <c r="S78" i="53"/>
  <c r="R78" i="53"/>
  <c r="X73" i="53"/>
  <c r="Y73" i="53" s="1"/>
  <c r="V73" i="53"/>
  <c r="U73" i="53"/>
  <c r="T73" i="53"/>
  <c r="S73" i="53"/>
  <c r="R73" i="53"/>
  <c r="X69" i="53"/>
  <c r="Y69" i="53" s="1"/>
  <c r="V69" i="53"/>
  <c r="U69" i="53"/>
  <c r="T69" i="53"/>
  <c r="S69" i="53"/>
  <c r="R69" i="53"/>
  <c r="X67" i="53"/>
  <c r="Y67" i="53" s="1"/>
  <c r="V67" i="53"/>
  <c r="U67" i="53"/>
  <c r="T67" i="53"/>
  <c r="S67" i="53"/>
  <c r="R67" i="53"/>
  <c r="X66" i="53"/>
  <c r="Y66" i="53" s="1"/>
  <c r="V66" i="53"/>
  <c r="U66" i="53"/>
  <c r="T66" i="53"/>
  <c r="S66" i="53"/>
  <c r="R66" i="53"/>
  <c r="X65" i="53"/>
  <c r="Y65" i="53" s="1"/>
  <c r="V65" i="53"/>
  <c r="U65" i="53"/>
  <c r="T65" i="53"/>
  <c r="S65" i="53"/>
  <c r="R65" i="53"/>
  <c r="X64" i="53"/>
  <c r="Y64" i="53" s="1"/>
  <c r="V64" i="53"/>
  <c r="U64" i="53"/>
  <c r="T64" i="53"/>
  <c r="S64" i="53"/>
  <c r="R64" i="53"/>
  <c r="X54" i="53"/>
  <c r="Y54" i="53" s="1"/>
  <c r="V54" i="53"/>
  <c r="U54" i="53"/>
  <c r="T54" i="53"/>
  <c r="S54" i="53"/>
  <c r="R54" i="53"/>
  <c r="X43" i="53"/>
  <c r="Y43" i="53" s="1"/>
  <c r="V43" i="53"/>
  <c r="U43" i="53"/>
  <c r="T43" i="53"/>
  <c r="S43" i="53"/>
  <c r="R43" i="53"/>
  <c r="X36" i="53"/>
  <c r="Y36" i="53" s="1"/>
  <c r="V36" i="53"/>
  <c r="U36" i="53"/>
  <c r="T36" i="53"/>
  <c r="S36" i="53"/>
  <c r="R36" i="53"/>
  <c r="G125" i="53"/>
  <c r="H124" i="53" s="1"/>
  <c r="G123" i="53"/>
  <c r="G122" i="53"/>
  <c r="H121" i="53" s="1"/>
  <c r="G120" i="53"/>
  <c r="H119" i="53" s="1"/>
  <c r="G118" i="53"/>
  <c r="G117" i="53"/>
  <c r="G116" i="53"/>
  <c r="G115" i="53"/>
  <c r="G114" i="53"/>
  <c r="G113" i="53"/>
  <c r="G109" i="53"/>
  <c r="G108" i="53"/>
  <c r="G105" i="53"/>
  <c r="G104" i="53"/>
  <c r="G103" i="53"/>
  <c r="G102" i="53"/>
  <c r="G101" i="53"/>
  <c r="G100" i="53"/>
  <c r="G99" i="53"/>
  <c r="G96" i="53"/>
  <c r="G95" i="53"/>
  <c r="G94" i="53"/>
  <c r="G93" i="53"/>
  <c r="G92" i="53"/>
  <c r="G91" i="53"/>
  <c r="G90" i="53"/>
  <c r="G89" i="53"/>
  <c r="G88" i="53"/>
  <c r="G87" i="53"/>
  <c r="G86" i="53"/>
  <c r="G85" i="53"/>
  <c r="G84" i="53"/>
  <c r="G83" i="53"/>
  <c r="G82" i="53"/>
  <c r="G81" i="53"/>
  <c r="G80" i="53"/>
  <c r="G79" i="53"/>
  <c r="G78" i="53"/>
  <c r="G77" i="53"/>
  <c r="G76" i="53"/>
  <c r="G73" i="53"/>
  <c r="G72" i="53"/>
  <c r="G69" i="53"/>
  <c r="G68" i="53"/>
  <c r="G67" i="53"/>
  <c r="G66" i="53"/>
  <c r="G65" i="53"/>
  <c r="G64" i="53"/>
  <c r="G63" i="53"/>
  <c r="G60" i="53"/>
  <c r="G59" i="53"/>
  <c r="G58" i="53"/>
  <c r="G55" i="53"/>
  <c r="G54" i="53"/>
  <c r="G49" i="53"/>
  <c r="G48" i="53"/>
  <c r="G47" i="53"/>
  <c r="G45" i="53"/>
  <c r="G44" i="53"/>
  <c r="G43" i="53"/>
  <c r="G42" i="53"/>
  <c r="G39" i="53"/>
  <c r="H38" i="53" s="1"/>
  <c r="G37" i="53"/>
  <c r="G36" i="53"/>
  <c r="G35" i="53"/>
  <c r="G34" i="53"/>
  <c r="G33" i="53"/>
  <c r="G32" i="53"/>
  <c r="G31" i="53"/>
  <c r="G30" i="53"/>
  <c r="G29" i="53"/>
  <c r="G27" i="53"/>
  <c r="G26" i="53"/>
  <c r="G25" i="53"/>
  <c r="G24" i="53"/>
  <c r="G23" i="53"/>
  <c r="G22" i="53"/>
  <c r="G21" i="53"/>
  <c r="G20" i="53"/>
  <c r="G19" i="53"/>
  <c r="G17" i="53"/>
  <c r="G16" i="53"/>
  <c r="G15" i="53"/>
  <c r="IT131" i="53" l="1"/>
  <c r="CW131" i="53"/>
  <c r="DO127" i="53"/>
  <c r="CG127" i="53"/>
  <c r="JK131" i="53"/>
  <c r="GD131" i="53"/>
  <c r="AG131" i="53"/>
  <c r="IC131" i="53"/>
  <c r="AX131" i="53"/>
  <c r="CF131" i="53"/>
  <c r="DN131" i="53"/>
  <c r="P127" i="53"/>
  <c r="H52" i="53"/>
  <c r="H70" i="53"/>
  <c r="G126" i="53"/>
  <c r="W64" i="53"/>
  <c r="W66" i="53"/>
  <c r="W69" i="53"/>
  <c r="W78" i="53"/>
  <c r="W87" i="53"/>
  <c r="W122" i="53"/>
  <c r="W96" i="53"/>
  <c r="W100" i="53"/>
  <c r="W109" i="53"/>
  <c r="W115" i="53"/>
  <c r="W36" i="53"/>
  <c r="W54" i="53"/>
  <c r="W65" i="53"/>
  <c r="W67" i="53"/>
  <c r="W73" i="53"/>
  <c r="W80" i="53"/>
  <c r="W93" i="53"/>
  <c r="W123" i="53"/>
  <c r="W43" i="53"/>
  <c r="W99" i="53"/>
  <c r="W108" i="53"/>
  <c r="W113" i="53"/>
  <c r="G50" i="53"/>
  <c r="H56" i="53"/>
  <c r="H106" i="53"/>
  <c r="H28" i="53"/>
  <c r="H41" i="53"/>
  <c r="H46" i="53"/>
  <c r="G110" i="53"/>
  <c r="H112" i="53"/>
  <c r="H74" i="53"/>
  <c r="H97" i="53"/>
  <c r="H18" i="53"/>
  <c r="H40" i="53"/>
  <c r="H61" i="53"/>
  <c r="H14" i="53"/>
  <c r="G127" i="53" l="1"/>
  <c r="G128" i="53" l="1"/>
  <c r="G129" i="53"/>
  <c r="G130" i="53" s="1"/>
  <c r="G131" i="53" l="1"/>
  <c r="J4" i="37" l="1"/>
  <c r="E15" i="37"/>
  <c r="K357" i="36"/>
  <c r="M356" i="36"/>
  <c r="K356" i="36"/>
  <c r="M355" i="36"/>
  <c r="K355" i="36"/>
  <c r="K354" i="36"/>
  <c r="M353" i="36"/>
  <c r="K353" i="36"/>
  <c r="M352" i="36"/>
  <c r="K352" i="36"/>
  <c r="K345" i="36"/>
  <c r="M344" i="36"/>
  <c r="K344" i="36"/>
  <c r="M343" i="36"/>
  <c r="K343" i="36"/>
  <c r="K335" i="36"/>
  <c r="M334" i="36"/>
  <c r="K334" i="36"/>
  <c r="M333" i="36"/>
  <c r="K333" i="36"/>
  <c r="K332" i="36"/>
  <c r="M331" i="36"/>
  <c r="K331" i="36"/>
  <c r="M330" i="36"/>
  <c r="K330" i="36"/>
  <c r="K323" i="36"/>
  <c r="M322" i="36"/>
  <c r="K322" i="36"/>
  <c r="M321" i="36"/>
  <c r="K321" i="36"/>
  <c r="K301" i="36"/>
  <c r="M300" i="36"/>
  <c r="K300" i="36"/>
  <c r="M299" i="36"/>
  <c r="K299" i="36"/>
  <c r="K282" i="36"/>
  <c r="M281" i="36"/>
  <c r="K281" i="36"/>
  <c r="M280" i="36"/>
  <c r="K280" i="36"/>
  <c r="K279" i="36"/>
  <c r="M278" i="36"/>
  <c r="K278" i="36"/>
  <c r="M277" i="36"/>
  <c r="K277" i="36"/>
  <c r="K257" i="36"/>
  <c r="M256" i="36"/>
  <c r="K256" i="36"/>
  <c r="M255" i="36"/>
  <c r="K255" i="36"/>
  <c r="K235" i="36"/>
  <c r="M234" i="36"/>
  <c r="K234" i="36"/>
  <c r="M233" i="36"/>
  <c r="K233" i="36"/>
  <c r="K213" i="36"/>
  <c r="M212" i="36"/>
  <c r="K212" i="36"/>
  <c r="M211" i="36"/>
  <c r="K211" i="36"/>
  <c r="K191" i="36"/>
  <c r="M190" i="36"/>
  <c r="K190" i="36"/>
  <c r="M189" i="36"/>
  <c r="K189" i="36"/>
  <c r="K169" i="36"/>
  <c r="M168" i="36"/>
  <c r="K168" i="36"/>
  <c r="M167" i="36"/>
  <c r="K167" i="36"/>
  <c r="K125" i="36"/>
  <c r="M124" i="36"/>
  <c r="K124" i="36"/>
  <c r="M123" i="36"/>
  <c r="K123" i="36"/>
  <c r="K103" i="36"/>
  <c r="M102" i="36"/>
  <c r="K102" i="36"/>
  <c r="M101" i="36"/>
  <c r="K101" i="36"/>
  <c r="K59" i="36"/>
  <c r="M58" i="36"/>
  <c r="K58" i="36"/>
  <c r="M57" i="36"/>
  <c r="K57" i="36"/>
  <c r="K37" i="36"/>
  <c r="M36" i="36"/>
  <c r="K36" i="36"/>
  <c r="M35" i="36"/>
  <c r="K35" i="36"/>
  <c r="K18" i="36"/>
  <c r="M17" i="36"/>
  <c r="K17" i="36"/>
  <c r="M16" i="36"/>
  <c r="K16" i="36"/>
  <c r="B3" i="35" l="1"/>
  <c r="O40" i="56" l="1"/>
  <c r="O39" i="56"/>
  <c r="O38" i="56"/>
  <c r="O37" i="56"/>
  <c r="O36" i="56"/>
  <c r="O35" i="56"/>
  <c r="O34" i="56"/>
  <c r="O33" i="56"/>
  <c r="O32" i="56"/>
  <c r="O31" i="56"/>
  <c r="O30" i="56"/>
  <c r="C105" i="28" l="1"/>
  <c r="C106" i="28"/>
  <c r="C107" i="28"/>
  <c r="C108" i="28"/>
  <c r="C109" i="28"/>
  <c r="C110" i="28"/>
  <c r="C111" i="28"/>
  <c r="C112" i="28"/>
  <c r="C113" i="28"/>
  <c r="C114" i="28"/>
  <c r="C115" i="28"/>
  <c r="C116" i="28"/>
  <c r="C117" i="28"/>
  <c r="C118" i="28"/>
  <c r="C119" i="28"/>
  <c r="C120" i="28"/>
  <c r="C121" i="28"/>
  <c r="C122" i="28"/>
  <c r="C123" i="28"/>
  <c r="C124" i="28"/>
  <c r="C125" i="28"/>
  <c r="C126" i="28"/>
  <c r="S299" i="36" l="1"/>
  <c r="K82" i="36" l="1"/>
  <c r="K83" i="36"/>
  <c r="K84" i="36"/>
  <c r="JJ133" i="53" l="1"/>
  <c r="JN135" i="53" s="1"/>
  <c r="JP135" i="53"/>
  <c r="JI8" i="53"/>
  <c r="JH2" i="53"/>
  <c r="JF134" i="53" s="1"/>
  <c r="IS133" i="53"/>
  <c r="IW135" i="53" s="1"/>
  <c r="IY135" i="53"/>
  <c r="IR8" i="53"/>
  <c r="IQ2" i="53"/>
  <c r="IO134" i="53" s="1"/>
  <c r="IB133" i="53"/>
  <c r="IF135" i="53" s="1"/>
  <c r="IA8" i="53"/>
  <c r="HZ2" i="53"/>
  <c r="HX134" i="53" s="1"/>
  <c r="HK133" i="53"/>
  <c r="HO135" i="53" s="1"/>
  <c r="HJ8" i="53"/>
  <c r="HI2" i="53"/>
  <c r="HG134" i="53" s="1"/>
  <c r="GT133" i="53"/>
  <c r="GX135" i="53" s="1"/>
  <c r="GS8" i="53"/>
  <c r="GR2" i="53"/>
  <c r="GP134" i="53" s="1"/>
  <c r="GC133" i="53"/>
  <c r="GG135" i="53" s="1"/>
  <c r="GB8" i="53"/>
  <c r="GA2" i="53"/>
  <c r="FY134" i="53" s="1"/>
  <c r="FL133" i="53"/>
  <c r="FP135" i="53" s="1"/>
  <c r="FK8" i="53"/>
  <c r="FJ2" i="53"/>
  <c r="FH134" i="53" s="1"/>
  <c r="EU133" i="53"/>
  <c r="EY135" i="53" s="1"/>
  <c r="ET8" i="53"/>
  <c r="ES2" i="53"/>
  <c r="EQ134" i="53" s="1"/>
  <c r="ED133" i="53"/>
  <c r="EH135" i="53" s="1"/>
  <c r="EC8" i="53"/>
  <c r="EB2" i="53"/>
  <c r="DZ134" i="53" s="1"/>
  <c r="DM133" i="53"/>
  <c r="DQ135" i="53" s="1"/>
  <c r="DS135" i="53"/>
  <c r="DL8" i="53"/>
  <c r="DK2" i="53"/>
  <c r="DI134" i="53" s="1"/>
  <c r="CV133" i="53"/>
  <c r="CZ135" i="53" s="1"/>
  <c r="CU8" i="53"/>
  <c r="CT2" i="53"/>
  <c r="CR134" i="53" s="1"/>
  <c r="CE133" i="53"/>
  <c r="CI135" i="53" s="1"/>
  <c r="CD8" i="53"/>
  <c r="CC2" i="53"/>
  <c r="CA134" i="53" s="1"/>
  <c r="BN133" i="53"/>
  <c r="BR135" i="53" s="1"/>
  <c r="BM8" i="53"/>
  <c r="BL2" i="53"/>
  <c r="BJ134" i="53" s="1"/>
  <c r="AW133" i="53"/>
  <c r="BA135" i="53" s="1"/>
  <c r="AV8" i="53"/>
  <c r="AU2" i="53"/>
  <c r="AS134" i="53" s="1"/>
  <c r="AF133" i="53"/>
  <c r="AJ135" i="53" s="1"/>
  <c r="AE8" i="53"/>
  <c r="AD2" i="53"/>
  <c r="AB134" i="53" s="1"/>
  <c r="IL135" i="53" l="1"/>
  <c r="BG135" i="53"/>
  <c r="AP135" i="53"/>
  <c r="JT135" i="53"/>
  <c r="JC135" i="53"/>
  <c r="IH135" i="53"/>
  <c r="HU135" i="53"/>
  <c r="HQ135" i="53"/>
  <c r="HD135" i="53"/>
  <c r="GZ135" i="53"/>
  <c r="GM135" i="53"/>
  <c r="GI135" i="53"/>
  <c r="FV135" i="53"/>
  <c r="FR135" i="53"/>
  <c r="FE135" i="53"/>
  <c r="FA135" i="53"/>
  <c r="EN135" i="53"/>
  <c r="EJ135" i="53"/>
  <c r="DW135" i="53"/>
  <c r="DF135" i="53"/>
  <c r="DB135" i="53"/>
  <c r="CO135" i="53"/>
  <c r="CK135" i="53"/>
  <c r="BX135" i="53"/>
  <c r="BT135" i="53"/>
  <c r="BC135" i="53"/>
  <c r="AL135" i="53"/>
  <c r="FT135" i="53" l="1"/>
  <c r="FH135" i="53" s="1"/>
  <c r="E31" i="37"/>
  <c r="I31" i="37"/>
  <c r="U135" i="53" l="1"/>
  <c r="A331" i="28" l="1"/>
  <c r="A332" i="28" s="1"/>
  <c r="A333" i="28" s="1"/>
  <c r="A334" i="28" s="1"/>
  <c r="A335" i="28" s="1"/>
  <c r="A336" i="28" s="1"/>
  <c r="A337" i="28" s="1"/>
  <c r="A338" i="28" s="1"/>
  <c r="A339" i="28" s="1"/>
  <c r="A340" i="28" s="1"/>
  <c r="A341" i="28" s="1"/>
  <c r="A342" i="28" s="1"/>
  <c r="A343" i="28" s="1"/>
  <c r="A344" i="28" s="1"/>
  <c r="A345" i="28" s="1"/>
  <c r="A23" i="28"/>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U125" i="53" l="1"/>
  <c r="T125" i="53"/>
  <c r="S125" i="53"/>
  <c r="R125" i="53"/>
  <c r="U120" i="53"/>
  <c r="S120" i="53"/>
  <c r="R120" i="53"/>
  <c r="U118" i="53"/>
  <c r="S118" i="53"/>
  <c r="R118" i="53"/>
  <c r="U117" i="53"/>
  <c r="S117" i="53"/>
  <c r="R117" i="53"/>
  <c r="U116" i="53"/>
  <c r="T116" i="53"/>
  <c r="S116" i="53"/>
  <c r="R116" i="53"/>
  <c r="U114" i="53"/>
  <c r="T114" i="53"/>
  <c r="S114" i="53"/>
  <c r="R114" i="53"/>
  <c r="U105" i="53"/>
  <c r="T105" i="53"/>
  <c r="S105" i="53"/>
  <c r="R105" i="53"/>
  <c r="U104" i="53"/>
  <c r="T104" i="53"/>
  <c r="S104" i="53"/>
  <c r="R104" i="53"/>
  <c r="U103" i="53"/>
  <c r="T103" i="53"/>
  <c r="S103" i="53"/>
  <c r="R103" i="53"/>
  <c r="U102" i="53"/>
  <c r="T102" i="53"/>
  <c r="S102" i="53"/>
  <c r="R102" i="53"/>
  <c r="U101" i="53"/>
  <c r="T101" i="53"/>
  <c r="S101" i="53"/>
  <c r="R101" i="53"/>
  <c r="U95" i="53"/>
  <c r="S95" i="53"/>
  <c r="R95" i="53"/>
  <c r="U94" i="53"/>
  <c r="S94" i="53"/>
  <c r="R94" i="53"/>
  <c r="U92" i="53"/>
  <c r="T92" i="53"/>
  <c r="S92" i="53"/>
  <c r="R92" i="53"/>
  <c r="U91" i="53"/>
  <c r="T91" i="53"/>
  <c r="S91" i="53"/>
  <c r="R91" i="53"/>
  <c r="U90" i="53"/>
  <c r="T90" i="53"/>
  <c r="S90" i="53"/>
  <c r="R90" i="53"/>
  <c r="U89" i="53"/>
  <c r="T89" i="53"/>
  <c r="S89" i="53"/>
  <c r="R89" i="53"/>
  <c r="U88" i="53"/>
  <c r="T88" i="53"/>
  <c r="S88" i="53"/>
  <c r="R88" i="53"/>
  <c r="U86" i="53"/>
  <c r="T86" i="53"/>
  <c r="S86" i="53"/>
  <c r="R86" i="53"/>
  <c r="U85" i="53"/>
  <c r="T85" i="53"/>
  <c r="S85" i="53"/>
  <c r="R85" i="53"/>
  <c r="U84" i="53"/>
  <c r="T84" i="53"/>
  <c r="S84" i="53"/>
  <c r="R84" i="53"/>
  <c r="U83" i="53"/>
  <c r="S83" i="53"/>
  <c r="R83" i="53"/>
  <c r="U82" i="53"/>
  <c r="T82" i="53"/>
  <c r="S82" i="53"/>
  <c r="R82" i="53"/>
  <c r="U81" i="53"/>
  <c r="T81" i="53"/>
  <c r="S81" i="53"/>
  <c r="R81" i="53"/>
  <c r="U79" i="53"/>
  <c r="S79" i="53"/>
  <c r="R79" i="53"/>
  <c r="U77" i="53"/>
  <c r="T77" i="53"/>
  <c r="S77" i="53"/>
  <c r="R77" i="53"/>
  <c r="U76" i="53"/>
  <c r="S76" i="53"/>
  <c r="R76" i="53"/>
  <c r="U72" i="53"/>
  <c r="T72" i="53"/>
  <c r="S72" i="53"/>
  <c r="R72" i="53"/>
  <c r="U68" i="53"/>
  <c r="T68" i="53"/>
  <c r="S68" i="53"/>
  <c r="R68" i="53"/>
  <c r="U63" i="53"/>
  <c r="S63" i="53"/>
  <c r="R63" i="53"/>
  <c r="U60" i="53"/>
  <c r="T60" i="53"/>
  <c r="S60" i="53"/>
  <c r="R60" i="53"/>
  <c r="U42" i="53"/>
  <c r="T42" i="53"/>
  <c r="S42" i="53"/>
  <c r="R42" i="53"/>
  <c r="U32" i="53"/>
  <c r="S32" i="53"/>
  <c r="R32" i="53"/>
  <c r="X118" i="53"/>
  <c r="Y118" i="53" s="1"/>
  <c r="V117" i="53"/>
  <c r="X116" i="53"/>
  <c r="Y116" i="53" s="1"/>
  <c r="V114" i="53"/>
  <c r="V104" i="53"/>
  <c r="X103" i="53"/>
  <c r="Y103" i="53" s="1"/>
  <c r="V102" i="53"/>
  <c r="X101" i="53"/>
  <c r="Y101" i="53" s="1"/>
  <c r="X95" i="53"/>
  <c r="X94" i="53"/>
  <c r="Y94" i="53" s="1"/>
  <c r="V92" i="53"/>
  <c r="X91" i="53"/>
  <c r="Y91" i="53" s="1"/>
  <c r="X90" i="53"/>
  <c r="Y90" i="53" s="1"/>
  <c r="X89" i="53"/>
  <c r="Y89" i="53" s="1"/>
  <c r="X88" i="53"/>
  <c r="Y88" i="53" s="1"/>
  <c r="X86" i="53"/>
  <c r="X85" i="53"/>
  <c r="V84" i="53"/>
  <c r="X82" i="53"/>
  <c r="Y82" i="53" s="1"/>
  <c r="X81" i="53"/>
  <c r="Y81" i="53" s="1"/>
  <c r="V77" i="53"/>
  <c r="V76" i="53"/>
  <c r="V72" i="53"/>
  <c r="V68" i="53"/>
  <c r="V63" i="53"/>
  <c r="V60" i="53"/>
  <c r="X42" i="53"/>
  <c r="Y42" i="53" s="1"/>
  <c r="X32" i="53"/>
  <c r="Y32" i="53" s="1"/>
  <c r="T117" i="53" l="1"/>
  <c r="W117" i="53" s="1"/>
  <c r="T32" i="53"/>
  <c r="T94" i="53"/>
  <c r="T79" i="53"/>
  <c r="T95" i="53"/>
  <c r="T83" i="53"/>
  <c r="X83" i="53"/>
  <c r="Y83" i="53" s="1"/>
  <c r="V83" i="53"/>
  <c r="W83" i="53" s="1"/>
  <c r="V79" i="53"/>
  <c r="X79" i="53"/>
  <c r="Y79" i="53" s="1"/>
  <c r="X120" i="53"/>
  <c r="Y120" i="53" s="1"/>
  <c r="V120" i="53"/>
  <c r="T120" i="53"/>
  <c r="T118" i="53"/>
  <c r="X125" i="53"/>
  <c r="Y125" i="53" s="1"/>
  <c r="V125" i="53"/>
  <c r="W125" i="53" s="1"/>
  <c r="V32" i="53"/>
  <c r="W32" i="53" s="1"/>
  <c r="V42" i="53"/>
  <c r="W42" i="53" s="1"/>
  <c r="X68" i="53"/>
  <c r="Y68" i="53" s="1"/>
  <c r="T76" i="53"/>
  <c r="W76" i="53" s="1"/>
  <c r="X77" i="53"/>
  <c r="Y77" i="53" s="1"/>
  <c r="V82" i="53"/>
  <c r="W82" i="53" s="1"/>
  <c r="X84" i="53"/>
  <c r="Y84" i="53" s="1"/>
  <c r="V90" i="53"/>
  <c r="W90" i="53" s="1"/>
  <c r="X92" i="53"/>
  <c r="Y92" i="53" s="1"/>
  <c r="Y95" i="53"/>
  <c r="X102" i="53"/>
  <c r="Y102" i="53" s="1"/>
  <c r="V105" i="53"/>
  <c r="W105" i="53" s="1"/>
  <c r="X114" i="53"/>
  <c r="Y114" i="53" s="1"/>
  <c r="X63" i="53"/>
  <c r="Y63" i="53" s="1"/>
  <c r="V85" i="53"/>
  <c r="W85" i="53" s="1"/>
  <c r="V88" i="53"/>
  <c r="W88" i="53" s="1"/>
  <c r="V94" i="53"/>
  <c r="W94" i="53" s="1"/>
  <c r="V103" i="53"/>
  <c r="W103" i="53" s="1"/>
  <c r="X105" i="53"/>
  <c r="Y105" i="53" s="1"/>
  <c r="V116" i="53"/>
  <c r="W116" i="53" s="1"/>
  <c r="X60" i="53"/>
  <c r="Y60" i="53" s="1"/>
  <c r="X76" i="53"/>
  <c r="Y76" i="53" s="1"/>
  <c r="Y85" i="53"/>
  <c r="V91" i="53"/>
  <c r="W91" i="53" s="1"/>
  <c r="V95" i="53"/>
  <c r="V101" i="53"/>
  <c r="W101" i="53" s="1"/>
  <c r="X117" i="53"/>
  <c r="Y117" i="53" s="1"/>
  <c r="V118" i="53"/>
  <c r="Y86" i="53"/>
  <c r="T63" i="53"/>
  <c r="W63" i="53" s="1"/>
  <c r="X72" i="53"/>
  <c r="Y72" i="53" s="1"/>
  <c r="W77" i="53"/>
  <c r="V81" i="53"/>
  <c r="W81" i="53" s="1"/>
  <c r="W84" i="53"/>
  <c r="V86" i="53"/>
  <c r="W86" i="53" s="1"/>
  <c r="V89" i="53"/>
  <c r="W89" i="53" s="1"/>
  <c r="W92" i="53"/>
  <c r="X104" i="53"/>
  <c r="Y104" i="53" s="1"/>
  <c r="W60" i="53"/>
  <c r="W68" i="53"/>
  <c r="W72" i="53"/>
  <c r="W102" i="53"/>
  <c r="W104" i="53"/>
  <c r="W114" i="53"/>
  <c r="W95" i="53" l="1"/>
  <c r="W79" i="53"/>
  <c r="JA135" i="53"/>
  <c r="IO135" i="53" s="1"/>
  <c r="FC135" i="53"/>
  <c r="EQ135" i="53" s="1"/>
  <c r="HS135" i="53"/>
  <c r="HG135" i="53" s="1"/>
  <c r="DU135" i="53"/>
  <c r="DI135" i="53" s="1"/>
  <c r="BE135" i="53"/>
  <c r="AS135" i="53" s="1"/>
  <c r="HB135" i="53"/>
  <c r="GP135" i="53" s="1"/>
  <c r="DD135" i="53"/>
  <c r="CR135" i="53" s="1"/>
  <c r="AN135" i="53"/>
  <c r="AB135" i="53" s="1"/>
  <c r="BV135" i="53"/>
  <c r="BJ135" i="53" s="1"/>
  <c r="IJ135" i="53"/>
  <c r="HX135" i="53" s="1"/>
  <c r="CM135" i="53"/>
  <c r="CA135" i="53" s="1"/>
  <c r="GK135" i="53"/>
  <c r="FY135" i="53" s="1"/>
  <c r="EL135" i="53"/>
  <c r="DZ135" i="53" s="1"/>
  <c r="JR135" i="53"/>
  <c r="JF135" i="53" s="1"/>
  <c r="W118" i="53"/>
  <c r="W120" i="53"/>
  <c r="P128" i="53" l="1"/>
  <c r="P129" i="53"/>
  <c r="P130" i="53" s="1"/>
  <c r="P131" i="53" l="1"/>
  <c r="E7" i="37"/>
  <c r="E8" i="37"/>
  <c r="E9" i="37"/>
  <c r="K313" i="36"/>
  <c r="M312" i="36"/>
  <c r="K312" i="36"/>
  <c r="M311" i="36"/>
  <c r="K311" i="36"/>
  <c r="K310" i="36"/>
  <c r="M309" i="36"/>
  <c r="K309" i="36"/>
  <c r="M308" i="36"/>
  <c r="K308" i="36"/>
  <c r="K307" i="36"/>
  <c r="M306" i="36"/>
  <c r="K306" i="36"/>
  <c r="M305" i="36"/>
  <c r="K305" i="36"/>
  <c r="K304" i="36"/>
  <c r="M303" i="36"/>
  <c r="K303" i="36"/>
  <c r="M302" i="36"/>
  <c r="K302" i="36"/>
  <c r="K291" i="36"/>
  <c r="M290" i="36"/>
  <c r="K290" i="36"/>
  <c r="M289" i="36"/>
  <c r="K289" i="36"/>
  <c r="K288" i="36"/>
  <c r="M287" i="36"/>
  <c r="K287" i="36"/>
  <c r="M286" i="36"/>
  <c r="K286" i="36"/>
  <c r="K285" i="36"/>
  <c r="M284" i="36"/>
  <c r="K284" i="36"/>
  <c r="M283" i="36"/>
  <c r="K283" i="36"/>
  <c r="K247" i="36"/>
  <c r="M246" i="36"/>
  <c r="K246" i="36"/>
  <c r="M245" i="36"/>
  <c r="K245" i="36"/>
  <c r="K244" i="36"/>
  <c r="M243" i="36"/>
  <c r="K243" i="36"/>
  <c r="M242" i="36"/>
  <c r="K242" i="36"/>
  <c r="K241" i="36"/>
  <c r="M240" i="36"/>
  <c r="K240" i="36"/>
  <c r="M239" i="36"/>
  <c r="K239" i="36"/>
  <c r="K225" i="36"/>
  <c r="M224" i="36"/>
  <c r="K224" i="36"/>
  <c r="M223" i="36"/>
  <c r="K223" i="36"/>
  <c r="K222" i="36"/>
  <c r="M221" i="36"/>
  <c r="K221" i="36"/>
  <c r="M220" i="36"/>
  <c r="K220" i="36"/>
  <c r="K219" i="36"/>
  <c r="M218" i="36"/>
  <c r="K218" i="36"/>
  <c r="M217" i="36"/>
  <c r="K217" i="36"/>
  <c r="K216" i="36"/>
  <c r="M215" i="36"/>
  <c r="K215" i="36"/>
  <c r="M214" i="36"/>
  <c r="K214" i="36"/>
  <c r="K203" i="36"/>
  <c r="M202" i="36"/>
  <c r="K202" i="36"/>
  <c r="M201" i="36"/>
  <c r="K201" i="36"/>
  <c r="K200" i="36"/>
  <c r="M199" i="36"/>
  <c r="K199" i="36"/>
  <c r="M198" i="36"/>
  <c r="K198" i="36"/>
  <c r="K197" i="36"/>
  <c r="M196" i="36"/>
  <c r="K196" i="36"/>
  <c r="M195" i="36"/>
  <c r="K195" i="36"/>
  <c r="K194" i="36"/>
  <c r="M193" i="36"/>
  <c r="K193" i="36"/>
  <c r="M192" i="36"/>
  <c r="K192" i="36"/>
  <c r="K159" i="36"/>
  <c r="M158" i="36"/>
  <c r="K158" i="36"/>
  <c r="M157" i="36"/>
  <c r="K157" i="36"/>
  <c r="K137" i="36"/>
  <c r="M136" i="36"/>
  <c r="K136" i="36"/>
  <c r="M135" i="36"/>
  <c r="K135" i="36"/>
  <c r="K134" i="36"/>
  <c r="M133" i="36"/>
  <c r="K133" i="36"/>
  <c r="M132" i="36"/>
  <c r="K132" i="36"/>
  <c r="K128" i="36"/>
  <c r="M127" i="36"/>
  <c r="K127" i="36"/>
  <c r="M126" i="36"/>
  <c r="K126" i="36"/>
  <c r="K115" i="36"/>
  <c r="M114" i="36"/>
  <c r="K114" i="36"/>
  <c r="M113" i="36"/>
  <c r="K113" i="36"/>
  <c r="K112" i="36"/>
  <c r="M111" i="36"/>
  <c r="K111" i="36"/>
  <c r="M110" i="36"/>
  <c r="K110" i="36"/>
  <c r="K109" i="36"/>
  <c r="M108" i="36"/>
  <c r="K108" i="36"/>
  <c r="M107" i="36"/>
  <c r="K107" i="36"/>
  <c r="K106" i="36"/>
  <c r="M105" i="36"/>
  <c r="K105" i="36"/>
  <c r="M104" i="36"/>
  <c r="K104" i="36"/>
  <c r="K93" i="36"/>
  <c r="M92" i="36"/>
  <c r="K92" i="36"/>
  <c r="M91" i="36"/>
  <c r="K91" i="36"/>
  <c r="K90" i="36"/>
  <c r="M89" i="36"/>
  <c r="K89" i="36"/>
  <c r="M88" i="36"/>
  <c r="K88" i="36"/>
  <c r="K87" i="36"/>
  <c r="M86" i="36"/>
  <c r="K86" i="36"/>
  <c r="M85" i="36"/>
  <c r="K85" i="36"/>
  <c r="M83" i="36"/>
  <c r="M82" i="36"/>
  <c r="S57" i="36"/>
  <c r="K71" i="36"/>
  <c r="M70" i="36"/>
  <c r="K70" i="36"/>
  <c r="M69" i="36"/>
  <c r="K69" i="36"/>
  <c r="K68" i="36"/>
  <c r="M67" i="36"/>
  <c r="K67" i="36"/>
  <c r="M66" i="36"/>
  <c r="K66" i="36"/>
  <c r="K65" i="36"/>
  <c r="M64" i="36"/>
  <c r="K64" i="36"/>
  <c r="M63" i="36"/>
  <c r="K63" i="36"/>
  <c r="K62" i="36"/>
  <c r="M61" i="36"/>
  <c r="K61" i="36"/>
  <c r="M60" i="36"/>
  <c r="K60" i="36"/>
  <c r="K49" i="36"/>
  <c r="M48" i="36"/>
  <c r="K48" i="36"/>
  <c r="M47" i="36"/>
  <c r="K47" i="36"/>
  <c r="K46" i="36"/>
  <c r="M45" i="36"/>
  <c r="K45" i="36"/>
  <c r="M44" i="36"/>
  <c r="K44" i="36"/>
  <c r="K43" i="36"/>
  <c r="M42" i="36"/>
  <c r="K42" i="36"/>
  <c r="M41" i="36"/>
  <c r="K41" i="36"/>
  <c r="K40" i="36"/>
  <c r="M39" i="36"/>
  <c r="K39" i="36"/>
  <c r="M38" i="36"/>
  <c r="K38" i="36"/>
  <c r="K27" i="36"/>
  <c r="M26" i="36"/>
  <c r="K26" i="36"/>
  <c r="M25" i="36"/>
  <c r="K25" i="36"/>
  <c r="K24" i="36"/>
  <c r="M23" i="36"/>
  <c r="K23" i="36"/>
  <c r="M22" i="36"/>
  <c r="K22" i="36"/>
  <c r="K21" i="36"/>
  <c r="M20" i="36"/>
  <c r="K20" i="36"/>
  <c r="M19" i="36"/>
  <c r="K19" i="36"/>
  <c r="S302" i="36" l="1"/>
  <c r="S66" i="36"/>
  <c r="S60" i="36"/>
  <c r="S63" i="36"/>
  <c r="B2" i="35"/>
  <c r="O133" i="53" l="1"/>
  <c r="S135" i="53" s="1"/>
  <c r="X59" i="53" l="1"/>
  <c r="Y59" i="53" s="1"/>
  <c r="V59" i="53"/>
  <c r="U59" i="53"/>
  <c r="T59" i="53"/>
  <c r="S59" i="53"/>
  <c r="R59" i="53"/>
  <c r="X58" i="53"/>
  <c r="Y58" i="53" s="1"/>
  <c r="V58" i="53"/>
  <c r="U58" i="53"/>
  <c r="T58" i="53"/>
  <c r="S58" i="53"/>
  <c r="R58" i="53"/>
  <c r="X55" i="53"/>
  <c r="Y55" i="53" s="1"/>
  <c r="V55" i="53"/>
  <c r="U55" i="53"/>
  <c r="T55" i="53"/>
  <c r="S55" i="53"/>
  <c r="R55" i="53"/>
  <c r="X49" i="53"/>
  <c r="Y49" i="53" s="1"/>
  <c r="V49" i="53"/>
  <c r="U49" i="53"/>
  <c r="T49" i="53"/>
  <c r="S49" i="53"/>
  <c r="R49" i="53"/>
  <c r="X48" i="53"/>
  <c r="Y48" i="53" s="1"/>
  <c r="V48" i="53"/>
  <c r="U48" i="53"/>
  <c r="T48" i="53"/>
  <c r="S48" i="53"/>
  <c r="R48" i="53"/>
  <c r="X47" i="53"/>
  <c r="Y47" i="53" s="1"/>
  <c r="V47" i="53"/>
  <c r="U47" i="53"/>
  <c r="T47" i="53"/>
  <c r="S47" i="53"/>
  <c r="R47" i="53"/>
  <c r="X45" i="53"/>
  <c r="Y45" i="53" s="1"/>
  <c r="V45" i="53"/>
  <c r="U45" i="53"/>
  <c r="T45" i="53"/>
  <c r="S45" i="53"/>
  <c r="R45" i="53"/>
  <c r="X44" i="53"/>
  <c r="Y44" i="53" s="1"/>
  <c r="V44" i="53"/>
  <c r="U44" i="53"/>
  <c r="T44" i="53"/>
  <c r="S44" i="53"/>
  <c r="R44" i="53"/>
  <c r="X39" i="53"/>
  <c r="Y39" i="53" s="1"/>
  <c r="V39" i="53"/>
  <c r="U39" i="53"/>
  <c r="T39" i="53"/>
  <c r="S39" i="53"/>
  <c r="R39" i="53"/>
  <c r="X37" i="53"/>
  <c r="Y37" i="53" s="1"/>
  <c r="V37" i="53"/>
  <c r="U37" i="53"/>
  <c r="T37" i="53"/>
  <c r="S37" i="53"/>
  <c r="R37" i="53"/>
  <c r="X35" i="53"/>
  <c r="Y35" i="53" s="1"/>
  <c r="V35" i="53"/>
  <c r="U35" i="53"/>
  <c r="T35" i="53"/>
  <c r="S35" i="53"/>
  <c r="R35" i="53"/>
  <c r="X34" i="53"/>
  <c r="Y34" i="53" s="1"/>
  <c r="V34" i="53"/>
  <c r="U34" i="53"/>
  <c r="T34" i="53"/>
  <c r="S34" i="53"/>
  <c r="R34" i="53"/>
  <c r="X33" i="53"/>
  <c r="Y33" i="53" s="1"/>
  <c r="V33" i="53"/>
  <c r="U33" i="53"/>
  <c r="T33" i="53"/>
  <c r="S33" i="53"/>
  <c r="R33" i="53"/>
  <c r="X31" i="53"/>
  <c r="Y31" i="53" s="1"/>
  <c r="V31" i="53"/>
  <c r="U31" i="53"/>
  <c r="T31" i="53"/>
  <c r="S31" i="53"/>
  <c r="R31" i="53"/>
  <c r="X30" i="53"/>
  <c r="Y30" i="53" s="1"/>
  <c r="V30" i="53"/>
  <c r="U30" i="53"/>
  <c r="T30" i="53"/>
  <c r="S30" i="53"/>
  <c r="R30" i="53"/>
  <c r="X29" i="53"/>
  <c r="Y29" i="53" s="1"/>
  <c r="V29" i="53"/>
  <c r="U29" i="53"/>
  <c r="T29" i="53"/>
  <c r="S29" i="53"/>
  <c r="R29" i="53"/>
  <c r="X27" i="53"/>
  <c r="Y27" i="53" s="1"/>
  <c r="V27" i="53"/>
  <c r="U27" i="53"/>
  <c r="T27" i="53"/>
  <c r="S27" i="53"/>
  <c r="R27" i="53"/>
  <c r="X26" i="53"/>
  <c r="Y26" i="53" s="1"/>
  <c r="V26" i="53"/>
  <c r="U26" i="53"/>
  <c r="T26" i="53"/>
  <c r="S26" i="53"/>
  <c r="R26" i="53"/>
  <c r="X25" i="53"/>
  <c r="Y25" i="53" s="1"/>
  <c r="V25" i="53"/>
  <c r="U25" i="53"/>
  <c r="T25" i="53"/>
  <c r="S25" i="53"/>
  <c r="R25" i="53"/>
  <c r="X24" i="53"/>
  <c r="Y24" i="53" s="1"/>
  <c r="V24" i="53"/>
  <c r="U24" i="53"/>
  <c r="T24" i="53"/>
  <c r="S24" i="53"/>
  <c r="R24" i="53"/>
  <c r="X23" i="53"/>
  <c r="Y23" i="53" s="1"/>
  <c r="V23" i="53"/>
  <c r="U23" i="53"/>
  <c r="T23" i="53"/>
  <c r="S23" i="53"/>
  <c r="R23" i="53"/>
  <c r="X22" i="53"/>
  <c r="Y22" i="53" s="1"/>
  <c r="V22" i="53"/>
  <c r="U22" i="53"/>
  <c r="T22" i="53"/>
  <c r="S22" i="53"/>
  <c r="R22" i="53"/>
  <c r="X21" i="53"/>
  <c r="Y21" i="53" s="1"/>
  <c r="V21" i="53"/>
  <c r="U21" i="53"/>
  <c r="T21" i="53"/>
  <c r="S21" i="53"/>
  <c r="R21" i="53"/>
  <c r="X20" i="53"/>
  <c r="Y20" i="53" s="1"/>
  <c r="V20" i="53"/>
  <c r="U20" i="53"/>
  <c r="T20" i="53"/>
  <c r="S20" i="53"/>
  <c r="R20" i="53"/>
  <c r="X19" i="53"/>
  <c r="Y19" i="53" s="1"/>
  <c r="V19" i="53"/>
  <c r="U19" i="53"/>
  <c r="T19" i="53"/>
  <c r="S19" i="53"/>
  <c r="R19" i="53"/>
  <c r="X16" i="53"/>
  <c r="Y16" i="53" s="1"/>
  <c r="V16" i="53"/>
  <c r="U16" i="53"/>
  <c r="T16" i="53"/>
  <c r="S16" i="53"/>
  <c r="R16" i="53"/>
  <c r="W20" i="53" l="1"/>
  <c r="W22" i="53"/>
  <c r="W24" i="53"/>
  <c r="W26" i="53"/>
  <c r="W30" i="53"/>
  <c r="W33" i="53"/>
  <c r="W55" i="53"/>
  <c r="W58" i="53"/>
  <c r="W35" i="53"/>
  <c r="W37" i="53"/>
  <c r="W44" i="53"/>
  <c r="W39" i="53"/>
  <c r="W48" i="53"/>
  <c r="W21" i="53"/>
  <c r="W27" i="53"/>
  <c r="W34" i="53"/>
  <c r="W59" i="53"/>
  <c r="W16" i="53"/>
  <c r="W19" i="53"/>
  <c r="W23" i="53"/>
  <c r="W25" i="53"/>
  <c r="W29" i="53"/>
  <c r="W31" i="53"/>
  <c r="W45" i="53"/>
  <c r="W47" i="53"/>
  <c r="W49" i="53"/>
  <c r="E105" i="28" l="1"/>
  <c r="E106" i="28"/>
  <c r="E107" i="28"/>
  <c r="E108" i="28"/>
  <c r="E109" i="28"/>
  <c r="E110" i="28"/>
  <c r="E111" i="28"/>
  <c r="E112" i="28"/>
  <c r="E113" i="28"/>
  <c r="E114" i="28"/>
  <c r="E115" i="28"/>
  <c r="E116" i="28"/>
  <c r="E117" i="28"/>
  <c r="E118" i="28"/>
  <c r="E119" i="28"/>
  <c r="E120" i="28"/>
  <c r="E121" i="28"/>
  <c r="E122" i="28"/>
  <c r="E123" i="28"/>
  <c r="E124" i="28"/>
  <c r="E125" i="28"/>
  <c r="E126" i="28"/>
  <c r="G105" i="28"/>
  <c r="G106" i="28"/>
  <c r="G107" i="28"/>
  <c r="G108" i="28"/>
  <c r="G109" i="28"/>
  <c r="G110" i="28"/>
  <c r="G111" i="28"/>
  <c r="G112" i="28"/>
  <c r="G113" i="28"/>
  <c r="G114" i="28"/>
  <c r="G115" i="28"/>
  <c r="G116" i="28"/>
  <c r="G117" i="28"/>
  <c r="G118" i="28"/>
  <c r="G119" i="28"/>
  <c r="G120" i="28"/>
  <c r="G121" i="28"/>
  <c r="G122" i="28"/>
  <c r="G123" i="28"/>
  <c r="G124" i="28"/>
  <c r="G125" i="28"/>
  <c r="G126" i="28"/>
  <c r="I105" i="28"/>
  <c r="I106" i="28"/>
  <c r="I107" i="28"/>
  <c r="I108" i="28"/>
  <c r="I109" i="28"/>
  <c r="I110" i="28"/>
  <c r="I111" i="28"/>
  <c r="I112" i="28"/>
  <c r="I113" i="28"/>
  <c r="I114" i="28"/>
  <c r="I115" i="28"/>
  <c r="I116" i="28"/>
  <c r="I117" i="28"/>
  <c r="I118" i="28"/>
  <c r="I119" i="28"/>
  <c r="I120" i="28"/>
  <c r="I121" i="28"/>
  <c r="I122" i="28"/>
  <c r="I123" i="28"/>
  <c r="I124" i="28"/>
  <c r="I125" i="28"/>
  <c r="I126" i="28"/>
  <c r="K105" i="28"/>
  <c r="K106" i="28"/>
  <c r="K107" i="28"/>
  <c r="K108" i="28"/>
  <c r="K109" i="28"/>
  <c r="K110" i="28"/>
  <c r="K111" i="28"/>
  <c r="K112" i="28"/>
  <c r="K113" i="28"/>
  <c r="K114" i="28"/>
  <c r="K115" i="28"/>
  <c r="K116" i="28"/>
  <c r="K117" i="28"/>
  <c r="K118" i="28"/>
  <c r="K119" i="28"/>
  <c r="K120" i="28"/>
  <c r="K121" i="28"/>
  <c r="K122" i="28"/>
  <c r="K123" i="28"/>
  <c r="K124" i="28"/>
  <c r="K125" i="28"/>
  <c r="K126" i="28"/>
  <c r="M105" i="28"/>
  <c r="M106" i="28"/>
  <c r="M107" i="28"/>
  <c r="M108" i="28"/>
  <c r="M109" i="28"/>
  <c r="M110" i="28"/>
  <c r="M111" i="28"/>
  <c r="M112" i="28"/>
  <c r="M113" i="28"/>
  <c r="M114" i="28"/>
  <c r="M115" i="28"/>
  <c r="M116" i="28"/>
  <c r="M117" i="28"/>
  <c r="M118" i="28"/>
  <c r="M119" i="28"/>
  <c r="M120" i="28"/>
  <c r="M121" i="28"/>
  <c r="M122" i="28"/>
  <c r="M123" i="28"/>
  <c r="M124" i="28"/>
  <c r="M125" i="28"/>
  <c r="M126" i="28"/>
  <c r="O105" i="28"/>
  <c r="O106" i="28"/>
  <c r="O107" i="28"/>
  <c r="O108" i="28"/>
  <c r="O109" i="28"/>
  <c r="O110" i="28"/>
  <c r="O111" i="28"/>
  <c r="O112" i="28"/>
  <c r="O113" i="28"/>
  <c r="O114" i="28"/>
  <c r="O115" i="28"/>
  <c r="O116" i="28"/>
  <c r="O117" i="28"/>
  <c r="O118" i="28"/>
  <c r="O119" i="28"/>
  <c r="O120" i="28"/>
  <c r="O121" i="28"/>
  <c r="O122" i="28"/>
  <c r="O123" i="28"/>
  <c r="O124" i="28"/>
  <c r="O125" i="28"/>
  <c r="O126" i="28"/>
  <c r="Q105" i="28"/>
  <c r="Q106" i="28"/>
  <c r="Q107" i="28"/>
  <c r="Q108" i="28"/>
  <c r="Q109" i="28"/>
  <c r="Q110" i="28"/>
  <c r="Q111" i="28"/>
  <c r="Q112" i="28"/>
  <c r="Q113" i="28"/>
  <c r="Q114" i="28"/>
  <c r="Q115" i="28"/>
  <c r="Q116" i="28"/>
  <c r="Q117" i="28"/>
  <c r="Q118" i="28"/>
  <c r="Q119" i="28"/>
  <c r="Q120" i="28"/>
  <c r="Q121" i="28"/>
  <c r="Q122" i="28"/>
  <c r="Q123" i="28"/>
  <c r="Q124" i="28"/>
  <c r="Q125" i="28"/>
  <c r="Q126" i="28"/>
  <c r="S105" i="28"/>
  <c r="S106" i="28"/>
  <c r="S107" i="28"/>
  <c r="S108" i="28"/>
  <c r="S109" i="28"/>
  <c r="S110" i="28"/>
  <c r="S111" i="28"/>
  <c r="S112" i="28"/>
  <c r="S113" i="28"/>
  <c r="S114" i="28"/>
  <c r="S115" i="28"/>
  <c r="S116" i="28"/>
  <c r="S117" i="28"/>
  <c r="S118" i="28"/>
  <c r="S119" i="28"/>
  <c r="S120" i="28"/>
  <c r="S121" i="28"/>
  <c r="S122" i="28"/>
  <c r="S123" i="28"/>
  <c r="S124" i="28"/>
  <c r="S125" i="28"/>
  <c r="S126" i="28"/>
  <c r="U105" i="28"/>
  <c r="U106" i="28"/>
  <c r="U107" i="28"/>
  <c r="U108" i="28"/>
  <c r="U109" i="28"/>
  <c r="U110" i="28"/>
  <c r="U111" i="28"/>
  <c r="U112" i="28"/>
  <c r="U113" i="28"/>
  <c r="U114" i="28"/>
  <c r="U115" i="28"/>
  <c r="U116" i="28"/>
  <c r="U117" i="28"/>
  <c r="U118" i="28"/>
  <c r="U119" i="28"/>
  <c r="U120" i="28"/>
  <c r="U121" i="28"/>
  <c r="U122" i="28"/>
  <c r="U123" i="28"/>
  <c r="U124" i="28"/>
  <c r="U125" i="28"/>
  <c r="U126" i="28"/>
  <c r="W105" i="28"/>
  <c r="W106" i="28"/>
  <c r="W107" i="28"/>
  <c r="W108" i="28"/>
  <c r="W109" i="28"/>
  <c r="W110" i="28"/>
  <c r="W111" i="28"/>
  <c r="W112" i="28"/>
  <c r="W113" i="28"/>
  <c r="W114" i="28"/>
  <c r="W115" i="28"/>
  <c r="W116" i="28"/>
  <c r="W117" i="28"/>
  <c r="W118" i="28"/>
  <c r="W119" i="28"/>
  <c r="W120" i="28"/>
  <c r="W121" i="28"/>
  <c r="W122" i="28"/>
  <c r="W123" i="28"/>
  <c r="W124" i="28"/>
  <c r="W125" i="28"/>
  <c r="W126" i="28"/>
  <c r="Y105" i="28"/>
  <c r="Y106" i="28"/>
  <c r="Y107" i="28"/>
  <c r="Y108" i="28"/>
  <c r="Y109" i="28"/>
  <c r="Y110" i="28"/>
  <c r="Y111" i="28"/>
  <c r="Y112" i="28"/>
  <c r="Y113" i="28"/>
  <c r="Y114" i="28"/>
  <c r="Y115" i="28"/>
  <c r="Y116" i="28"/>
  <c r="Y117" i="28"/>
  <c r="Y118" i="28"/>
  <c r="Y119" i="28"/>
  <c r="Y120" i="28"/>
  <c r="Y121" i="28"/>
  <c r="Y122" i="28"/>
  <c r="Y123" i="28"/>
  <c r="Y124" i="28"/>
  <c r="Y125" i="28"/>
  <c r="Y126" i="28"/>
  <c r="AA105" i="28"/>
  <c r="AA106" i="28"/>
  <c r="AA107" i="28"/>
  <c r="AA108" i="28"/>
  <c r="AA109" i="28"/>
  <c r="AA110" i="28"/>
  <c r="AA111" i="28"/>
  <c r="AA112" i="28"/>
  <c r="AA113" i="28"/>
  <c r="AA114" i="28"/>
  <c r="AA115" i="28"/>
  <c r="AA116" i="28"/>
  <c r="AA117" i="28"/>
  <c r="AA118" i="28"/>
  <c r="AA119" i="28"/>
  <c r="AA120" i="28"/>
  <c r="AA121" i="28"/>
  <c r="AA122" i="28"/>
  <c r="AA123" i="28"/>
  <c r="AA124" i="28"/>
  <c r="AA125" i="28"/>
  <c r="AA126" i="28"/>
  <c r="AC105" i="28"/>
  <c r="AC106" i="28"/>
  <c r="AC107" i="28"/>
  <c r="AC108" i="28"/>
  <c r="AC109" i="28"/>
  <c r="AC110" i="28"/>
  <c r="AC111" i="28"/>
  <c r="AC112" i="28"/>
  <c r="AC113" i="28"/>
  <c r="AC114" i="28"/>
  <c r="AC115" i="28"/>
  <c r="AC116" i="28"/>
  <c r="AC117" i="28"/>
  <c r="AC118" i="28"/>
  <c r="AC119" i="28"/>
  <c r="AC120" i="28"/>
  <c r="AC121" i="28"/>
  <c r="AC122" i="28"/>
  <c r="AC123" i="28"/>
  <c r="AC124" i="28"/>
  <c r="AC125" i="28"/>
  <c r="AC126" i="28"/>
  <c r="AE105" i="28"/>
  <c r="AE106" i="28"/>
  <c r="AE107" i="28"/>
  <c r="AE108" i="28"/>
  <c r="AE109" i="28"/>
  <c r="AE110" i="28"/>
  <c r="AE111" i="28"/>
  <c r="AE112" i="28"/>
  <c r="AE113" i="28"/>
  <c r="AE114" i="28"/>
  <c r="AE115" i="28"/>
  <c r="AE116" i="28"/>
  <c r="AE117" i="28"/>
  <c r="AE118" i="28"/>
  <c r="AE119" i="28"/>
  <c r="AE120" i="28"/>
  <c r="AE121" i="28"/>
  <c r="AE122" i="28"/>
  <c r="AE123" i="28"/>
  <c r="AE124" i="28"/>
  <c r="AE125" i="28"/>
  <c r="AE126" i="28"/>
  <c r="AG105" i="28"/>
  <c r="AG106" i="28"/>
  <c r="AG107" i="28"/>
  <c r="AG108" i="28"/>
  <c r="AG109" i="28"/>
  <c r="AG110" i="28"/>
  <c r="AG111" i="28"/>
  <c r="AG112" i="28"/>
  <c r="AG113" i="28"/>
  <c r="AG114" i="28"/>
  <c r="AG115" i="28"/>
  <c r="AG116" i="28"/>
  <c r="AG117" i="28"/>
  <c r="AG118" i="28"/>
  <c r="AG119" i="28"/>
  <c r="AG120" i="28"/>
  <c r="AG121" i="28"/>
  <c r="AG122" i="28"/>
  <c r="AG123" i="28"/>
  <c r="AG124" i="28"/>
  <c r="AG125" i="28"/>
  <c r="AG126" i="28"/>
  <c r="AI105" i="28"/>
  <c r="AI106" i="28"/>
  <c r="AI107" i="28"/>
  <c r="AI108" i="28"/>
  <c r="AI109" i="28"/>
  <c r="AI110" i="28"/>
  <c r="AI111" i="28"/>
  <c r="AI112" i="28"/>
  <c r="AI113" i="28"/>
  <c r="AI114" i="28"/>
  <c r="AI115" i="28"/>
  <c r="AI116" i="28"/>
  <c r="AI117" i="28"/>
  <c r="AI118" i="28"/>
  <c r="AI119" i="28"/>
  <c r="AI120" i="28"/>
  <c r="AI121" i="28"/>
  <c r="AI122" i="28"/>
  <c r="AI123" i="28"/>
  <c r="AI124" i="28"/>
  <c r="AI125" i="28"/>
  <c r="AI126" i="28"/>
  <c r="AK105" i="28"/>
  <c r="AK106" i="28"/>
  <c r="AK107" i="28"/>
  <c r="AK108" i="28"/>
  <c r="AK109" i="28"/>
  <c r="AK110" i="28"/>
  <c r="AK111" i="28"/>
  <c r="AK112" i="28"/>
  <c r="AK113" i="28"/>
  <c r="AK114" i="28"/>
  <c r="AK115" i="28"/>
  <c r="AK116" i="28"/>
  <c r="AK117" i="28"/>
  <c r="AK118" i="28"/>
  <c r="AK119" i="28"/>
  <c r="AK120" i="28"/>
  <c r="AK121" i="28"/>
  <c r="AK122" i="28"/>
  <c r="AK123" i="28"/>
  <c r="AK124" i="28"/>
  <c r="AK125" i="28"/>
  <c r="AK126" i="28"/>
  <c r="AM105" i="28"/>
  <c r="AM106" i="28"/>
  <c r="AM107" i="28"/>
  <c r="AM108" i="28"/>
  <c r="AM109" i="28"/>
  <c r="AM110" i="28"/>
  <c r="AM111" i="28"/>
  <c r="AM112" i="28"/>
  <c r="AM113" i="28"/>
  <c r="AM114" i="28"/>
  <c r="AM115" i="28"/>
  <c r="AM116" i="28"/>
  <c r="AM117" i="28"/>
  <c r="AM118" i="28"/>
  <c r="AM119" i="28"/>
  <c r="AM120" i="28"/>
  <c r="AM121" i="28"/>
  <c r="AM122" i="28"/>
  <c r="AM123" i="28"/>
  <c r="AM124" i="28"/>
  <c r="AM125" i="28"/>
  <c r="AM126" i="28"/>
  <c r="AO105" i="28"/>
  <c r="AO106" i="28"/>
  <c r="AO107" i="28"/>
  <c r="AO108" i="28"/>
  <c r="AO109" i="28"/>
  <c r="AO110" i="28"/>
  <c r="AO111" i="28"/>
  <c r="AO112" i="28"/>
  <c r="AO113" i="28"/>
  <c r="AO114" i="28"/>
  <c r="AO115" i="28"/>
  <c r="AO116" i="28"/>
  <c r="AO117" i="28"/>
  <c r="AO118" i="28"/>
  <c r="AO119" i="28"/>
  <c r="AO120" i="28"/>
  <c r="AO121" i="28"/>
  <c r="AO122" i="28"/>
  <c r="AO123" i="28"/>
  <c r="AO124" i="28"/>
  <c r="AO125" i="28"/>
  <c r="AO126" i="28"/>
  <c r="AQ105" i="28"/>
  <c r="AQ106" i="28"/>
  <c r="AQ107" i="28"/>
  <c r="AQ108" i="28"/>
  <c r="AQ109" i="28"/>
  <c r="AQ110" i="28"/>
  <c r="AQ111" i="28"/>
  <c r="AQ112" i="28"/>
  <c r="AQ113" i="28"/>
  <c r="AQ114" i="28"/>
  <c r="AQ115" i="28"/>
  <c r="AQ116" i="28"/>
  <c r="AQ117" i="28"/>
  <c r="AQ118" i="28"/>
  <c r="AQ119" i="28"/>
  <c r="AQ120" i="28"/>
  <c r="AQ121" i="28"/>
  <c r="AQ122" i="28"/>
  <c r="AQ123" i="28"/>
  <c r="AQ124" i="28"/>
  <c r="AQ125" i="28"/>
  <c r="AQ126" i="28"/>
  <c r="AS105" i="28"/>
  <c r="AS106" i="28"/>
  <c r="AS107" i="28"/>
  <c r="AS108" i="28"/>
  <c r="AS109" i="28"/>
  <c r="AS110" i="28"/>
  <c r="AS111" i="28"/>
  <c r="AS112" i="28"/>
  <c r="AS113" i="28"/>
  <c r="AS114" i="28"/>
  <c r="AS115" i="28"/>
  <c r="AS116" i="28"/>
  <c r="AS117" i="28"/>
  <c r="AS118" i="28"/>
  <c r="AS119" i="28"/>
  <c r="AS120" i="28"/>
  <c r="AS121" i="28"/>
  <c r="AS122" i="28"/>
  <c r="AS123" i="28"/>
  <c r="AS124" i="28"/>
  <c r="AS125" i="28"/>
  <c r="AS126" i="28"/>
  <c r="AU105" i="28"/>
  <c r="AU106" i="28"/>
  <c r="AU107" i="28"/>
  <c r="AU108" i="28"/>
  <c r="AU109" i="28"/>
  <c r="AU110" i="28"/>
  <c r="AU111" i="28"/>
  <c r="AU112" i="28"/>
  <c r="AU113" i="28"/>
  <c r="AU114" i="28"/>
  <c r="AU115" i="28"/>
  <c r="AU116" i="28"/>
  <c r="AU117" i="28"/>
  <c r="AU118" i="28"/>
  <c r="AU119" i="28"/>
  <c r="AU120" i="28"/>
  <c r="AU121" i="28"/>
  <c r="AU122" i="28"/>
  <c r="AU123" i="28"/>
  <c r="AU124" i="28"/>
  <c r="AU125" i="28"/>
  <c r="AU126" i="28"/>
  <c r="AW105" i="28"/>
  <c r="AW106" i="28"/>
  <c r="AW107" i="28"/>
  <c r="AW108" i="28"/>
  <c r="AW109" i="28"/>
  <c r="AW110" i="28"/>
  <c r="AW111" i="28"/>
  <c r="AW112" i="28"/>
  <c r="AW113" i="28"/>
  <c r="AW114" i="28"/>
  <c r="AW115" i="28"/>
  <c r="AW116" i="28"/>
  <c r="AW117" i="28"/>
  <c r="AW118" i="28"/>
  <c r="AW119" i="28"/>
  <c r="AW120" i="28"/>
  <c r="AW121" i="28"/>
  <c r="AW122" i="28"/>
  <c r="AW123" i="28"/>
  <c r="AW124" i="28"/>
  <c r="AW125" i="28"/>
  <c r="AW126" i="28"/>
  <c r="AY105" i="28"/>
  <c r="AY106" i="28"/>
  <c r="AY107" i="28"/>
  <c r="AY108" i="28"/>
  <c r="AY109" i="28"/>
  <c r="AY110" i="28"/>
  <c r="AY111" i="28"/>
  <c r="AY112" i="28"/>
  <c r="AY113" i="28"/>
  <c r="AY114" i="28"/>
  <c r="AY115" i="28"/>
  <c r="AY116" i="28"/>
  <c r="AY117" i="28"/>
  <c r="AY118" i="28"/>
  <c r="AY119" i="28"/>
  <c r="AY120" i="28"/>
  <c r="AY121" i="28"/>
  <c r="AY122" i="28"/>
  <c r="AY123" i="28"/>
  <c r="AY124" i="28"/>
  <c r="AY125" i="28"/>
  <c r="AY126" i="28"/>
  <c r="BA105" i="28"/>
  <c r="BA106" i="28"/>
  <c r="BA107" i="28"/>
  <c r="BA108" i="28"/>
  <c r="BA109" i="28"/>
  <c r="BA110" i="28"/>
  <c r="BA111" i="28"/>
  <c r="BA112" i="28"/>
  <c r="BA113" i="28"/>
  <c r="BA114" i="28"/>
  <c r="BA115" i="28"/>
  <c r="BA116" i="28"/>
  <c r="BA117" i="28"/>
  <c r="BA118" i="28"/>
  <c r="BA119" i="28"/>
  <c r="BA120" i="28"/>
  <c r="BA121" i="28"/>
  <c r="BA122" i="28"/>
  <c r="BA123" i="28"/>
  <c r="BA124" i="28"/>
  <c r="BA125" i="28"/>
  <c r="BA126" i="28"/>
  <c r="BC105" i="28"/>
  <c r="BC106" i="28"/>
  <c r="BC107" i="28"/>
  <c r="BC108" i="28"/>
  <c r="BC109" i="28"/>
  <c r="BC110" i="28"/>
  <c r="BC111" i="28"/>
  <c r="BC112" i="28"/>
  <c r="BC113" i="28"/>
  <c r="BC114" i="28"/>
  <c r="BC115" i="28"/>
  <c r="BC116" i="28"/>
  <c r="BC117" i="28"/>
  <c r="BC118" i="28"/>
  <c r="BC119" i="28"/>
  <c r="BC120" i="28"/>
  <c r="BC121" i="28"/>
  <c r="BC122" i="28"/>
  <c r="BC123" i="28"/>
  <c r="BC124" i="28"/>
  <c r="BC125" i="28"/>
  <c r="BC126" i="28"/>
  <c r="BE105" i="28"/>
  <c r="BE106" i="28"/>
  <c r="BE107" i="28"/>
  <c r="BE108" i="28"/>
  <c r="BE109" i="28"/>
  <c r="BE110" i="28"/>
  <c r="BE111" i="28"/>
  <c r="BE112" i="28"/>
  <c r="BE113" i="28"/>
  <c r="BE114" i="28"/>
  <c r="BE115" i="28"/>
  <c r="BE116" i="28"/>
  <c r="BE117" i="28"/>
  <c r="BE118" i="28"/>
  <c r="BE119" i="28"/>
  <c r="BE120" i="28"/>
  <c r="BE121" i="28"/>
  <c r="BE122" i="28"/>
  <c r="BE123" i="28"/>
  <c r="BE124" i="28"/>
  <c r="BE125" i="28"/>
  <c r="BE126" i="28"/>
  <c r="BG105" i="28"/>
  <c r="BG106" i="28"/>
  <c r="BG107" i="28"/>
  <c r="BG108" i="28"/>
  <c r="BG109" i="28"/>
  <c r="BG110" i="28"/>
  <c r="BG111" i="28"/>
  <c r="BG112" i="28"/>
  <c r="BG113" i="28"/>
  <c r="BG114" i="28"/>
  <c r="BG115" i="28"/>
  <c r="BG116" i="28"/>
  <c r="BG117" i="28"/>
  <c r="BG118" i="28"/>
  <c r="BG119" i="28"/>
  <c r="BG120" i="28"/>
  <c r="BG121" i="28"/>
  <c r="BG122" i="28"/>
  <c r="BG123" i="28"/>
  <c r="BG124" i="28"/>
  <c r="BG125" i="28"/>
  <c r="BG126" i="28"/>
  <c r="BI105" i="28"/>
  <c r="BI106" i="28"/>
  <c r="BI107" i="28"/>
  <c r="BI108" i="28"/>
  <c r="BI109" i="28"/>
  <c r="BI110" i="28"/>
  <c r="BI111" i="28"/>
  <c r="BI112" i="28"/>
  <c r="BI113" i="28"/>
  <c r="BI114" i="28"/>
  <c r="BI115" i="28"/>
  <c r="BI116" i="28"/>
  <c r="BI117" i="28"/>
  <c r="BI118" i="28"/>
  <c r="BI119" i="28"/>
  <c r="BI120" i="28"/>
  <c r="BI121" i="28"/>
  <c r="BI122" i="28"/>
  <c r="BI123" i="28"/>
  <c r="BI124" i="28"/>
  <c r="BI125" i="28"/>
  <c r="BI126" i="28"/>
  <c r="BK105" i="28"/>
  <c r="BK106" i="28"/>
  <c r="BK107" i="28"/>
  <c r="BK108" i="28"/>
  <c r="BK109" i="28"/>
  <c r="BK110" i="28"/>
  <c r="BK111" i="28"/>
  <c r="BK112" i="28"/>
  <c r="BK113" i="28"/>
  <c r="BK114" i="28"/>
  <c r="BK115" i="28"/>
  <c r="BK116" i="28"/>
  <c r="BK117" i="28"/>
  <c r="BK118" i="28"/>
  <c r="BK119" i="28"/>
  <c r="BK120" i="28"/>
  <c r="BK121" i="28"/>
  <c r="BK122" i="28"/>
  <c r="BK123" i="28"/>
  <c r="BK124" i="28"/>
  <c r="BK125" i="28"/>
  <c r="BK126" i="28"/>
  <c r="L5" i="38"/>
  <c r="L6" i="38"/>
  <c r="L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K20" i="38"/>
  <c r="K21" i="38"/>
  <c r="K22" i="38"/>
  <c r="K23" i="38"/>
  <c r="K24" i="38"/>
  <c r="K25" i="38"/>
  <c r="K26" i="38"/>
  <c r="K27" i="38"/>
  <c r="K28" i="38"/>
  <c r="K29" i="38"/>
  <c r="K30" i="38"/>
  <c r="K31" i="38"/>
  <c r="K32" i="38"/>
  <c r="K33" i="38"/>
  <c r="A20" i="38"/>
  <c r="B20" i="38" s="1"/>
  <c r="A21" i="38"/>
  <c r="B21" i="38" s="1"/>
  <c r="A22" i="38"/>
  <c r="B22" i="38" s="1"/>
  <c r="A23" i="38"/>
  <c r="B23" i="38" s="1"/>
  <c r="A24" i="38"/>
  <c r="B24" i="38" s="1"/>
  <c r="A25" i="38"/>
  <c r="B25" i="38" s="1"/>
  <c r="A26" i="38"/>
  <c r="B26" i="38" s="1"/>
  <c r="A27" i="38"/>
  <c r="B27" i="38" s="1"/>
  <c r="A28" i="38"/>
  <c r="B28" i="38" s="1"/>
  <c r="A29" i="38"/>
  <c r="B29" i="38" s="1"/>
  <c r="A30" i="38"/>
  <c r="B30" i="38" s="1"/>
  <c r="A31" i="38"/>
  <c r="B31" i="38" s="1"/>
  <c r="A32" i="38"/>
  <c r="B32" i="38" s="1"/>
  <c r="A33" i="38"/>
  <c r="B33" i="38" s="1"/>
  <c r="X28" i="36"/>
  <c r="AD28" i="36" s="1"/>
  <c r="X29" i="36"/>
  <c r="AD29" i="36" s="1"/>
  <c r="X30" i="36"/>
  <c r="AD30" i="36" s="1"/>
  <c r="X31" i="36"/>
  <c r="AD31" i="36" s="1"/>
  <c r="X32" i="36"/>
  <c r="AD32" i="36" s="1"/>
  <c r="X33" i="36"/>
  <c r="AD33" i="36" s="1"/>
  <c r="X34" i="36"/>
  <c r="AD34" i="36" s="1"/>
  <c r="X35" i="36"/>
  <c r="AD35" i="36" s="1"/>
  <c r="X36" i="36"/>
  <c r="AD36" i="36" s="1"/>
  <c r="X37" i="36"/>
  <c r="AD37" i="36" s="1"/>
  <c r="X38" i="36"/>
  <c r="AD38" i="36" s="1"/>
  <c r="X39" i="36"/>
  <c r="AD39" i="36" s="1"/>
  <c r="X40" i="36"/>
  <c r="AD40" i="36" s="1"/>
  <c r="X41" i="36"/>
  <c r="AD41" i="36" s="1"/>
  <c r="B30" i="56"/>
  <c r="C30" i="56" s="1"/>
  <c r="B31" i="56"/>
  <c r="C31" i="56" s="1"/>
  <c r="B32" i="56"/>
  <c r="C32" i="56" s="1"/>
  <c r="B33" i="56"/>
  <c r="C33" i="56" s="1"/>
  <c r="B34" i="56"/>
  <c r="C34" i="56" s="1"/>
  <c r="B35" i="56"/>
  <c r="C35" i="56" s="1"/>
  <c r="B36" i="56"/>
  <c r="C36" i="56" s="1"/>
  <c r="B37" i="56"/>
  <c r="C37" i="56" s="1"/>
  <c r="B38" i="56"/>
  <c r="C38" i="56" s="1"/>
  <c r="B39" i="56"/>
  <c r="C39" i="56" s="1"/>
  <c r="B40" i="56"/>
  <c r="C40" i="56" s="1"/>
  <c r="B41" i="56"/>
  <c r="C41" i="56" s="1"/>
  <c r="B42" i="56"/>
  <c r="C42" i="56" s="1"/>
  <c r="B43" i="56"/>
  <c r="C43" i="56" s="1"/>
  <c r="JO8" i="55"/>
  <c r="JN2" i="55"/>
  <c r="JL73" i="55" s="1"/>
  <c r="JF8" i="55"/>
  <c r="IW8" i="55"/>
  <c r="IN8" i="55"/>
  <c r="IE8" i="55"/>
  <c r="JE2" i="55"/>
  <c r="JC73" i="55" s="1"/>
  <c r="IV2" i="55"/>
  <c r="IT73" i="55" s="1"/>
  <c r="IM2" i="55"/>
  <c r="IK73" i="55" s="1"/>
  <c r="ID2" i="55"/>
  <c r="IB73" i="55" s="1"/>
  <c r="HV8" i="55"/>
  <c r="HM8" i="55"/>
  <c r="HD8" i="55"/>
  <c r="GU8" i="55"/>
  <c r="HU2" i="55"/>
  <c r="HS73" i="55" s="1"/>
  <c r="HL2" i="55"/>
  <c r="HJ73" i="55" s="1"/>
  <c r="HC2" i="55"/>
  <c r="HA73" i="55" s="1"/>
  <c r="GT2" i="55"/>
  <c r="GR73" i="55" s="1"/>
  <c r="GL8" i="55"/>
  <c r="GC8" i="55"/>
  <c r="FT8" i="55"/>
  <c r="FK8" i="55"/>
  <c r="GK2" i="55"/>
  <c r="GI73" i="55" s="1"/>
  <c r="GB2" i="55"/>
  <c r="FZ73" i="55" s="1"/>
  <c r="FS2" i="55"/>
  <c r="FQ73" i="55" s="1"/>
  <c r="FJ2" i="55"/>
  <c r="FH73" i="55" s="1"/>
  <c r="G69" i="55"/>
  <c r="G68" i="55"/>
  <c r="G64" i="55"/>
  <c r="G63" i="55"/>
  <c r="G62" i="55"/>
  <c r="G60" i="55"/>
  <c r="G57" i="55"/>
  <c r="G56" i="55"/>
  <c r="G53" i="55"/>
  <c r="G52" i="55"/>
  <c r="G51" i="55"/>
  <c r="G50" i="55"/>
  <c r="G49" i="55"/>
  <c r="G48" i="55"/>
  <c r="G47" i="55"/>
  <c r="G44" i="55"/>
  <c r="G43" i="55"/>
  <c r="G42" i="55"/>
  <c r="G41" i="55"/>
  <c r="G40" i="55"/>
  <c r="G39" i="55"/>
  <c r="G36" i="55"/>
  <c r="G30" i="55"/>
  <c r="G28" i="55"/>
  <c r="G27" i="55"/>
  <c r="G25" i="55"/>
  <c r="G24" i="55"/>
  <c r="G23" i="55"/>
  <c r="G22" i="55"/>
  <c r="G20" i="55"/>
  <c r="G19" i="55"/>
  <c r="G17" i="55"/>
  <c r="G16" i="55"/>
  <c r="G15" i="55"/>
  <c r="G14" i="55"/>
  <c r="G13" i="55"/>
  <c r="C155" i="53"/>
  <c r="C156" i="53"/>
  <c r="C157" i="53"/>
  <c r="N22" i="37"/>
  <c r="N23" i="37"/>
  <c r="N24" i="37"/>
  <c r="N25" i="37"/>
  <c r="N26" i="37"/>
  <c r="N27" i="37"/>
  <c r="N28" i="37"/>
  <c r="N29" i="37"/>
  <c r="N30" i="37"/>
  <c r="N31" i="37"/>
  <c r="N32" i="37"/>
  <c r="N33" i="37"/>
  <c r="N34" i="37"/>
  <c r="N35" i="37"/>
  <c r="I7" i="37"/>
  <c r="I8" i="37"/>
  <c r="I9" i="37"/>
  <c r="I10" i="37"/>
  <c r="I11" i="37"/>
  <c r="I12" i="37"/>
  <c r="I13" i="37"/>
  <c r="I14" i="37"/>
  <c r="I15" i="37"/>
  <c r="I16" i="37"/>
  <c r="I17" i="37"/>
  <c r="I18" i="37"/>
  <c r="I19" i="37"/>
  <c r="I20" i="37"/>
  <c r="I21" i="37"/>
  <c r="I22" i="37"/>
  <c r="I23" i="37"/>
  <c r="I24" i="37"/>
  <c r="I25" i="37"/>
  <c r="I26" i="37"/>
  <c r="I27" i="37"/>
  <c r="I28" i="37"/>
  <c r="I29" i="37"/>
  <c r="I30" i="37"/>
  <c r="I32" i="37"/>
  <c r="I33" i="37"/>
  <c r="I34" i="37"/>
  <c r="I35" i="37"/>
  <c r="E22" i="37"/>
  <c r="E23" i="37"/>
  <c r="E24" i="37"/>
  <c r="E25" i="37"/>
  <c r="E26" i="37"/>
  <c r="E27" i="37"/>
  <c r="E28" i="37"/>
  <c r="E29" i="37"/>
  <c r="E30" i="37"/>
  <c r="E32" i="37"/>
  <c r="E33" i="37"/>
  <c r="E34" i="37"/>
  <c r="E35" i="37"/>
  <c r="E10" i="37"/>
  <c r="E11" i="37"/>
  <c r="E12" i="37"/>
  <c r="E13" i="37"/>
  <c r="E14" i="37"/>
  <c r="E16" i="37"/>
  <c r="E17" i="37"/>
  <c r="E19" i="37"/>
  <c r="E20" i="37"/>
  <c r="E21" i="37"/>
  <c r="A22" i="37"/>
  <c r="B22" i="37" s="1"/>
  <c r="A23" i="37"/>
  <c r="B23" i="37" s="1"/>
  <c r="A24" i="37"/>
  <c r="B24" i="37" s="1"/>
  <c r="A25" i="37"/>
  <c r="B25" i="37" s="1"/>
  <c r="A26" i="37"/>
  <c r="B26" i="37" s="1"/>
  <c r="F26" i="37" s="1"/>
  <c r="A27" i="37"/>
  <c r="B27" i="37" s="1"/>
  <c r="A28" i="37"/>
  <c r="B28" i="37" s="1"/>
  <c r="A29" i="37"/>
  <c r="B29" i="37" s="1"/>
  <c r="A30" i="37"/>
  <c r="B30" i="37" s="1"/>
  <c r="A31" i="37"/>
  <c r="B31" i="37" s="1"/>
  <c r="A32" i="37"/>
  <c r="B32" i="37" s="1"/>
  <c r="A33" i="37"/>
  <c r="B33" i="37" s="1"/>
  <c r="A34" i="37"/>
  <c r="B34" i="37" s="1"/>
  <c r="A35" i="37"/>
  <c r="B35" i="37" s="1"/>
  <c r="F22" i="37" l="1"/>
  <c r="G70" i="55"/>
  <c r="J28" i="37"/>
  <c r="J24" i="37"/>
  <c r="F30" i="37"/>
  <c r="J29" i="37"/>
  <c r="F27" i="37"/>
  <c r="J25" i="37"/>
  <c r="F23" i="37"/>
  <c r="F34" i="37"/>
  <c r="J27" i="37"/>
  <c r="F29" i="37"/>
  <c r="J23" i="37"/>
  <c r="F25" i="37"/>
  <c r="J32" i="37"/>
  <c r="F32" i="37"/>
  <c r="F35" i="37"/>
  <c r="J35" i="37"/>
  <c r="F31" i="37"/>
  <c r="J31" i="37"/>
  <c r="J33" i="37"/>
  <c r="F33" i="37"/>
  <c r="F28" i="37"/>
  <c r="F24" i="37"/>
  <c r="O24" i="37" s="1"/>
  <c r="J34" i="37"/>
  <c r="J30" i="37"/>
  <c r="J26" i="37"/>
  <c r="O26" i="37" s="1"/>
  <c r="J22" i="37"/>
  <c r="O22" i="37" s="1"/>
  <c r="G31" i="55"/>
  <c r="G65" i="55"/>
  <c r="S4" i="21"/>
  <c r="T4" i="21"/>
  <c r="U4" i="21"/>
  <c r="V4" i="21"/>
  <c r="W4" i="21"/>
  <c r="X4" i="21"/>
  <c r="Y4" i="21"/>
  <c r="Z4" i="21"/>
  <c r="AA4" i="21"/>
  <c r="AB4" i="21"/>
  <c r="AC4" i="21"/>
  <c r="AD4" i="21"/>
  <c r="AE4" i="21"/>
  <c r="AF4" i="21"/>
  <c r="A34" i="35"/>
  <c r="D34" i="35" s="1"/>
  <c r="A35" i="35"/>
  <c r="D35" i="35" s="1"/>
  <c r="A36" i="35"/>
  <c r="D36" i="35" s="1"/>
  <c r="A23" i="35"/>
  <c r="D23" i="35" s="1"/>
  <c r="A24" i="35"/>
  <c r="D24" i="35" s="1"/>
  <c r="A25" i="35"/>
  <c r="D25" i="35" s="1"/>
  <c r="A26" i="35"/>
  <c r="D26" i="35" s="1"/>
  <c r="A27" i="35"/>
  <c r="D27" i="35" s="1"/>
  <c r="A28" i="35"/>
  <c r="D28" i="35" s="1"/>
  <c r="A29" i="35"/>
  <c r="D29" i="35" s="1"/>
  <c r="A30" i="35"/>
  <c r="D30" i="35" s="1"/>
  <c r="A31" i="35"/>
  <c r="A32" i="35"/>
  <c r="A33" i="35"/>
  <c r="D33" i="35" s="1"/>
  <c r="O28" i="37" l="1"/>
  <c r="O30" i="37"/>
  <c r="O27" i="37"/>
  <c r="O23" i="37"/>
  <c r="O34" i="37"/>
  <c r="O31" i="37"/>
  <c r="O29" i="37"/>
  <c r="O25" i="37"/>
  <c r="O35" i="37"/>
  <c r="D32" i="35"/>
  <c r="D31" i="35"/>
  <c r="O32" i="37"/>
  <c r="O33" i="37"/>
  <c r="G71" i="55"/>
  <c r="B15" i="56" l="1"/>
  <c r="C15" i="56" s="1"/>
  <c r="B16" i="56"/>
  <c r="C16" i="56" s="1"/>
  <c r="B17" i="56"/>
  <c r="C17" i="56" s="1"/>
  <c r="B18" i="56"/>
  <c r="C18" i="56" s="1"/>
  <c r="B19" i="56"/>
  <c r="C19" i="56" s="1"/>
  <c r="B20" i="56"/>
  <c r="C20" i="56" s="1"/>
  <c r="B21" i="56"/>
  <c r="C21" i="56" s="1"/>
  <c r="B22" i="56"/>
  <c r="C22" i="56" s="1"/>
  <c r="B23" i="56"/>
  <c r="C23" i="56" s="1"/>
  <c r="B24" i="56"/>
  <c r="C24" i="56" s="1"/>
  <c r="B25" i="56"/>
  <c r="C25" i="56" s="1"/>
  <c r="B26" i="56"/>
  <c r="C26" i="56" s="1"/>
  <c r="B27" i="56"/>
  <c r="C27" i="56" s="1"/>
  <c r="B28" i="56"/>
  <c r="C28" i="56" s="1"/>
  <c r="B29" i="56"/>
  <c r="C29" i="56" s="1"/>
  <c r="B14" i="56"/>
  <c r="B4" i="56"/>
  <c r="B3" i="56"/>
  <c r="B2" i="56"/>
  <c r="K12" i="56"/>
  <c r="M12" i="56" s="1"/>
  <c r="H8" i="56"/>
  <c r="I8" i="56" s="1"/>
  <c r="L4" i="28" s="1"/>
  <c r="X26" i="36"/>
  <c r="AD26" i="36" s="1"/>
  <c r="X27" i="36"/>
  <c r="AD27" i="36" s="1"/>
  <c r="B19" i="44"/>
  <c r="B20" i="44"/>
  <c r="A18" i="38"/>
  <c r="B18" i="38" s="1"/>
  <c r="K18" i="38"/>
  <c r="A19" i="38"/>
  <c r="B19" i="38" s="1"/>
  <c r="K19" i="38"/>
  <c r="FB8" i="55"/>
  <c r="FA2" i="55"/>
  <c r="EY73" i="55" s="1"/>
  <c r="ES8" i="55"/>
  <c r="ER2" i="55"/>
  <c r="EP73" i="55" s="1"/>
  <c r="Y129" i="53"/>
  <c r="Y130" i="53" s="1"/>
  <c r="W135" i="53" l="1"/>
  <c r="C14" i="56"/>
  <c r="C153" i="53" l="1"/>
  <c r="C154" i="53"/>
  <c r="A20" i="37"/>
  <c r="B20" i="37" s="1"/>
  <c r="A21" i="37"/>
  <c r="B21" i="37" s="1"/>
  <c r="N20" i="37"/>
  <c r="N21" i="37"/>
  <c r="S355" i="36"/>
  <c r="S352" i="36"/>
  <c r="S349" i="36"/>
  <c r="S346" i="36"/>
  <c r="S343" i="36"/>
  <c r="S340" i="36"/>
  <c r="F340" i="36"/>
  <c r="Q4" i="21"/>
  <c r="R4" i="21"/>
  <c r="A21" i="35"/>
  <c r="A22" i="35"/>
  <c r="S358" i="36" l="1"/>
  <c r="J21" i="37"/>
  <c r="F21" i="37"/>
  <c r="J20" i="37"/>
  <c r="F20" i="37"/>
  <c r="O21" i="37" l="1"/>
  <c r="D20" i="44" s="1"/>
  <c r="O20" i="37"/>
  <c r="D19" i="44" s="1"/>
  <c r="T33" i="36" l="1"/>
  <c r="T341" i="36" s="1"/>
  <c r="L4" i="38" l="1"/>
  <c r="T319" i="36" l="1"/>
  <c r="T297" i="36"/>
  <c r="T275" i="36"/>
  <c r="T253" i="36"/>
  <c r="T231" i="36"/>
  <c r="T209" i="36"/>
  <c r="T187" i="36"/>
  <c r="T165" i="36"/>
  <c r="T143" i="36"/>
  <c r="T121" i="36"/>
  <c r="T99" i="36"/>
  <c r="T77" i="36"/>
  <c r="T55" i="36"/>
  <c r="V5" i="55" l="1"/>
  <c r="AE5" i="55" s="1"/>
  <c r="AN5" i="55" s="1"/>
  <c r="AW5" i="55" s="1"/>
  <c r="BF5" i="55" s="1"/>
  <c r="BO5" i="55" s="1"/>
  <c r="BX5" i="55" s="1"/>
  <c r="CG5" i="55" s="1"/>
  <c r="CP5" i="55" s="1"/>
  <c r="CY5" i="55" s="1"/>
  <c r="DH5" i="55" s="1"/>
  <c r="DQ5" i="55" s="1"/>
  <c r="DZ5" i="55" s="1"/>
  <c r="EI5" i="55" s="1"/>
  <c r="ER5" i="55" s="1"/>
  <c r="FA5" i="55" s="1"/>
  <c r="FJ5" i="55" s="1"/>
  <c r="FS5" i="55" s="1"/>
  <c r="GB5" i="55" s="1"/>
  <c r="GK5" i="55" s="1"/>
  <c r="GT5" i="55" s="1"/>
  <c r="HC5" i="55" s="1"/>
  <c r="HL5" i="55" s="1"/>
  <c r="HU5" i="55" s="1"/>
  <c r="ID5" i="55" s="1"/>
  <c r="IM5" i="55" s="1"/>
  <c r="IV5" i="55" s="1"/>
  <c r="JE5" i="55" s="1"/>
  <c r="JN5" i="55" s="1"/>
  <c r="EJ8" i="55" l="1"/>
  <c r="EA8" i="55"/>
  <c r="DR8" i="55"/>
  <c r="DI8" i="55"/>
  <c r="CZ8" i="55"/>
  <c r="CQ8" i="55"/>
  <c r="CH8" i="55"/>
  <c r="BY8" i="55"/>
  <c r="BP8" i="55"/>
  <c r="BG8" i="55"/>
  <c r="AX8" i="55"/>
  <c r="AO8" i="55"/>
  <c r="AF8" i="55"/>
  <c r="W8" i="55"/>
  <c r="N8" i="55"/>
  <c r="E8" i="55"/>
  <c r="N8" i="53"/>
  <c r="E8" i="53"/>
  <c r="X18" i="36" l="1"/>
  <c r="AD18" i="36" s="1"/>
  <c r="X19" i="36"/>
  <c r="AD19" i="36" s="1"/>
  <c r="X20" i="36"/>
  <c r="AD20" i="36" s="1"/>
  <c r="X21" i="36"/>
  <c r="AD21" i="36" s="1"/>
  <c r="X22" i="36"/>
  <c r="AD22" i="36" s="1"/>
  <c r="X23" i="36"/>
  <c r="AD23" i="36" s="1"/>
  <c r="X24" i="36"/>
  <c r="AD24" i="36" s="1"/>
  <c r="X25" i="36"/>
  <c r="AD25" i="36" s="1"/>
  <c r="BR79" i="55" l="1"/>
  <c r="I78" i="55"/>
  <c r="H78" i="55" s="1"/>
  <c r="EI2" i="55"/>
  <c r="EG73" i="55" s="1"/>
  <c r="DZ2" i="55"/>
  <c r="DX73" i="55" s="1"/>
  <c r="DQ2" i="55"/>
  <c r="DO73" i="55" s="1"/>
  <c r="DH2" i="55"/>
  <c r="DF73" i="55" s="1"/>
  <c r="CY2" i="55"/>
  <c r="CW73" i="55" s="1"/>
  <c r="CP2" i="55"/>
  <c r="CN73" i="55" s="1"/>
  <c r="CG2" i="55"/>
  <c r="CE73" i="55" s="1"/>
  <c r="BX2" i="55"/>
  <c r="BV73" i="55" s="1"/>
  <c r="BO2" i="55"/>
  <c r="BM73" i="55" s="1"/>
  <c r="BF2" i="55"/>
  <c r="BD73" i="55" s="1"/>
  <c r="AW2" i="55"/>
  <c r="AU73" i="55" s="1"/>
  <c r="AN2" i="55"/>
  <c r="AL73" i="55" s="1"/>
  <c r="AE2" i="55"/>
  <c r="AC73" i="55" s="1"/>
  <c r="V2" i="55"/>
  <c r="T73" i="55" s="1"/>
  <c r="M2" i="55"/>
  <c r="K73" i="55" s="1"/>
  <c r="G78" i="55"/>
  <c r="I79" i="55" l="1"/>
  <c r="H79" i="55" s="1"/>
  <c r="I166" i="53"/>
  <c r="H166" i="53" s="1"/>
  <c r="I139" i="53"/>
  <c r="H139" i="53" s="1"/>
  <c r="C152" i="53"/>
  <c r="C151" i="53"/>
  <c r="C150" i="53"/>
  <c r="C149" i="53"/>
  <c r="C148" i="53"/>
  <c r="C147" i="53"/>
  <c r="C146" i="53"/>
  <c r="C145" i="53"/>
  <c r="C144" i="53"/>
  <c r="C143" i="53"/>
  <c r="C142" i="53"/>
  <c r="C141" i="53"/>
  <c r="C140" i="53"/>
  <c r="C139" i="53"/>
  <c r="I80" i="55" l="1"/>
  <c r="H80" i="55" s="1"/>
  <c r="I167" i="53"/>
  <c r="H167" i="53" s="1"/>
  <c r="I140" i="53"/>
  <c r="H140" i="53" s="1"/>
  <c r="G167" i="53"/>
  <c r="G80" i="55"/>
  <c r="I81" i="55" l="1"/>
  <c r="H81" i="55" s="1"/>
  <c r="I168" i="53"/>
  <c r="H168" i="53" s="1"/>
  <c r="I141" i="53"/>
  <c r="H141" i="53" s="1"/>
  <c r="M2" i="53"/>
  <c r="K134" i="53" s="1"/>
  <c r="G168" i="53"/>
  <c r="D157" i="53" l="1"/>
  <c r="D156" i="53"/>
  <c r="D155" i="53"/>
  <c r="I142" i="53"/>
  <c r="H142" i="53" s="1"/>
  <c r="I82" i="55"/>
  <c r="H82" i="55" s="1"/>
  <c r="I169" i="53"/>
  <c r="H169" i="53" s="1"/>
  <c r="G81" i="55"/>
  <c r="G169" i="53"/>
  <c r="I143" i="53" l="1"/>
  <c r="H143" i="53" s="1"/>
  <c r="I83" i="55"/>
  <c r="H83" i="55" s="1"/>
  <c r="I170" i="53"/>
  <c r="H170" i="53" s="1"/>
  <c r="G170" i="53"/>
  <c r="G82" i="55"/>
  <c r="I144" i="53" l="1"/>
  <c r="H144" i="53" s="1"/>
  <c r="I84" i="55"/>
  <c r="H84" i="55" s="1"/>
  <c r="I171" i="53"/>
  <c r="H171" i="53" s="1"/>
  <c r="G83" i="55"/>
  <c r="G142" i="53"/>
  <c r="G139" i="53"/>
  <c r="G171" i="53"/>
  <c r="G166" i="53"/>
  <c r="Y135" i="53" l="1"/>
  <c r="I145" i="53"/>
  <c r="H145" i="53" s="1"/>
  <c r="I85" i="55"/>
  <c r="H85" i="55" s="1"/>
  <c r="I172" i="53"/>
  <c r="H172" i="53" s="1"/>
  <c r="G140" i="53"/>
  <c r="G84" i="55"/>
  <c r="G172" i="53"/>
  <c r="G141" i="53"/>
  <c r="I146" i="53" l="1"/>
  <c r="H146" i="53" s="1"/>
  <c r="I86" i="55"/>
  <c r="H86" i="55" s="1"/>
  <c r="I173" i="53"/>
  <c r="H173" i="53" s="1"/>
  <c r="K135" i="53"/>
  <c r="D139" i="53" s="1"/>
  <c r="AH13" i="36"/>
  <c r="X12" i="36"/>
  <c r="AD12" i="36" s="1"/>
  <c r="S333" i="36"/>
  <c r="S330" i="36"/>
  <c r="S327" i="36"/>
  <c r="S324" i="36"/>
  <c r="S321" i="36"/>
  <c r="S318" i="36"/>
  <c r="F318" i="36"/>
  <c r="S311" i="36"/>
  <c r="S308" i="36"/>
  <c r="S305" i="36"/>
  <c r="S296" i="36"/>
  <c r="F296" i="36"/>
  <c r="S289" i="36"/>
  <c r="S286" i="36"/>
  <c r="S283" i="36"/>
  <c r="S280" i="36"/>
  <c r="S277" i="36"/>
  <c r="S274" i="36"/>
  <c r="F274" i="36"/>
  <c r="S267" i="36"/>
  <c r="S264" i="36"/>
  <c r="S261" i="36"/>
  <c r="S258" i="36"/>
  <c r="S255" i="36"/>
  <c r="S252" i="36"/>
  <c r="F252" i="36"/>
  <c r="S245" i="36"/>
  <c r="S242" i="36"/>
  <c r="S239" i="36"/>
  <c r="S236" i="36"/>
  <c r="S233" i="36"/>
  <c r="S230" i="36"/>
  <c r="F230" i="36"/>
  <c r="S223" i="36"/>
  <c r="S220" i="36"/>
  <c r="S217" i="36"/>
  <c r="S214" i="36"/>
  <c r="S211" i="36"/>
  <c r="S208" i="36"/>
  <c r="F208" i="36"/>
  <c r="S201" i="36"/>
  <c r="S198" i="36"/>
  <c r="S195" i="36"/>
  <c r="S192" i="36"/>
  <c r="S189" i="36"/>
  <c r="S186" i="36"/>
  <c r="F186" i="36"/>
  <c r="S179" i="36"/>
  <c r="S176" i="36"/>
  <c r="S173" i="36"/>
  <c r="S170" i="36"/>
  <c r="S167" i="36"/>
  <c r="S164" i="36"/>
  <c r="F164" i="36"/>
  <c r="S157" i="36"/>
  <c r="S154" i="36"/>
  <c r="S151" i="36"/>
  <c r="S148" i="36"/>
  <c r="S145" i="36"/>
  <c r="S142" i="36"/>
  <c r="F142" i="36"/>
  <c r="S135" i="36"/>
  <c r="S132" i="36"/>
  <c r="S129" i="36"/>
  <c r="S126" i="36"/>
  <c r="S123" i="36"/>
  <c r="S120" i="36"/>
  <c r="F120" i="36"/>
  <c r="S113" i="36"/>
  <c r="S110" i="36"/>
  <c r="S107" i="36"/>
  <c r="S104" i="36"/>
  <c r="S101" i="36"/>
  <c r="S98" i="36"/>
  <c r="F98" i="36"/>
  <c r="S91" i="36"/>
  <c r="S88" i="36"/>
  <c r="S85" i="36"/>
  <c r="S82" i="36"/>
  <c r="S79" i="36"/>
  <c r="S76" i="36"/>
  <c r="F76" i="36"/>
  <c r="S69" i="36"/>
  <c r="S54" i="36"/>
  <c r="F54" i="36"/>
  <c r="S47" i="36"/>
  <c r="S44" i="36"/>
  <c r="S41" i="36"/>
  <c r="S38" i="36"/>
  <c r="S35" i="36"/>
  <c r="S32" i="36"/>
  <c r="F32" i="36"/>
  <c r="G173" i="53"/>
  <c r="G79" i="55"/>
  <c r="G143" i="53"/>
  <c r="G85" i="55"/>
  <c r="D154" i="53" l="1"/>
  <c r="F20" i="44" s="1"/>
  <c r="D151" i="53"/>
  <c r="F17" i="44" s="1"/>
  <c r="D149" i="53"/>
  <c r="F15" i="44" s="1"/>
  <c r="D148" i="53"/>
  <c r="D146" i="53"/>
  <c r="F12" i="44" s="1"/>
  <c r="D153" i="53"/>
  <c r="F19" i="44" s="1"/>
  <c r="D150" i="53"/>
  <c r="F16" i="44" s="1"/>
  <c r="D143" i="53"/>
  <c r="F9" i="44" s="1"/>
  <c r="D147" i="53"/>
  <c r="F13" i="44" s="1"/>
  <c r="D145" i="53"/>
  <c r="F11" i="44" s="1"/>
  <c r="D152" i="53"/>
  <c r="F18" i="44" s="1"/>
  <c r="D142" i="53"/>
  <c r="F8" i="44" s="1"/>
  <c r="D144" i="53"/>
  <c r="F10" i="44" s="1"/>
  <c r="D140" i="53"/>
  <c r="F6" i="44" s="1"/>
  <c r="D141" i="53"/>
  <c r="F7" i="44" s="1"/>
  <c r="I147" i="53"/>
  <c r="H147" i="53" s="1"/>
  <c r="I87" i="55"/>
  <c r="H87" i="55" s="1"/>
  <c r="I174" i="53"/>
  <c r="H174" i="53" s="1"/>
  <c r="S116" i="36"/>
  <c r="S138" i="36"/>
  <c r="S204" i="36"/>
  <c r="S292" i="36"/>
  <c r="S94" i="36"/>
  <c r="S270" i="36"/>
  <c r="S160" i="36"/>
  <c r="S182" i="36"/>
  <c r="S248" i="36"/>
  <c r="S336" i="36"/>
  <c r="S72" i="36"/>
  <c r="S50" i="36"/>
  <c r="S226" i="36"/>
  <c r="S314" i="36"/>
  <c r="S13" i="36"/>
  <c r="S10" i="36"/>
  <c r="S25" i="36"/>
  <c r="G144" i="53"/>
  <c r="G86" i="55"/>
  <c r="G174" i="53"/>
  <c r="I148" i="53" l="1"/>
  <c r="H148" i="53" s="1"/>
  <c r="I88" i="55"/>
  <c r="H88" i="55" s="1"/>
  <c r="I175" i="53"/>
  <c r="H175" i="53" s="1"/>
  <c r="AH14" i="36"/>
  <c r="P4" i="21"/>
  <c r="O4" i="21"/>
  <c r="N4" i="21"/>
  <c r="M4" i="21"/>
  <c r="L4" i="21"/>
  <c r="K4" i="21"/>
  <c r="J4" i="21"/>
  <c r="I4" i="21"/>
  <c r="H4" i="21"/>
  <c r="G4" i="21"/>
  <c r="F4" i="21"/>
  <c r="D4" i="21"/>
  <c r="C4" i="21"/>
  <c r="G87" i="55"/>
  <c r="G175" i="53"/>
  <c r="G145" i="53"/>
  <c r="I149" i="53" l="1"/>
  <c r="H149" i="53" s="1"/>
  <c r="I89" i="55"/>
  <c r="H89" i="55" s="1"/>
  <c r="I176" i="53"/>
  <c r="H176" i="53" s="1"/>
  <c r="AH15" i="36"/>
  <c r="G146" i="53"/>
  <c r="G176" i="53"/>
  <c r="G88" i="55"/>
  <c r="I150" i="53" l="1"/>
  <c r="H150" i="53" s="1"/>
  <c r="I90" i="55"/>
  <c r="H90" i="55" s="1"/>
  <c r="I177" i="53"/>
  <c r="H177" i="53" s="1"/>
  <c r="AH16" i="36"/>
  <c r="G89" i="55"/>
  <c r="G147" i="53"/>
  <c r="G177" i="53"/>
  <c r="I151" i="53" l="1"/>
  <c r="H151" i="53" s="1"/>
  <c r="I91" i="55"/>
  <c r="I178" i="53"/>
  <c r="H178" i="53" s="1"/>
  <c r="AH17" i="36"/>
  <c r="G90" i="55"/>
  <c r="G148" i="53"/>
  <c r="H91" i="55" l="1"/>
  <c r="I92" i="55"/>
  <c r="I179" i="53"/>
  <c r="H179" i="53" s="1"/>
  <c r="AH18" i="36"/>
  <c r="I152" i="53"/>
  <c r="H152" i="53" s="1"/>
  <c r="G179" i="53"/>
  <c r="G91" i="55"/>
  <c r="G149" i="53"/>
  <c r="G178" i="53"/>
  <c r="H92" i="55" l="1"/>
  <c r="I93" i="55"/>
  <c r="I94" i="55" s="1"/>
  <c r="AH19" i="36"/>
  <c r="I180" i="53"/>
  <c r="H180" i="53" s="1"/>
  <c r="I153" i="53"/>
  <c r="H153" i="53" s="1"/>
  <c r="G150" i="53"/>
  <c r="G92" i="55"/>
  <c r="G180" i="53"/>
  <c r="H94" i="55" l="1"/>
  <c r="I95" i="55"/>
  <c r="H93" i="55"/>
  <c r="AH20" i="36"/>
  <c r="I181" i="53"/>
  <c r="H181" i="53" s="1"/>
  <c r="I154" i="53"/>
  <c r="H154" i="53" s="1"/>
  <c r="G151" i="53"/>
  <c r="G94" i="55"/>
  <c r="G153" i="53"/>
  <c r="G93" i="55"/>
  <c r="H95" i="55" l="1"/>
  <c r="I96" i="55"/>
  <c r="AH21" i="36"/>
  <c r="S22" i="36"/>
  <c r="S19" i="36"/>
  <c r="S16" i="36"/>
  <c r="G95" i="55"/>
  <c r="G181" i="53"/>
  <c r="G152" i="53"/>
  <c r="G154" i="53"/>
  <c r="I97" i="55" l="1"/>
  <c r="H96" i="55"/>
  <c r="AH22" i="36"/>
  <c r="S28" i="36"/>
  <c r="N7" i="37"/>
  <c r="N8" i="37"/>
  <c r="N9" i="37"/>
  <c r="N10" i="37"/>
  <c r="N11" i="37"/>
  <c r="N12" i="37"/>
  <c r="N13" i="37"/>
  <c r="N14" i="37"/>
  <c r="N15" i="37"/>
  <c r="N16" i="37"/>
  <c r="N17" i="37"/>
  <c r="N18" i="37"/>
  <c r="N19" i="37"/>
  <c r="N6" i="37"/>
  <c r="B6" i="44"/>
  <c r="B7" i="44"/>
  <c r="B8" i="44"/>
  <c r="B9" i="44"/>
  <c r="B10" i="44"/>
  <c r="B11" i="44"/>
  <c r="B12" i="44"/>
  <c r="B13" i="44"/>
  <c r="B14" i="44"/>
  <c r="B15" i="44"/>
  <c r="B16" i="44"/>
  <c r="B17" i="44"/>
  <c r="B18" i="44"/>
  <c r="G96" i="55"/>
  <c r="H97" i="55" l="1"/>
  <c r="I98" i="55"/>
  <c r="AH23" i="36"/>
  <c r="G97" i="55"/>
  <c r="H98" i="55" l="1"/>
  <c r="I99" i="55"/>
  <c r="AH24" i="36"/>
  <c r="K5" i="38"/>
  <c r="K6" i="38"/>
  <c r="K7" i="38"/>
  <c r="K8" i="38"/>
  <c r="K9" i="38"/>
  <c r="K10" i="38"/>
  <c r="K11" i="38"/>
  <c r="K12" i="38"/>
  <c r="K13" i="38"/>
  <c r="K14" i="38"/>
  <c r="K15" i="38"/>
  <c r="K16" i="38"/>
  <c r="K17" i="38"/>
  <c r="K4" i="38"/>
  <c r="A6" i="38"/>
  <c r="B6" i="38" s="1"/>
  <c r="A7" i="38"/>
  <c r="B7" i="38" s="1"/>
  <c r="A8" i="38"/>
  <c r="B8" i="38" s="1"/>
  <c r="A9" i="38"/>
  <c r="B9" i="38" s="1"/>
  <c r="A10" i="38"/>
  <c r="B10" i="38" s="1"/>
  <c r="A11" i="38"/>
  <c r="B11" i="38" s="1"/>
  <c r="A12" i="38"/>
  <c r="B12" i="38" s="1"/>
  <c r="A13" i="38"/>
  <c r="B13" i="38" s="1"/>
  <c r="A14" i="38"/>
  <c r="B14" i="38" s="1"/>
  <c r="A15" i="38"/>
  <c r="B15" i="38" s="1"/>
  <c r="A16" i="38"/>
  <c r="B16" i="38" s="1"/>
  <c r="A17" i="38"/>
  <c r="B17" i="38" s="1"/>
  <c r="A5" i="38"/>
  <c r="B5" i="38" s="1"/>
  <c r="A4" i="38"/>
  <c r="B4" i="38" s="1"/>
  <c r="A7" i="37"/>
  <c r="B7" i="37" s="1"/>
  <c r="F7" i="37" s="1"/>
  <c r="A8" i="37"/>
  <c r="B8" i="37" s="1"/>
  <c r="F8" i="37" s="1"/>
  <c r="A9" i="37"/>
  <c r="B9" i="37" s="1"/>
  <c r="F9" i="37" s="1"/>
  <c r="A10" i="37"/>
  <c r="B10" i="37" s="1"/>
  <c r="A11" i="37"/>
  <c r="B11" i="37" s="1"/>
  <c r="A12" i="37"/>
  <c r="B12" i="37" s="1"/>
  <c r="A13" i="37"/>
  <c r="B13" i="37" s="1"/>
  <c r="A14" i="37"/>
  <c r="B14" i="37" s="1"/>
  <c r="A15" i="37"/>
  <c r="B15" i="37" s="1"/>
  <c r="F15" i="37" s="1"/>
  <c r="A16" i="37"/>
  <c r="B16" i="37" s="1"/>
  <c r="A17" i="37"/>
  <c r="B17" i="37" s="1"/>
  <c r="A18" i="37"/>
  <c r="B18" i="37" s="1"/>
  <c r="A19" i="37"/>
  <c r="B19" i="37" s="1"/>
  <c r="X13" i="36"/>
  <c r="AD13" i="36" s="1"/>
  <c r="X14" i="36"/>
  <c r="AD14" i="36" s="1"/>
  <c r="X15" i="36"/>
  <c r="AD15" i="36" s="1"/>
  <c r="X16" i="36"/>
  <c r="AD16" i="36" s="1"/>
  <c r="X17" i="36"/>
  <c r="AD17" i="36" s="1"/>
  <c r="F10" i="36"/>
  <c r="G98" i="55"/>
  <c r="H99" i="55" l="1"/>
  <c r="I100" i="55"/>
  <c r="F14" i="37"/>
  <c r="J14" i="37"/>
  <c r="J17" i="37"/>
  <c r="F17" i="37"/>
  <c r="J13" i="37"/>
  <c r="F13" i="37"/>
  <c r="J9" i="37"/>
  <c r="F18" i="37"/>
  <c r="J18" i="37"/>
  <c r="J16" i="37"/>
  <c r="F16" i="37"/>
  <c r="J8" i="37"/>
  <c r="F10" i="37"/>
  <c r="J10" i="37"/>
  <c r="J12" i="37"/>
  <c r="F12" i="37"/>
  <c r="F19" i="37"/>
  <c r="J19" i="37"/>
  <c r="J15" i="37"/>
  <c r="F11" i="37"/>
  <c r="J11" i="37"/>
  <c r="J7" i="37"/>
  <c r="AH25" i="36"/>
  <c r="A9" i="35"/>
  <c r="A10" i="35"/>
  <c r="A11" i="35"/>
  <c r="A12" i="35"/>
  <c r="A13" i="35"/>
  <c r="A14" i="35"/>
  <c r="A15" i="35"/>
  <c r="A16" i="35"/>
  <c r="A17" i="35"/>
  <c r="A18" i="35"/>
  <c r="A19" i="35"/>
  <c r="A20" i="35"/>
  <c r="A8" i="35"/>
  <c r="G99" i="55"/>
  <c r="H100" i="55" l="1"/>
  <c r="I101" i="55"/>
  <c r="O7" i="37"/>
  <c r="D6" i="44" s="1"/>
  <c r="O15" i="37"/>
  <c r="D14" i="44" s="1"/>
  <c r="O12" i="37"/>
  <c r="D11" i="44" s="1"/>
  <c r="O10" i="37"/>
  <c r="D9" i="44" s="1"/>
  <c r="O16" i="37"/>
  <c r="D15" i="44" s="1"/>
  <c r="O17" i="37"/>
  <c r="D16" i="44" s="1"/>
  <c r="O11" i="37"/>
  <c r="D10" i="44" s="1"/>
  <c r="O19" i="37"/>
  <c r="D18" i="44" s="1"/>
  <c r="O9" i="37"/>
  <c r="D8" i="44" s="1"/>
  <c r="O8" i="37"/>
  <c r="D7" i="44" s="1"/>
  <c r="O18" i="37"/>
  <c r="D17" i="44" s="1"/>
  <c r="O13" i="37"/>
  <c r="D12" i="44" s="1"/>
  <c r="O14" i="37"/>
  <c r="D13" i="44" s="1"/>
  <c r="AH26" i="36"/>
  <c r="AH27" i="36" s="1"/>
  <c r="AH28" i="36" s="1"/>
  <c r="AH29" i="36" s="1"/>
  <c r="AH30" i="36" s="1"/>
  <c r="AH31" i="36" s="1"/>
  <c r="AH32" i="36" s="1"/>
  <c r="AH33" i="36" s="1"/>
  <c r="AH34" i="36" s="1"/>
  <c r="AH35" i="36" s="1"/>
  <c r="AH36" i="36" s="1"/>
  <c r="AH37" i="36" s="1"/>
  <c r="AH38" i="36" s="1"/>
  <c r="AH39" i="36" s="1"/>
  <c r="AH40" i="36" s="1"/>
  <c r="AH41" i="36" s="1"/>
  <c r="G100" i="55"/>
  <c r="H101" i="55" l="1"/>
  <c r="I102" i="55"/>
  <c r="A6" i="37"/>
  <c r="B6" i="37" s="1"/>
  <c r="G101" i="55"/>
  <c r="H102" i="55" l="1"/>
  <c r="I103" i="55"/>
  <c r="J6" i="37"/>
  <c r="P6" i="36"/>
  <c r="G102" i="55"/>
  <c r="H103" i="55" l="1"/>
  <c r="I104" i="55"/>
  <c r="S359" i="36"/>
  <c r="S29" i="36"/>
  <c r="T28" i="36" s="1"/>
  <c r="S139" i="36"/>
  <c r="S117" i="36"/>
  <c r="S293" i="36"/>
  <c r="S205" i="36"/>
  <c r="S73" i="36"/>
  <c r="S249" i="36"/>
  <c r="S227" i="36"/>
  <c r="S161" i="36"/>
  <c r="S183" i="36"/>
  <c r="S271" i="36"/>
  <c r="B270" i="36" s="1"/>
  <c r="S337" i="36"/>
  <c r="S95" i="36"/>
  <c r="S315" i="36"/>
  <c r="S51" i="36"/>
  <c r="A7" i="35"/>
  <c r="G103" i="55"/>
  <c r="AE12" i="36"/>
  <c r="U5" i="21" l="1"/>
  <c r="Y5" i="21"/>
  <c r="V5" i="21"/>
  <c r="Z5" i="21"/>
  <c r="S5" i="21"/>
  <c r="W5" i="21"/>
  <c r="T5" i="21"/>
  <c r="X5" i="21"/>
  <c r="AB5" i="21"/>
  <c r="AF5" i="21"/>
  <c r="AD5" i="21"/>
  <c r="AC5" i="21"/>
  <c r="AA5" i="21"/>
  <c r="AE5" i="21"/>
  <c r="I105" i="55"/>
  <c r="H104" i="55"/>
  <c r="H5" i="21"/>
  <c r="L5" i="21"/>
  <c r="P5" i="21"/>
  <c r="G5" i="21"/>
  <c r="I5" i="21"/>
  <c r="M5" i="21"/>
  <c r="Q5" i="21"/>
  <c r="F5" i="21"/>
  <c r="N5" i="21"/>
  <c r="J5" i="21"/>
  <c r="K5" i="21"/>
  <c r="O5" i="21"/>
  <c r="R5" i="21"/>
  <c r="B358" i="36"/>
  <c r="T358" i="36"/>
  <c r="C5" i="21"/>
  <c r="D5" i="21"/>
  <c r="E5" i="21"/>
  <c r="Y12" i="36"/>
  <c r="Z12" i="36" s="1"/>
  <c r="C5" i="44" s="1"/>
  <c r="B160" i="36"/>
  <c r="T160" i="36"/>
  <c r="T204" i="36"/>
  <c r="B204" i="36"/>
  <c r="T336" i="36"/>
  <c r="B336" i="36"/>
  <c r="T226" i="36"/>
  <c r="B226" i="36"/>
  <c r="B292" i="36"/>
  <c r="T292" i="36"/>
  <c r="T94" i="36"/>
  <c r="B94" i="36"/>
  <c r="T50" i="36"/>
  <c r="B50" i="36"/>
  <c r="T270" i="36"/>
  <c r="B248" i="36"/>
  <c r="T248" i="36"/>
  <c r="B116" i="36"/>
  <c r="T116" i="36"/>
  <c r="T314" i="36"/>
  <c r="B314" i="36"/>
  <c r="T182" i="36"/>
  <c r="B182" i="36"/>
  <c r="T72" i="36"/>
  <c r="B72" i="36"/>
  <c r="B138" i="36"/>
  <c r="T138" i="36"/>
  <c r="O6" i="37"/>
  <c r="B28" i="36"/>
  <c r="AE33" i="36"/>
  <c r="AE34" i="36"/>
  <c r="AE27" i="36"/>
  <c r="AE21" i="36"/>
  <c r="AE25" i="36"/>
  <c r="AE22" i="36"/>
  <c r="AE35" i="36"/>
  <c r="AE31" i="36"/>
  <c r="AE26" i="36"/>
  <c r="AE36" i="36"/>
  <c r="AE41" i="36"/>
  <c r="AE39" i="36"/>
  <c r="AE32" i="36"/>
  <c r="AE29" i="36"/>
  <c r="AE15" i="36"/>
  <c r="AE17" i="36"/>
  <c r="AE30" i="36"/>
  <c r="AE38" i="36"/>
  <c r="AE20" i="36"/>
  <c r="AE18" i="36"/>
  <c r="AE14" i="36"/>
  <c r="AE23" i="36"/>
  <c r="AE28" i="36"/>
  <c r="G104" i="55"/>
  <c r="AE37" i="36"/>
  <c r="AE13" i="36"/>
  <c r="AE16" i="36"/>
  <c r="AE24" i="36"/>
  <c r="AE19" i="36"/>
  <c r="AE40" i="36"/>
  <c r="H105" i="55" l="1"/>
  <c r="I106" i="55"/>
  <c r="Y39" i="36"/>
  <c r="Z39" i="36" s="1"/>
  <c r="Y38" i="36"/>
  <c r="Z38" i="36" s="1"/>
  <c r="Y37" i="36"/>
  <c r="Z37" i="36" s="1"/>
  <c r="Y36" i="36"/>
  <c r="Z36" i="36" s="1"/>
  <c r="Y40" i="36"/>
  <c r="Z40" i="36" s="1"/>
  <c r="Y28" i="36"/>
  <c r="Z28" i="36" s="1"/>
  <c r="Y34" i="36"/>
  <c r="Z34" i="36" s="1"/>
  <c r="Y32" i="36"/>
  <c r="Z32" i="36" s="1"/>
  <c r="Y29" i="36"/>
  <c r="Z29" i="36" s="1"/>
  <c r="Y31" i="36"/>
  <c r="Z31" i="36" s="1"/>
  <c r="Y35" i="36"/>
  <c r="Z35" i="36" s="1"/>
  <c r="Y33" i="36"/>
  <c r="Z33" i="36" s="1"/>
  <c r="Y30" i="36"/>
  <c r="Z30" i="36" s="1"/>
  <c r="Y27" i="36"/>
  <c r="Z27" i="36" s="1"/>
  <c r="Y26" i="36"/>
  <c r="Z26" i="36" s="1"/>
  <c r="C19" i="44" s="1"/>
  <c r="Y17" i="36"/>
  <c r="Z17" i="36" s="1"/>
  <c r="C10" i="44" s="1"/>
  <c r="H10" i="44" s="1"/>
  <c r="Y24" i="36"/>
  <c r="Z24" i="36" s="1"/>
  <c r="C17" i="44" s="1"/>
  <c r="Y23" i="36"/>
  <c r="Z23" i="36" s="1"/>
  <c r="C16" i="44" s="1"/>
  <c r="H16" i="44" s="1"/>
  <c r="Y21" i="36"/>
  <c r="Z21" i="36" s="1"/>
  <c r="C14" i="44" s="1"/>
  <c r="H14" i="44" s="1"/>
  <c r="Y19" i="36"/>
  <c r="Z19" i="36" s="1"/>
  <c r="C12" i="44" s="1"/>
  <c r="H12" i="44" s="1"/>
  <c r="Y18" i="36"/>
  <c r="Z18" i="36" s="1"/>
  <c r="C11" i="44" s="1"/>
  <c r="H11" i="44" s="1"/>
  <c r="Y13" i="36"/>
  <c r="Z13" i="36" s="1"/>
  <c r="C6" i="44" s="1"/>
  <c r="H6" i="44" s="1"/>
  <c r="Y20" i="36"/>
  <c r="Z20" i="36" s="1"/>
  <c r="C13" i="44" s="1"/>
  <c r="H13" i="44" s="1"/>
  <c r="Y22" i="36"/>
  <c r="Z22" i="36" s="1"/>
  <c r="C15" i="44" s="1"/>
  <c r="H15" i="44" s="1"/>
  <c r="Y16" i="36"/>
  <c r="Z16" i="36" s="1"/>
  <c r="C9" i="44" s="1"/>
  <c r="H9" i="44" s="1"/>
  <c r="Y25" i="36"/>
  <c r="Z25" i="36" s="1"/>
  <c r="C18" i="44" s="1"/>
  <c r="Y14" i="36"/>
  <c r="Z14" i="36" s="1"/>
  <c r="C7" i="44" s="1"/>
  <c r="H7" i="44" s="1"/>
  <c r="Y15" i="36"/>
  <c r="Z15" i="36" s="1"/>
  <c r="C8" i="44" s="1"/>
  <c r="H8" i="44" s="1"/>
  <c r="G105" i="55"/>
  <c r="F31" i="56" l="1"/>
  <c r="N31" i="56" s="1"/>
  <c r="F41" i="56"/>
  <c r="H19" i="44"/>
  <c r="F28" i="56" s="1"/>
  <c r="F34" i="56"/>
  <c r="N34" i="56" s="1"/>
  <c r="F38" i="56"/>
  <c r="N38" i="56" s="1"/>
  <c r="F42" i="56"/>
  <c r="F37" i="56"/>
  <c r="N37" i="56" s="1"/>
  <c r="F39" i="56"/>
  <c r="N39" i="56" s="1"/>
  <c r="F32" i="56"/>
  <c r="N32" i="56" s="1"/>
  <c r="H18" i="44"/>
  <c r="F27" i="56" s="1"/>
  <c r="F36" i="56"/>
  <c r="N36" i="56" s="1"/>
  <c r="H17" i="44"/>
  <c r="F26" i="56" s="1"/>
  <c r="F33" i="56"/>
  <c r="N33" i="56" s="1"/>
  <c r="F40" i="56"/>
  <c r="N40" i="56" s="1"/>
  <c r="H106" i="55"/>
  <c r="I107" i="55"/>
  <c r="H107" i="55" s="1"/>
  <c r="F15" i="56"/>
  <c r="Y41" i="36"/>
  <c r="Z41" i="36" s="1"/>
  <c r="F18" i="56"/>
  <c r="F16" i="56"/>
  <c r="F22" i="56"/>
  <c r="F23" i="56"/>
  <c r="F20" i="56"/>
  <c r="F25" i="56"/>
  <c r="F17" i="56"/>
  <c r="F24" i="56"/>
  <c r="F21" i="56"/>
  <c r="F19" i="56"/>
  <c r="I155" i="53"/>
  <c r="H155" i="53" s="1"/>
  <c r="C20" i="44"/>
  <c r="H20" i="44" s="1"/>
  <c r="G107" i="55"/>
  <c r="G106" i="55"/>
  <c r="L26" i="56" l="1"/>
  <c r="N26" i="56"/>
  <c r="L27" i="56"/>
  <c r="N27" i="56"/>
  <c r="BH8" i="28"/>
  <c r="N42" i="56"/>
  <c r="BF8" i="28"/>
  <c r="N41" i="56"/>
  <c r="L23" i="56"/>
  <c r="N23" i="56"/>
  <c r="L17" i="56"/>
  <c r="N17" i="56"/>
  <c r="L22" i="56"/>
  <c r="N22" i="56"/>
  <c r="G32" i="56"/>
  <c r="I32" i="56" s="1"/>
  <c r="H32" i="56"/>
  <c r="AN8" i="28"/>
  <c r="AN339" i="28" s="1"/>
  <c r="G28" i="56"/>
  <c r="H28" i="56"/>
  <c r="AX8" i="28"/>
  <c r="AX50" i="28" s="1"/>
  <c r="H37" i="56"/>
  <c r="G37" i="56"/>
  <c r="I37" i="56" s="1"/>
  <c r="G38" i="56"/>
  <c r="I38" i="56" s="1"/>
  <c r="AZ8" i="28"/>
  <c r="H38" i="56"/>
  <c r="G33" i="56"/>
  <c r="I33" i="56" s="1"/>
  <c r="AP8" i="28"/>
  <c r="AP342" i="28" s="1"/>
  <c r="H33" i="56"/>
  <c r="G31" i="56"/>
  <c r="I31" i="56" s="1"/>
  <c r="H31" i="56"/>
  <c r="AL8" i="28"/>
  <c r="AL62" i="28" s="1"/>
  <c r="H36" i="56"/>
  <c r="G27" i="56"/>
  <c r="I27" i="56" s="1"/>
  <c r="H27" i="56"/>
  <c r="L41" i="56"/>
  <c r="J41" i="56"/>
  <c r="K41" i="56"/>
  <c r="G40" i="56"/>
  <c r="I40" i="56" s="1"/>
  <c r="J40" i="56"/>
  <c r="BD8" i="28"/>
  <c r="K40" i="56"/>
  <c r="L40" i="56"/>
  <c r="G39" i="56"/>
  <c r="I39" i="56" s="1"/>
  <c r="BB8" i="28"/>
  <c r="H39" i="56"/>
  <c r="G26" i="56"/>
  <c r="I26" i="56" s="1"/>
  <c r="H26" i="56"/>
  <c r="G34" i="56"/>
  <c r="I34" i="56" s="1"/>
  <c r="AR8" i="28"/>
  <c r="AR341" i="28" s="1"/>
  <c r="H34" i="56"/>
  <c r="J42" i="56"/>
  <c r="K42" i="56"/>
  <c r="L42" i="56"/>
  <c r="AV8" i="28"/>
  <c r="AV331" i="28" s="1"/>
  <c r="G36" i="56"/>
  <c r="I36" i="56" s="1"/>
  <c r="H40" i="56"/>
  <c r="G15" i="56"/>
  <c r="H15" i="56"/>
  <c r="G19" i="56"/>
  <c r="H19" i="56"/>
  <c r="H25" i="56"/>
  <c r="G25" i="56"/>
  <c r="H16" i="56"/>
  <c r="G16" i="56"/>
  <c r="H17" i="56"/>
  <c r="G17" i="56"/>
  <c r="I17" i="56" s="1"/>
  <c r="H21" i="56"/>
  <c r="G21" i="56"/>
  <c r="H20" i="56"/>
  <c r="G20" i="56"/>
  <c r="G18" i="56"/>
  <c r="H18" i="56"/>
  <c r="G22" i="56"/>
  <c r="I22" i="56" s="1"/>
  <c r="H22" i="56"/>
  <c r="H24" i="56"/>
  <c r="G24" i="56"/>
  <c r="G23" i="56"/>
  <c r="I23" i="56" s="1"/>
  <c r="H23" i="56"/>
  <c r="T8" i="28"/>
  <c r="J8" i="28"/>
  <c r="P8" i="28"/>
  <c r="R8" i="28"/>
  <c r="L8" i="28"/>
  <c r="H8" i="28"/>
  <c r="X8" i="28"/>
  <c r="N8" i="28"/>
  <c r="V8" i="28"/>
  <c r="Z8" i="28"/>
  <c r="F29" i="56"/>
  <c r="I156" i="53"/>
  <c r="H156" i="53" s="1"/>
  <c r="AD8" i="28"/>
  <c r="AB8" i="28"/>
  <c r="G155" i="53"/>
  <c r="BD14" i="28" l="1"/>
  <c r="BD15" i="28"/>
  <c r="BE15" i="28" s="1"/>
  <c r="BD17" i="28"/>
  <c r="BE17" i="28" s="1"/>
  <c r="BD19" i="28"/>
  <c r="BE19" i="28" s="1"/>
  <c r="BD21" i="28"/>
  <c r="BE21" i="28" s="1"/>
  <c r="BD23" i="28"/>
  <c r="BE23" i="28" s="1"/>
  <c r="BD25" i="28"/>
  <c r="BE25" i="28" s="1"/>
  <c r="BD27" i="28"/>
  <c r="BE27" i="28" s="1"/>
  <c r="BD29" i="28"/>
  <c r="BE29" i="28" s="1"/>
  <c r="BD31" i="28"/>
  <c r="BE31" i="28" s="1"/>
  <c r="BD33" i="28"/>
  <c r="BE33" i="28" s="1"/>
  <c r="BD35" i="28"/>
  <c r="BE35" i="28" s="1"/>
  <c r="BD37" i="28"/>
  <c r="BE37" i="28" s="1"/>
  <c r="BD39" i="28"/>
  <c r="BE39" i="28" s="1"/>
  <c r="BD41" i="28"/>
  <c r="BE41" i="28" s="1"/>
  <c r="BD43" i="28"/>
  <c r="BE43" i="28" s="1"/>
  <c r="BD45" i="28"/>
  <c r="BE45" i="28" s="1"/>
  <c r="BD47" i="28"/>
  <c r="BE47" i="28" s="1"/>
  <c r="BD49" i="28"/>
  <c r="BE49" i="28" s="1"/>
  <c r="BD51" i="28"/>
  <c r="BE51" i="28" s="1"/>
  <c r="BD53" i="28"/>
  <c r="BE53" i="28" s="1"/>
  <c r="BD55" i="28"/>
  <c r="BE55" i="28" s="1"/>
  <c r="BD57" i="28"/>
  <c r="BE57" i="28" s="1"/>
  <c r="BD59" i="28"/>
  <c r="BE59" i="28" s="1"/>
  <c r="BD61" i="28"/>
  <c r="BE61" i="28" s="1"/>
  <c r="BD63" i="28"/>
  <c r="BE63" i="28" s="1"/>
  <c r="BD65" i="28"/>
  <c r="BE65" i="28" s="1"/>
  <c r="BD67" i="28"/>
  <c r="BE67" i="28" s="1"/>
  <c r="BD69" i="28"/>
  <c r="BE69" i="28" s="1"/>
  <c r="BD71" i="28"/>
  <c r="BE71" i="28" s="1"/>
  <c r="BD73" i="28"/>
  <c r="BE73" i="28" s="1"/>
  <c r="BD75" i="28"/>
  <c r="BE75" i="28" s="1"/>
  <c r="BD77" i="28"/>
  <c r="BE77" i="28" s="1"/>
  <c r="BD79" i="28"/>
  <c r="BE79" i="28" s="1"/>
  <c r="BD81" i="28"/>
  <c r="BE81" i="28" s="1"/>
  <c r="BD83" i="28"/>
  <c r="BE83" i="28" s="1"/>
  <c r="BD85" i="28"/>
  <c r="BE85" i="28" s="1"/>
  <c r="BD87" i="28"/>
  <c r="BE87" i="28" s="1"/>
  <c r="BD89" i="28"/>
  <c r="BE89" i="28" s="1"/>
  <c r="BD91" i="28"/>
  <c r="BE91" i="28" s="1"/>
  <c r="BD16" i="28"/>
  <c r="BE16" i="28" s="1"/>
  <c r="BD18" i="28"/>
  <c r="BE18" i="28" s="1"/>
  <c r="BD20" i="28"/>
  <c r="BE20" i="28" s="1"/>
  <c r="BD22" i="28"/>
  <c r="BE22" i="28" s="1"/>
  <c r="BD24" i="28"/>
  <c r="BE24" i="28" s="1"/>
  <c r="BD26" i="28"/>
  <c r="BE26" i="28" s="1"/>
  <c r="BD28" i="28"/>
  <c r="BE28" i="28" s="1"/>
  <c r="BD30" i="28"/>
  <c r="BE30" i="28" s="1"/>
  <c r="BD32" i="28"/>
  <c r="BE32" i="28" s="1"/>
  <c r="BD34" i="28"/>
  <c r="BE34" i="28" s="1"/>
  <c r="BD36" i="28"/>
  <c r="BE36" i="28" s="1"/>
  <c r="BD38" i="28"/>
  <c r="BE38" i="28" s="1"/>
  <c r="BD40" i="28"/>
  <c r="BE40" i="28" s="1"/>
  <c r="BD42" i="28"/>
  <c r="BE42" i="28" s="1"/>
  <c r="BD44" i="28"/>
  <c r="BE44" i="28" s="1"/>
  <c r="BD46" i="28"/>
  <c r="BE46" i="28" s="1"/>
  <c r="BD48" i="28"/>
  <c r="BE48" i="28" s="1"/>
  <c r="BD50" i="28"/>
  <c r="BE50" i="28" s="1"/>
  <c r="BD52" i="28"/>
  <c r="BE52" i="28" s="1"/>
  <c r="BD54" i="28"/>
  <c r="BE54" i="28" s="1"/>
  <c r="BD56" i="28"/>
  <c r="BE56" i="28" s="1"/>
  <c r="BD58" i="28"/>
  <c r="BE58" i="28" s="1"/>
  <c r="BD60" i="28"/>
  <c r="BE60" i="28" s="1"/>
  <c r="BD62" i="28"/>
  <c r="BE62" i="28" s="1"/>
  <c r="BD64" i="28"/>
  <c r="BE64" i="28" s="1"/>
  <c r="BD66" i="28"/>
  <c r="BE66" i="28" s="1"/>
  <c r="BD68" i="28"/>
  <c r="BE68" i="28" s="1"/>
  <c r="BD70" i="28"/>
  <c r="BE70" i="28" s="1"/>
  <c r="BD72" i="28"/>
  <c r="BE72" i="28" s="1"/>
  <c r="BD74" i="28"/>
  <c r="BE74" i="28" s="1"/>
  <c r="BD76" i="28"/>
  <c r="BE76" i="28" s="1"/>
  <c r="BD78" i="28"/>
  <c r="BE78" i="28" s="1"/>
  <c r="BD80" i="28"/>
  <c r="BE80" i="28" s="1"/>
  <c r="BD82" i="28"/>
  <c r="BE82" i="28" s="1"/>
  <c r="BD84" i="28"/>
  <c r="BE84" i="28" s="1"/>
  <c r="BD86" i="28"/>
  <c r="BE86" i="28" s="1"/>
  <c r="BD88" i="28"/>
  <c r="BE88" i="28" s="1"/>
  <c r="BD90" i="28"/>
  <c r="BE90" i="28" s="1"/>
  <c r="BD92" i="28"/>
  <c r="BE92" i="28" s="1"/>
  <c r="BD94" i="28"/>
  <c r="BE94" i="28" s="1"/>
  <c r="BD96" i="28"/>
  <c r="BE96" i="28" s="1"/>
  <c r="BD98" i="28"/>
  <c r="BE98" i="28" s="1"/>
  <c r="BD100" i="28"/>
  <c r="BE100" i="28" s="1"/>
  <c r="BD102" i="28"/>
  <c r="BE102" i="28" s="1"/>
  <c r="BD104" i="28"/>
  <c r="BE104" i="28" s="1"/>
  <c r="BD101" i="28"/>
  <c r="BE101" i="28" s="1"/>
  <c r="BD93" i="28"/>
  <c r="BE93" i="28" s="1"/>
  <c r="BD99" i="28"/>
  <c r="BE99" i="28" s="1"/>
  <c r="BD97" i="28"/>
  <c r="BE97" i="28" s="1"/>
  <c r="BD95" i="28"/>
  <c r="BE95" i="28" s="1"/>
  <c r="BD103" i="28"/>
  <c r="BE103" i="28" s="1"/>
  <c r="BB14" i="28"/>
  <c r="BB15" i="28"/>
  <c r="BB17" i="28"/>
  <c r="BB19" i="28"/>
  <c r="BB21" i="28"/>
  <c r="BB23" i="28"/>
  <c r="BB25" i="28"/>
  <c r="BB27" i="28"/>
  <c r="BB29" i="28"/>
  <c r="BB31" i="28"/>
  <c r="BB33" i="28"/>
  <c r="BB35" i="28"/>
  <c r="BB37" i="28"/>
  <c r="BB39" i="28"/>
  <c r="BB41" i="28"/>
  <c r="BB43" i="28"/>
  <c r="BB45" i="28"/>
  <c r="BB47" i="28"/>
  <c r="BB49" i="28"/>
  <c r="BB51" i="28"/>
  <c r="BB53" i="28"/>
  <c r="BB55" i="28"/>
  <c r="BB57" i="28"/>
  <c r="BB59" i="28"/>
  <c r="BB61" i="28"/>
  <c r="BB63" i="28"/>
  <c r="BB65" i="28"/>
  <c r="BB67" i="28"/>
  <c r="BB69" i="28"/>
  <c r="BB71" i="28"/>
  <c r="BB73" i="28"/>
  <c r="BB75" i="28"/>
  <c r="BB77" i="28"/>
  <c r="BB79" i="28"/>
  <c r="BB81" i="28"/>
  <c r="BB83" i="28"/>
  <c r="BB85" i="28"/>
  <c r="BB87" i="28"/>
  <c r="BB89" i="28"/>
  <c r="BB91" i="28"/>
  <c r="BB93" i="28"/>
  <c r="BB95" i="28"/>
  <c r="BB97" i="28"/>
  <c r="BB99" i="28"/>
  <c r="BB101" i="28"/>
  <c r="BB103" i="28"/>
  <c r="BB16" i="28"/>
  <c r="BB18" i="28"/>
  <c r="BB20" i="28"/>
  <c r="BB22" i="28"/>
  <c r="BB24" i="28"/>
  <c r="BB26" i="28"/>
  <c r="BB28" i="28"/>
  <c r="BB30" i="28"/>
  <c r="BB32" i="28"/>
  <c r="BB34" i="28"/>
  <c r="BB36" i="28"/>
  <c r="BB38" i="28"/>
  <c r="BB40" i="28"/>
  <c r="BB42" i="28"/>
  <c r="BB44" i="28"/>
  <c r="BB46" i="28"/>
  <c r="BB48" i="28"/>
  <c r="BB50" i="28"/>
  <c r="BB52" i="28"/>
  <c r="BB54" i="28"/>
  <c r="BB56" i="28"/>
  <c r="BB58" i="28"/>
  <c r="BB60" i="28"/>
  <c r="BB62" i="28"/>
  <c r="BB64" i="28"/>
  <c r="BB66" i="28"/>
  <c r="BB68" i="28"/>
  <c r="BB70" i="28"/>
  <c r="BB72" i="28"/>
  <c r="BB74" i="28"/>
  <c r="BB76" i="28"/>
  <c r="BB78" i="28"/>
  <c r="BB80" i="28"/>
  <c r="BB82" i="28"/>
  <c r="BB84" i="28"/>
  <c r="BB86" i="28"/>
  <c r="BB88" i="28"/>
  <c r="BB90" i="28"/>
  <c r="BB92" i="28"/>
  <c r="BB94" i="28"/>
  <c r="BB96" i="28"/>
  <c r="BB98" i="28"/>
  <c r="BB100" i="28"/>
  <c r="BB102" i="28"/>
  <c r="BB104" i="28"/>
  <c r="BD129" i="28"/>
  <c r="BD130" i="28"/>
  <c r="BE130" i="28" s="1"/>
  <c r="BD132" i="28"/>
  <c r="BE132" i="28" s="1"/>
  <c r="BD134" i="28"/>
  <c r="BE134" i="28" s="1"/>
  <c r="BD136" i="28"/>
  <c r="BE136" i="28" s="1"/>
  <c r="BD138" i="28"/>
  <c r="BE138" i="28" s="1"/>
  <c r="BD140" i="28"/>
  <c r="BE140" i="28" s="1"/>
  <c r="BD142" i="28"/>
  <c r="BE142" i="28" s="1"/>
  <c r="BD144" i="28"/>
  <c r="BE144" i="28" s="1"/>
  <c r="BD146" i="28"/>
  <c r="BE146" i="28" s="1"/>
  <c r="BD148" i="28"/>
  <c r="BE148" i="28" s="1"/>
  <c r="BD150" i="28"/>
  <c r="BE150" i="28" s="1"/>
  <c r="BD152" i="28"/>
  <c r="BE152" i="28" s="1"/>
  <c r="BD154" i="28"/>
  <c r="BE154" i="28" s="1"/>
  <c r="BD156" i="28"/>
  <c r="BE156" i="28" s="1"/>
  <c r="BD158" i="28"/>
  <c r="BE158" i="28" s="1"/>
  <c r="BD160" i="28"/>
  <c r="BE160" i="28" s="1"/>
  <c r="BD162" i="28"/>
  <c r="BE162" i="28" s="1"/>
  <c r="BD164" i="28"/>
  <c r="BE164" i="28" s="1"/>
  <c r="BD166" i="28"/>
  <c r="BE166" i="28" s="1"/>
  <c r="BD168" i="28"/>
  <c r="BE168" i="28" s="1"/>
  <c r="BD170" i="28"/>
  <c r="BE170" i="28" s="1"/>
  <c r="BD172" i="28"/>
  <c r="BE172" i="28" s="1"/>
  <c r="BD174" i="28"/>
  <c r="BE174" i="28" s="1"/>
  <c r="BD176" i="28"/>
  <c r="BE176" i="28" s="1"/>
  <c r="BD178" i="28"/>
  <c r="BE178" i="28" s="1"/>
  <c r="BD180" i="28"/>
  <c r="BE180" i="28" s="1"/>
  <c r="BD182" i="28"/>
  <c r="BE182" i="28" s="1"/>
  <c r="BD184" i="28"/>
  <c r="BE184" i="28" s="1"/>
  <c r="BD186" i="28"/>
  <c r="BE186" i="28" s="1"/>
  <c r="BD188" i="28"/>
  <c r="BE188" i="28" s="1"/>
  <c r="BD190" i="28"/>
  <c r="BE190" i="28" s="1"/>
  <c r="BD192" i="28"/>
  <c r="BE192" i="28" s="1"/>
  <c r="BD194" i="28"/>
  <c r="BE194" i="28" s="1"/>
  <c r="BD196" i="28"/>
  <c r="BE196" i="28" s="1"/>
  <c r="BD198" i="28"/>
  <c r="BE198" i="28" s="1"/>
  <c r="BD200" i="28"/>
  <c r="BE200" i="28" s="1"/>
  <c r="BD202" i="28"/>
  <c r="BE202" i="28" s="1"/>
  <c r="BD204" i="28"/>
  <c r="BE204" i="28" s="1"/>
  <c r="BD206" i="28"/>
  <c r="BE206" i="28" s="1"/>
  <c r="BD131" i="28"/>
  <c r="BE131" i="28" s="1"/>
  <c r="BD133" i="28"/>
  <c r="BE133" i="28" s="1"/>
  <c r="BD135" i="28"/>
  <c r="BE135" i="28" s="1"/>
  <c r="BD137" i="28"/>
  <c r="BE137" i="28" s="1"/>
  <c r="BD139" i="28"/>
  <c r="BE139" i="28" s="1"/>
  <c r="BD141" i="28"/>
  <c r="BE141" i="28" s="1"/>
  <c r="BD143" i="28"/>
  <c r="BE143" i="28" s="1"/>
  <c r="BD145" i="28"/>
  <c r="BE145" i="28" s="1"/>
  <c r="BD147" i="28"/>
  <c r="BE147" i="28" s="1"/>
  <c r="BD149" i="28"/>
  <c r="BE149" i="28" s="1"/>
  <c r="BD151" i="28"/>
  <c r="BE151" i="28" s="1"/>
  <c r="BD153" i="28"/>
  <c r="BE153" i="28" s="1"/>
  <c r="BD155" i="28"/>
  <c r="BE155" i="28" s="1"/>
  <c r="BD157" i="28"/>
  <c r="BE157" i="28" s="1"/>
  <c r="BD159" i="28"/>
  <c r="BE159" i="28" s="1"/>
  <c r="BD161" i="28"/>
  <c r="BE161" i="28" s="1"/>
  <c r="BD163" i="28"/>
  <c r="BE163" i="28" s="1"/>
  <c r="BD165" i="28"/>
  <c r="BE165" i="28" s="1"/>
  <c r="BD167" i="28"/>
  <c r="BE167" i="28" s="1"/>
  <c r="BD169" i="28"/>
  <c r="BE169" i="28" s="1"/>
  <c r="BD171" i="28"/>
  <c r="BE171" i="28" s="1"/>
  <c r="BD173" i="28"/>
  <c r="BE173" i="28" s="1"/>
  <c r="BD175" i="28"/>
  <c r="BE175" i="28" s="1"/>
  <c r="BD177" i="28"/>
  <c r="BE177" i="28" s="1"/>
  <c r="BD179" i="28"/>
  <c r="BE179" i="28" s="1"/>
  <c r="BD181" i="28"/>
  <c r="BE181" i="28" s="1"/>
  <c r="BD183" i="28"/>
  <c r="BE183" i="28" s="1"/>
  <c r="BD185" i="28"/>
  <c r="BE185" i="28" s="1"/>
  <c r="BD187" i="28"/>
  <c r="BE187" i="28" s="1"/>
  <c r="BD189" i="28"/>
  <c r="BE189" i="28" s="1"/>
  <c r="BD191" i="28"/>
  <c r="BE191" i="28" s="1"/>
  <c r="BD193" i="28"/>
  <c r="BE193" i="28" s="1"/>
  <c r="BD195" i="28"/>
  <c r="BE195" i="28" s="1"/>
  <c r="BD197" i="28"/>
  <c r="BE197" i="28" s="1"/>
  <c r="BD199" i="28"/>
  <c r="BE199" i="28" s="1"/>
  <c r="BD201" i="28"/>
  <c r="BE201" i="28" s="1"/>
  <c r="BD203" i="28"/>
  <c r="BE203" i="28" s="1"/>
  <c r="BD205" i="28"/>
  <c r="BE205" i="28" s="1"/>
  <c r="BD207" i="28"/>
  <c r="BE207" i="28" s="1"/>
  <c r="BD209" i="28"/>
  <c r="BE209" i="28" s="1"/>
  <c r="BD211" i="28"/>
  <c r="BE211" i="28" s="1"/>
  <c r="BD213" i="28"/>
  <c r="BE213" i="28" s="1"/>
  <c r="BD215" i="28"/>
  <c r="BE215" i="28" s="1"/>
  <c r="BD217" i="28"/>
  <c r="BE217" i="28" s="1"/>
  <c r="BD219" i="28"/>
  <c r="BE219" i="28" s="1"/>
  <c r="BD221" i="28"/>
  <c r="BE221" i="28" s="1"/>
  <c r="BD223" i="28"/>
  <c r="BE223" i="28" s="1"/>
  <c r="BD225" i="28"/>
  <c r="BE225" i="28" s="1"/>
  <c r="BD227" i="28"/>
  <c r="BE227" i="28" s="1"/>
  <c r="BD229" i="28"/>
  <c r="BE229" i="28" s="1"/>
  <c r="BD231" i="28"/>
  <c r="BE231" i="28" s="1"/>
  <c r="BD233" i="28"/>
  <c r="BE233" i="28" s="1"/>
  <c r="BD235" i="28"/>
  <c r="BE235" i="28" s="1"/>
  <c r="BD237" i="28"/>
  <c r="BE237" i="28" s="1"/>
  <c r="BD239" i="28"/>
  <c r="BE239" i="28" s="1"/>
  <c r="BD241" i="28"/>
  <c r="BE241" i="28" s="1"/>
  <c r="BD243" i="28"/>
  <c r="BE243" i="28" s="1"/>
  <c r="BD245" i="28"/>
  <c r="BE245" i="28" s="1"/>
  <c r="BD247" i="28"/>
  <c r="BE247" i="28" s="1"/>
  <c r="BD249" i="28"/>
  <c r="BE249" i="28" s="1"/>
  <c r="BD251" i="28"/>
  <c r="BE251" i="28" s="1"/>
  <c r="BD253" i="28"/>
  <c r="BE253" i="28" s="1"/>
  <c r="BD255" i="28"/>
  <c r="BE255" i="28" s="1"/>
  <c r="BD257" i="28"/>
  <c r="BE257" i="28" s="1"/>
  <c r="BD259" i="28"/>
  <c r="BE259" i="28" s="1"/>
  <c r="BD261" i="28"/>
  <c r="BE261" i="28" s="1"/>
  <c r="BD263" i="28"/>
  <c r="BE263" i="28" s="1"/>
  <c r="BD265" i="28"/>
  <c r="BE265" i="28" s="1"/>
  <c r="BD267" i="28"/>
  <c r="BE267" i="28" s="1"/>
  <c r="BD269" i="28"/>
  <c r="BE269" i="28" s="1"/>
  <c r="BD271" i="28"/>
  <c r="BE271" i="28" s="1"/>
  <c r="BD273" i="28"/>
  <c r="BE273" i="28" s="1"/>
  <c r="BD275" i="28"/>
  <c r="BE275" i="28" s="1"/>
  <c r="BD277" i="28"/>
  <c r="BE277" i="28" s="1"/>
  <c r="BD279" i="28"/>
  <c r="BE279" i="28" s="1"/>
  <c r="BD281" i="28"/>
  <c r="BE281" i="28" s="1"/>
  <c r="BD283" i="28"/>
  <c r="BE283" i="28" s="1"/>
  <c r="BD285" i="28"/>
  <c r="BE285" i="28" s="1"/>
  <c r="BD287" i="28"/>
  <c r="BE287" i="28" s="1"/>
  <c r="BD289" i="28"/>
  <c r="BE289" i="28" s="1"/>
  <c r="BD291" i="28"/>
  <c r="BE291" i="28" s="1"/>
  <c r="BD293" i="28"/>
  <c r="BE293" i="28" s="1"/>
  <c r="BD295" i="28"/>
  <c r="BE295" i="28" s="1"/>
  <c r="BD297" i="28"/>
  <c r="BE297" i="28" s="1"/>
  <c r="BD299" i="28"/>
  <c r="BE299" i="28" s="1"/>
  <c r="BD210" i="28"/>
  <c r="BE210" i="28" s="1"/>
  <c r="BD218" i="28"/>
  <c r="BE218" i="28" s="1"/>
  <c r="BD226" i="28"/>
  <c r="BE226" i="28" s="1"/>
  <c r="BD234" i="28"/>
  <c r="BE234" i="28" s="1"/>
  <c r="BD242" i="28"/>
  <c r="BE242" i="28" s="1"/>
  <c r="BD250" i="28"/>
  <c r="BE250" i="28" s="1"/>
  <c r="BD258" i="28"/>
  <c r="BE258" i="28" s="1"/>
  <c r="BD266" i="28"/>
  <c r="BE266" i="28" s="1"/>
  <c r="BD274" i="28"/>
  <c r="BE274" i="28" s="1"/>
  <c r="BD282" i="28"/>
  <c r="BE282" i="28" s="1"/>
  <c r="BD290" i="28"/>
  <c r="BE290" i="28" s="1"/>
  <c r="BD298" i="28"/>
  <c r="BE298" i="28" s="1"/>
  <c r="BD208" i="28"/>
  <c r="BE208" i="28" s="1"/>
  <c r="BD216" i="28"/>
  <c r="BE216" i="28" s="1"/>
  <c r="BD224" i="28"/>
  <c r="BE224" i="28" s="1"/>
  <c r="BD232" i="28"/>
  <c r="BE232" i="28" s="1"/>
  <c r="BD240" i="28"/>
  <c r="BE240" i="28" s="1"/>
  <c r="BD248" i="28"/>
  <c r="BE248" i="28" s="1"/>
  <c r="BD256" i="28"/>
  <c r="BE256" i="28" s="1"/>
  <c r="BD264" i="28"/>
  <c r="BE264" i="28" s="1"/>
  <c r="BD272" i="28"/>
  <c r="BE272" i="28" s="1"/>
  <c r="BD280" i="28"/>
  <c r="BE280" i="28" s="1"/>
  <c r="BD288" i="28"/>
  <c r="BE288" i="28" s="1"/>
  <c r="BD296" i="28"/>
  <c r="BE296" i="28" s="1"/>
  <c r="BD301" i="28"/>
  <c r="BE301" i="28" s="1"/>
  <c r="BD303" i="28"/>
  <c r="BE303" i="28" s="1"/>
  <c r="BD305" i="28"/>
  <c r="BE305" i="28" s="1"/>
  <c r="BD307" i="28"/>
  <c r="BE307" i="28" s="1"/>
  <c r="BD309" i="28"/>
  <c r="BE309" i="28" s="1"/>
  <c r="BD311" i="28"/>
  <c r="BE311" i="28" s="1"/>
  <c r="BD313" i="28"/>
  <c r="BE313" i="28" s="1"/>
  <c r="BD315" i="28"/>
  <c r="BE315" i="28" s="1"/>
  <c r="BD317" i="28"/>
  <c r="BE317" i="28" s="1"/>
  <c r="BD319" i="28"/>
  <c r="BE319" i="28" s="1"/>
  <c r="BD321" i="28"/>
  <c r="BE321" i="28" s="1"/>
  <c r="BD323" i="28"/>
  <c r="BE323" i="28" s="1"/>
  <c r="BD325" i="28"/>
  <c r="BE325" i="28" s="1"/>
  <c r="BD327" i="28"/>
  <c r="BE327" i="28" s="1"/>
  <c r="BD329" i="28"/>
  <c r="BE329" i="28" s="1"/>
  <c r="BD331" i="28"/>
  <c r="BE331" i="28" s="1"/>
  <c r="BD333" i="28"/>
  <c r="BE333" i="28" s="1"/>
  <c r="BD335" i="28"/>
  <c r="BE335" i="28" s="1"/>
  <c r="BD337" i="28"/>
  <c r="BE337" i="28" s="1"/>
  <c r="BD339" i="28"/>
  <c r="BE339" i="28" s="1"/>
  <c r="BD341" i="28"/>
  <c r="BE341" i="28" s="1"/>
  <c r="BD343" i="28"/>
  <c r="BE343" i="28" s="1"/>
  <c r="BD345" i="28"/>
  <c r="BE345" i="28" s="1"/>
  <c r="BD214" i="28"/>
  <c r="BE214" i="28" s="1"/>
  <c r="BD222" i="28"/>
  <c r="BE222" i="28" s="1"/>
  <c r="BD230" i="28"/>
  <c r="BE230" i="28" s="1"/>
  <c r="BD238" i="28"/>
  <c r="BE238" i="28" s="1"/>
  <c r="BD246" i="28"/>
  <c r="BE246" i="28" s="1"/>
  <c r="BD254" i="28"/>
  <c r="BE254" i="28" s="1"/>
  <c r="BD262" i="28"/>
  <c r="BE262" i="28" s="1"/>
  <c r="BD270" i="28"/>
  <c r="BE270" i="28" s="1"/>
  <c r="BD278" i="28"/>
  <c r="BE278" i="28" s="1"/>
  <c r="BD286" i="28"/>
  <c r="BE286" i="28" s="1"/>
  <c r="BD294" i="28"/>
  <c r="BE294" i="28" s="1"/>
  <c r="BD212" i="28"/>
  <c r="BE212" i="28" s="1"/>
  <c r="BD236" i="28"/>
  <c r="BE236" i="28" s="1"/>
  <c r="BD268" i="28"/>
  <c r="BE268" i="28" s="1"/>
  <c r="BD300" i="28"/>
  <c r="BE300" i="28" s="1"/>
  <c r="BD308" i="28"/>
  <c r="BE308" i="28" s="1"/>
  <c r="BD316" i="28"/>
  <c r="BE316" i="28" s="1"/>
  <c r="BD252" i="28"/>
  <c r="BE252" i="28" s="1"/>
  <c r="BD284" i="28"/>
  <c r="BE284" i="28" s="1"/>
  <c r="BD304" i="28"/>
  <c r="BE304" i="28" s="1"/>
  <c r="BD312" i="28"/>
  <c r="BE312" i="28" s="1"/>
  <c r="BD220" i="28"/>
  <c r="BE220" i="28" s="1"/>
  <c r="BD244" i="28"/>
  <c r="BE244" i="28" s="1"/>
  <c r="BD306" i="28"/>
  <c r="BE306" i="28" s="1"/>
  <c r="BD320" i="28"/>
  <c r="BE320" i="28" s="1"/>
  <c r="BD328" i="28"/>
  <c r="BE328" i="28" s="1"/>
  <c r="BD336" i="28"/>
  <c r="BE336" i="28" s="1"/>
  <c r="BD344" i="28"/>
  <c r="BE344" i="28" s="1"/>
  <c r="BD228" i="28"/>
  <c r="BE228" i="28" s="1"/>
  <c r="BD260" i="28"/>
  <c r="BE260" i="28" s="1"/>
  <c r="BD292" i="28"/>
  <c r="BE292" i="28" s="1"/>
  <c r="BD302" i="28"/>
  <c r="BE302" i="28" s="1"/>
  <c r="BD310" i="28"/>
  <c r="BE310" i="28" s="1"/>
  <c r="BD318" i="28"/>
  <c r="BE318" i="28" s="1"/>
  <c r="BD322" i="28"/>
  <c r="BE322" i="28" s="1"/>
  <c r="BD326" i="28"/>
  <c r="BE326" i="28" s="1"/>
  <c r="BD330" i="28"/>
  <c r="BE330" i="28" s="1"/>
  <c r="BD334" i="28"/>
  <c r="BE334" i="28" s="1"/>
  <c r="BD338" i="28"/>
  <c r="BE338" i="28" s="1"/>
  <c r="BD342" i="28"/>
  <c r="BE342" i="28" s="1"/>
  <c r="BD276" i="28"/>
  <c r="BE276" i="28" s="1"/>
  <c r="BD314" i="28"/>
  <c r="BE314" i="28" s="1"/>
  <c r="BD324" i="28"/>
  <c r="BE324" i="28" s="1"/>
  <c r="BD332" i="28"/>
  <c r="BE332" i="28" s="1"/>
  <c r="BD340" i="28"/>
  <c r="BE340" i="28" s="1"/>
  <c r="BB129" i="28"/>
  <c r="BB130" i="28"/>
  <c r="BB132" i="28"/>
  <c r="BB134" i="28"/>
  <c r="BB136" i="28"/>
  <c r="BB138" i="28"/>
  <c r="BB140" i="28"/>
  <c r="BB142" i="28"/>
  <c r="BB144" i="28"/>
  <c r="BB146" i="28"/>
  <c r="BB148" i="28"/>
  <c r="BB150" i="28"/>
  <c r="BB152" i="28"/>
  <c r="BB154" i="28"/>
  <c r="BB156" i="28"/>
  <c r="BB158" i="28"/>
  <c r="BB160" i="28"/>
  <c r="BB162" i="28"/>
  <c r="BB164" i="28"/>
  <c r="BB166" i="28"/>
  <c r="BB168" i="28"/>
  <c r="BB170" i="28"/>
  <c r="BB172" i="28"/>
  <c r="BB174" i="28"/>
  <c r="BB176" i="28"/>
  <c r="BB178" i="28"/>
  <c r="BB180" i="28"/>
  <c r="BB182" i="28"/>
  <c r="BB184" i="28"/>
  <c r="BB186" i="28"/>
  <c r="BB188" i="28"/>
  <c r="BB190" i="28"/>
  <c r="BB192" i="28"/>
  <c r="BB194" i="28"/>
  <c r="BB196" i="28"/>
  <c r="BB198" i="28"/>
  <c r="BB200" i="28"/>
  <c r="BB202" i="28"/>
  <c r="BB204" i="28"/>
  <c r="BB206" i="28"/>
  <c r="BB208" i="28"/>
  <c r="BB210" i="28"/>
  <c r="BB212" i="28"/>
  <c r="BB214" i="28"/>
  <c r="BB216" i="28"/>
  <c r="BB218" i="28"/>
  <c r="BB220" i="28"/>
  <c r="BB222" i="28"/>
  <c r="BB224" i="28"/>
  <c r="BB226" i="28"/>
  <c r="BB228" i="28"/>
  <c r="BB230" i="28"/>
  <c r="BB232" i="28"/>
  <c r="BB234" i="28"/>
  <c r="BB236" i="28"/>
  <c r="BB238" i="28"/>
  <c r="BB240" i="28"/>
  <c r="BB242" i="28"/>
  <c r="BB244" i="28"/>
  <c r="BB246" i="28"/>
  <c r="BB248" i="28"/>
  <c r="BB250" i="28"/>
  <c r="BB252" i="28"/>
  <c r="BB254" i="28"/>
  <c r="BB256" i="28"/>
  <c r="BB258" i="28"/>
  <c r="BB260" i="28"/>
  <c r="BB262" i="28"/>
  <c r="BB264" i="28"/>
  <c r="BB266" i="28"/>
  <c r="BB268" i="28"/>
  <c r="BB270" i="28"/>
  <c r="BB272" i="28"/>
  <c r="BB274" i="28"/>
  <c r="BB276" i="28"/>
  <c r="BB278" i="28"/>
  <c r="BB280" i="28"/>
  <c r="BB282" i="28"/>
  <c r="BB284" i="28"/>
  <c r="BB286" i="28"/>
  <c r="BB288" i="28"/>
  <c r="BB290" i="28"/>
  <c r="BB292" i="28"/>
  <c r="BB294" i="28"/>
  <c r="BB296" i="28"/>
  <c r="BB298" i="28"/>
  <c r="BB131" i="28"/>
  <c r="BB135" i="28"/>
  <c r="BB139" i="28"/>
  <c r="BB143" i="28"/>
  <c r="BB147" i="28"/>
  <c r="BB151" i="28"/>
  <c r="BB155" i="28"/>
  <c r="BB159" i="28"/>
  <c r="BB163" i="28"/>
  <c r="BB167" i="28"/>
  <c r="BB171" i="28"/>
  <c r="BB175" i="28"/>
  <c r="BB179" i="28"/>
  <c r="BB183" i="28"/>
  <c r="BB187" i="28"/>
  <c r="BB191" i="28"/>
  <c r="BB195" i="28"/>
  <c r="BB199" i="28"/>
  <c r="BB203" i="28"/>
  <c r="BB211" i="28"/>
  <c r="BB219" i="28"/>
  <c r="BB227" i="28"/>
  <c r="BB235" i="28"/>
  <c r="BB243" i="28"/>
  <c r="BB251" i="28"/>
  <c r="BB259" i="28"/>
  <c r="BB267" i="28"/>
  <c r="BB275" i="28"/>
  <c r="BB283" i="28"/>
  <c r="BB291" i="28"/>
  <c r="BB299" i="28"/>
  <c r="BB301" i="28"/>
  <c r="BB303" i="28"/>
  <c r="BB305" i="28"/>
  <c r="BB307" i="28"/>
  <c r="BB309" i="28"/>
  <c r="BB311" i="28"/>
  <c r="BB313" i="28"/>
  <c r="BB315" i="28"/>
  <c r="BB317" i="28"/>
  <c r="BB319" i="28"/>
  <c r="BB321" i="28"/>
  <c r="BB323" i="28"/>
  <c r="BB325" i="28"/>
  <c r="BB327" i="28"/>
  <c r="BB329" i="28"/>
  <c r="BB331" i="28"/>
  <c r="BB333" i="28"/>
  <c r="BB335" i="28"/>
  <c r="BB337" i="28"/>
  <c r="BB339" i="28"/>
  <c r="BB341" i="28"/>
  <c r="BB343" i="28"/>
  <c r="BB345" i="28"/>
  <c r="BB281" i="28"/>
  <c r="BB289" i="28"/>
  <c r="BB297" i="28"/>
  <c r="BB133" i="28"/>
  <c r="BB137" i="28"/>
  <c r="BB141" i="28"/>
  <c r="BB145" i="28"/>
  <c r="BB149" i="28"/>
  <c r="BB153" i="28"/>
  <c r="BB157" i="28"/>
  <c r="BB161" i="28"/>
  <c r="BB165" i="28"/>
  <c r="BB169" i="28"/>
  <c r="BB173" i="28"/>
  <c r="BB177" i="28"/>
  <c r="BB181" i="28"/>
  <c r="BB185" i="28"/>
  <c r="BB189" i="28"/>
  <c r="BB193" i="28"/>
  <c r="BB197" i="28"/>
  <c r="BB201" i="28"/>
  <c r="BB207" i="28"/>
  <c r="BB215" i="28"/>
  <c r="BB223" i="28"/>
  <c r="BB231" i="28"/>
  <c r="BB239" i="28"/>
  <c r="BB247" i="28"/>
  <c r="BB255" i="28"/>
  <c r="BB263" i="28"/>
  <c r="BB271" i="28"/>
  <c r="BB279" i="28"/>
  <c r="BB287" i="28"/>
  <c r="BB295" i="28"/>
  <c r="BB300" i="28"/>
  <c r="BB302" i="28"/>
  <c r="BB304" i="28"/>
  <c r="BB306" i="28"/>
  <c r="BB308" i="28"/>
  <c r="BB310" i="28"/>
  <c r="BB209" i="28"/>
  <c r="BB217" i="28"/>
  <c r="BB225" i="28"/>
  <c r="BB233" i="28"/>
  <c r="BB241" i="28"/>
  <c r="BB249" i="28"/>
  <c r="BB257" i="28"/>
  <c r="BB265" i="28"/>
  <c r="BB273" i="28"/>
  <c r="BB221" i="28"/>
  <c r="BB253" i="28"/>
  <c r="BB285" i="28"/>
  <c r="BB312" i="28"/>
  <c r="BB316" i="28"/>
  <c r="BB320" i="28"/>
  <c r="BB324" i="28"/>
  <c r="BB328" i="28"/>
  <c r="BB332" i="28"/>
  <c r="BB336" i="28"/>
  <c r="BB340" i="28"/>
  <c r="BB344" i="28"/>
  <c r="BB269" i="28"/>
  <c r="BB314" i="28"/>
  <c r="BB326" i="28"/>
  <c r="BB334" i="28"/>
  <c r="BB342" i="28"/>
  <c r="BB229" i="28"/>
  <c r="BB261" i="28"/>
  <c r="BB293" i="28"/>
  <c r="BB213" i="28"/>
  <c r="BB245" i="28"/>
  <c r="BB277" i="28"/>
  <c r="BB205" i="28"/>
  <c r="BB237" i="28"/>
  <c r="BB318" i="28"/>
  <c r="BB322" i="28"/>
  <c r="BB330" i="28"/>
  <c r="BB338" i="28"/>
  <c r="AZ129" i="28"/>
  <c r="AZ130" i="28"/>
  <c r="AZ134" i="28"/>
  <c r="AZ138" i="28"/>
  <c r="AZ142" i="28"/>
  <c r="AZ146" i="28"/>
  <c r="AZ150" i="28"/>
  <c r="AZ154" i="28"/>
  <c r="AZ158" i="28"/>
  <c r="AZ162" i="28"/>
  <c r="AZ166" i="28"/>
  <c r="AZ170" i="28"/>
  <c r="AZ174" i="28"/>
  <c r="AZ178" i="28"/>
  <c r="AZ182" i="28"/>
  <c r="AZ186" i="28"/>
  <c r="AZ190" i="28"/>
  <c r="AZ194" i="28"/>
  <c r="AZ198" i="28"/>
  <c r="AZ202" i="28"/>
  <c r="AZ206" i="28"/>
  <c r="AZ210" i="28"/>
  <c r="AZ214" i="28"/>
  <c r="AZ218" i="28"/>
  <c r="AZ222" i="28"/>
  <c r="AZ226" i="28"/>
  <c r="AZ230" i="28"/>
  <c r="AZ234" i="28"/>
  <c r="AZ238" i="28"/>
  <c r="AZ242" i="28"/>
  <c r="AZ246" i="28"/>
  <c r="AZ250" i="28"/>
  <c r="AZ254" i="28"/>
  <c r="AZ258" i="28"/>
  <c r="AZ262" i="28"/>
  <c r="AZ266" i="28"/>
  <c r="AZ270" i="28"/>
  <c r="AZ274" i="28"/>
  <c r="AZ278" i="28"/>
  <c r="AZ282" i="28"/>
  <c r="AZ286" i="28"/>
  <c r="AZ290" i="28"/>
  <c r="AZ294" i="28"/>
  <c r="AZ298" i="28"/>
  <c r="AZ302" i="28"/>
  <c r="AZ306" i="28"/>
  <c r="AZ310" i="28"/>
  <c r="AZ314" i="28"/>
  <c r="AZ318" i="28"/>
  <c r="AZ322" i="28"/>
  <c r="AZ326" i="28"/>
  <c r="AZ330" i="28"/>
  <c r="AZ334" i="28"/>
  <c r="AZ338" i="28"/>
  <c r="AZ342" i="28"/>
  <c r="AZ132" i="28"/>
  <c r="AZ140" i="28"/>
  <c r="AZ144" i="28"/>
  <c r="AZ152" i="28"/>
  <c r="AZ160" i="28"/>
  <c r="AZ168" i="28"/>
  <c r="AZ172" i="28"/>
  <c r="AZ180" i="28"/>
  <c r="AZ188" i="28"/>
  <c r="AZ196" i="28"/>
  <c r="AZ208" i="28"/>
  <c r="AZ216" i="28"/>
  <c r="AZ224" i="28"/>
  <c r="AZ232" i="28"/>
  <c r="AZ240" i="28"/>
  <c r="AZ248" i="28"/>
  <c r="AZ256" i="28"/>
  <c r="AZ264" i="28"/>
  <c r="AZ268" i="28"/>
  <c r="AZ276" i="28"/>
  <c r="AZ284" i="28"/>
  <c r="AZ288" i="28"/>
  <c r="AZ296" i="28"/>
  <c r="AZ304" i="28"/>
  <c r="AZ316" i="28"/>
  <c r="AZ324" i="28"/>
  <c r="AZ332" i="28"/>
  <c r="AZ340" i="28"/>
  <c r="AZ344" i="28"/>
  <c r="AZ133" i="28"/>
  <c r="AZ141" i="28"/>
  <c r="AZ131" i="28"/>
  <c r="AZ135" i="28"/>
  <c r="AZ139" i="28"/>
  <c r="AZ143" i="28"/>
  <c r="AZ147" i="28"/>
  <c r="AZ151" i="28"/>
  <c r="AZ155" i="28"/>
  <c r="AZ159" i="28"/>
  <c r="AZ163" i="28"/>
  <c r="AZ167" i="28"/>
  <c r="AZ171" i="28"/>
  <c r="AZ175" i="28"/>
  <c r="AZ179" i="28"/>
  <c r="AZ183" i="28"/>
  <c r="AZ187" i="28"/>
  <c r="AZ191" i="28"/>
  <c r="AZ195" i="28"/>
  <c r="AZ199" i="28"/>
  <c r="AZ203" i="28"/>
  <c r="AZ207" i="28"/>
  <c r="AZ211" i="28"/>
  <c r="AZ215" i="28"/>
  <c r="AZ219" i="28"/>
  <c r="AZ223" i="28"/>
  <c r="AZ227" i="28"/>
  <c r="AZ231" i="28"/>
  <c r="AZ235" i="28"/>
  <c r="AZ239" i="28"/>
  <c r="AZ243" i="28"/>
  <c r="AZ247" i="28"/>
  <c r="AZ251" i="28"/>
  <c r="AZ255" i="28"/>
  <c r="AZ259" i="28"/>
  <c r="AZ263" i="28"/>
  <c r="AZ267" i="28"/>
  <c r="AZ271" i="28"/>
  <c r="AZ275" i="28"/>
  <c r="AZ279" i="28"/>
  <c r="AZ283" i="28"/>
  <c r="AZ287" i="28"/>
  <c r="AZ291" i="28"/>
  <c r="AZ295" i="28"/>
  <c r="AZ299" i="28"/>
  <c r="AZ303" i="28"/>
  <c r="AZ307" i="28"/>
  <c r="AZ311" i="28"/>
  <c r="AZ315" i="28"/>
  <c r="AZ319" i="28"/>
  <c r="AZ323" i="28"/>
  <c r="AZ327" i="28"/>
  <c r="AZ331" i="28"/>
  <c r="AZ335" i="28"/>
  <c r="AZ339" i="28"/>
  <c r="AZ343" i="28"/>
  <c r="AZ136" i="28"/>
  <c r="AZ148" i="28"/>
  <c r="AZ156" i="28"/>
  <c r="AZ164" i="28"/>
  <c r="AZ176" i="28"/>
  <c r="AZ184" i="28"/>
  <c r="AZ192" i="28"/>
  <c r="AZ200" i="28"/>
  <c r="AZ204" i="28"/>
  <c r="AZ212" i="28"/>
  <c r="AZ220" i="28"/>
  <c r="AZ228" i="28"/>
  <c r="AZ236" i="28"/>
  <c r="AZ244" i="28"/>
  <c r="AZ252" i="28"/>
  <c r="AZ260" i="28"/>
  <c r="AZ272" i="28"/>
  <c r="AZ280" i="28"/>
  <c r="AZ292" i="28"/>
  <c r="AZ300" i="28"/>
  <c r="AZ308" i="28"/>
  <c r="AZ312" i="28"/>
  <c r="AZ320" i="28"/>
  <c r="AZ328" i="28"/>
  <c r="AZ336" i="28"/>
  <c r="AZ137" i="28"/>
  <c r="AZ145" i="28"/>
  <c r="AZ153" i="28"/>
  <c r="AZ149" i="28"/>
  <c r="AZ169" i="28"/>
  <c r="AZ185" i="28"/>
  <c r="AZ201" i="28"/>
  <c r="AZ217" i="28"/>
  <c r="AZ233" i="28"/>
  <c r="AZ249" i="28"/>
  <c r="AZ265" i="28"/>
  <c r="AZ281" i="28"/>
  <c r="AZ297" i="28"/>
  <c r="AZ313" i="28"/>
  <c r="AZ329" i="28"/>
  <c r="AZ345" i="28"/>
  <c r="AZ193" i="28"/>
  <c r="AZ225" i="28"/>
  <c r="AZ257" i="28"/>
  <c r="AZ289" i="28"/>
  <c r="AZ321" i="28"/>
  <c r="AZ165" i="28"/>
  <c r="AZ197" i="28"/>
  <c r="AZ229" i="28"/>
  <c r="AZ261" i="28"/>
  <c r="AZ293" i="28"/>
  <c r="AZ325" i="28"/>
  <c r="AZ157" i="28"/>
  <c r="AZ173" i="28"/>
  <c r="AZ189" i="28"/>
  <c r="AZ205" i="28"/>
  <c r="AZ221" i="28"/>
  <c r="AZ237" i="28"/>
  <c r="AZ253" i="28"/>
  <c r="AZ269" i="28"/>
  <c r="AZ285" i="28"/>
  <c r="AZ301" i="28"/>
  <c r="AZ317" i="28"/>
  <c r="AZ333" i="28"/>
  <c r="AZ161" i="28"/>
  <c r="AZ177" i="28"/>
  <c r="AZ209" i="28"/>
  <c r="AZ241" i="28"/>
  <c r="AZ273" i="28"/>
  <c r="AZ305" i="28"/>
  <c r="AZ337" i="28"/>
  <c r="AZ181" i="28"/>
  <c r="AZ213" i="28"/>
  <c r="AZ245" i="28"/>
  <c r="AZ277" i="28"/>
  <c r="AZ309" i="28"/>
  <c r="AZ341" i="28"/>
  <c r="AZ25" i="28"/>
  <c r="AZ29" i="28"/>
  <c r="AZ33" i="28"/>
  <c r="AZ37" i="28"/>
  <c r="AZ41" i="28"/>
  <c r="AZ45" i="28"/>
  <c r="AZ49" i="28"/>
  <c r="AZ53" i="28"/>
  <c r="AZ57" i="28"/>
  <c r="AZ61" i="28"/>
  <c r="AZ65" i="28"/>
  <c r="AZ69" i="28"/>
  <c r="AZ73" i="28"/>
  <c r="AZ77" i="28"/>
  <c r="AZ81" i="28"/>
  <c r="AZ85" i="28"/>
  <c r="AZ89" i="28"/>
  <c r="AZ93" i="28"/>
  <c r="AZ97" i="28"/>
  <c r="AZ101" i="28"/>
  <c r="AZ105" i="28"/>
  <c r="AZ109" i="28"/>
  <c r="AZ113" i="28"/>
  <c r="AZ117" i="28"/>
  <c r="AZ121" i="28"/>
  <c r="AZ125" i="28"/>
  <c r="AZ26" i="28"/>
  <c r="AZ30" i="28"/>
  <c r="AZ34" i="28"/>
  <c r="AZ38" i="28"/>
  <c r="AZ42" i="28"/>
  <c r="AZ46" i="28"/>
  <c r="AZ50" i="28"/>
  <c r="AZ54" i="28"/>
  <c r="AZ58" i="28"/>
  <c r="AZ62" i="28"/>
  <c r="AZ66" i="28"/>
  <c r="AZ70" i="28"/>
  <c r="AZ74" i="28"/>
  <c r="AZ78" i="28"/>
  <c r="AZ82" i="28"/>
  <c r="AZ86" i="28"/>
  <c r="AZ90" i="28"/>
  <c r="AZ94" i="28"/>
  <c r="AZ98" i="28"/>
  <c r="AZ102" i="28"/>
  <c r="AZ106" i="28"/>
  <c r="AZ110" i="28"/>
  <c r="AZ114" i="28"/>
  <c r="AZ118" i="28"/>
  <c r="AZ122" i="28"/>
  <c r="AZ126" i="28"/>
  <c r="AZ23" i="28"/>
  <c r="AZ27" i="28"/>
  <c r="AZ31" i="28"/>
  <c r="AZ35" i="28"/>
  <c r="AZ39" i="28"/>
  <c r="AZ43" i="28"/>
  <c r="AZ47" i="28"/>
  <c r="AZ51" i="28"/>
  <c r="AZ55" i="28"/>
  <c r="AZ59" i="28"/>
  <c r="AZ63" i="28"/>
  <c r="AZ67" i="28"/>
  <c r="AZ71" i="28"/>
  <c r="AZ75" i="28"/>
  <c r="AZ79" i="28"/>
  <c r="AZ83" i="28"/>
  <c r="AZ87" i="28"/>
  <c r="AZ91" i="28"/>
  <c r="AZ95" i="28"/>
  <c r="AZ99" i="28"/>
  <c r="AZ103" i="28"/>
  <c r="AZ107" i="28"/>
  <c r="AZ111" i="28"/>
  <c r="AZ115" i="28"/>
  <c r="AZ119" i="28"/>
  <c r="AZ123" i="28"/>
  <c r="AZ24" i="28"/>
  <c r="AZ28" i="28"/>
  <c r="AZ32" i="28"/>
  <c r="AZ36" i="28"/>
  <c r="AZ40" i="28"/>
  <c r="AZ44" i="28"/>
  <c r="AZ48" i="28"/>
  <c r="AZ52" i="28"/>
  <c r="AZ68" i="28"/>
  <c r="AZ84" i="28"/>
  <c r="AZ100" i="28"/>
  <c r="AZ116" i="28"/>
  <c r="AZ56" i="28"/>
  <c r="AZ72" i="28"/>
  <c r="AZ88" i="28"/>
  <c r="AZ104" i="28"/>
  <c r="AZ120" i="28"/>
  <c r="AZ60" i="28"/>
  <c r="AZ76" i="28"/>
  <c r="AZ92" i="28"/>
  <c r="AZ108" i="28"/>
  <c r="AZ124" i="28"/>
  <c r="AZ64" i="28"/>
  <c r="AZ80" i="28"/>
  <c r="AZ96" i="28"/>
  <c r="AZ112" i="28"/>
  <c r="AZ14" i="28"/>
  <c r="AZ17" i="28"/>
  <c r="AZ21" i="28"/>
  <c r="AZ18" i="28"/>
  <c r="AZ22" i="28"/>
  <c r="AZ15" i="28"/>
  <c r="AZ19" i="28"/>
  <c r="AZ16" i="28"/>
  <c r="AZ20" i="28"/>
  <c r="AP53" i="28"/>
  <c r="AX27" i="28"/>
  <c r="AP68" i="28"/>
  <c r="AX72" i="28"/>
  <c r="AX63" i="28"/>
  <c r="AN28" i="28"/>
  <c r="AV64" i="28"/>
  <c r="AV39" i="28"/>
  <c r="AX56" i="28"/>
  <c r="AV341" i="28"/>
  <c r="AL55" i="28"/>
  <c r="AX60" i="28"/>
  <c r="AX53" i="28"/>
  <c r="AX25" i="28"/>
  <c r="AV67" i="28"/>
  <c r="AV26" i="28"/>
  <c r="AV345" i="28"/>
  <c r="AL60" i="28"/>
  <c r="AL40" i="28"/>
  <c r="AL336" i="28"/>
  <c r="AX68" i="28"/>
  <c r="AX47" i="28"/>
  <c r="AX29" i="28"/>
  <c r="AX26" i="28"/>
  <c r="AV57" i="28"/>
  <c r="AV28" i="28"/>
  <c r="AL342" i="28"/>
  <c r="AL335" i="28"/>
  <c r="AL50" i="28"/>
  <c r="AX77" i="28"/>
  <c r="AX54" i="28"/>
  <c r="AV70" i="28"/>
  <c r="AV56" i="28"/>
  <c r="AL52" i="28"/>
  <c r="AL56" i="28"/>
  <c r="AL59" i="28"/>
  <c r="AN68" i="28"/>
  <c r="AP75" i="28"/>
  <c r="BB109" i="28"/>
  <c r="AR51" i="28"/>
  <c r="AN72" i="28"/>
  <c r="AP331" i="28"/>
  <c r="AN65" i="28"/>
  <c r="AN63" i="28"/>
  <c r="AP55" i="28"/>
  <c r="AP50" i="28"/>
  <c r="AP72" i="28"/>
  <c r="AN74" i="28"/>
  <c r="AN337" i="28"/>
  <c r="AN38" i="28"/>
  <c r="AP29" i="28"/>
  <c r="AR40" i="28"/>
  <c r="AN24" i="28"/>
  <c r="AN69" i="28"/>
  <c r="AR44" i="28"/>
  <c r="BB118" i="28"/>
  <c r="AP46" i="28"/>
  <c r="AR28" i="28"/>
  <c r="AN345" i="28"/>
  <c r="AN36" i="28"/>
  <c r="AN340" i="28"/>
  <c r="AN76" i="28"/>
  <c r="AN35" i="28"/>
  <c r="AN25" i="28"/>
  <c r="AN39" i="28"/>
  <c r="AN32" i="28"/>
  <c r="AV339" i="28"/>
  <c r="AV343" i="28"/>
  <c r="AV335" i="28"/>
  <c r="AV336" i="28"/>
  <c r="AV30" i="28"/>
  <c r="AV29" i="28"/>
  <c r="AV48" i="28"/>
  <c r="AV36" i="28"/>
  <c r="AV31" i="28"/>
  <c r="AV49" i="28"/>
  <c r="AV38" i="28"/>
  <c r="AV43" i="28"/>
  <c r="AV65" i="28"/>
  <c r="AV58" i="28"/>
  <c r="AV75" i="28"/>
  <c r="AV77" i="28"/>
  <c r="AV74" i="28"/>
  <c r="AV76" i="28"/>
  <c r="AV340" i="28"/>
  <c r="AV344" i="28"/>
  <c r="AV337" i="28"/>
  <c r="AV24" i="28"/>
  <c r="AV35" i="28"/>
  <c r="AV52" i="28"/>
  <c r="AV42" i="28"/>
  <c r="AV50" i="28"/>
  <c r="AV46" i="28"/>
  <c r="AV69" i="28"/>
  <c r="AV62" i="28"/>
  <c r="AV59" i="28"/>
  <c r="AV338" i="28"/>
  <c r="AV342" i="28"/>
  <c r="AV334" i="28"/>
  <c r="AV332" i="28"/>
  <c r="AV25" i="28"/>
  <c r="AV23" i="28"/>
  <c r="AV44" i="28"/>
  <c r="AV45" i="28"/>
  <c r="AV27" i="28"/>
  <c r="AV54" i="28"/>
  <c r="AV55" i="28"/>
  <c r="AV33" i="28"/>
  <c r="AV61" i="28"/>
  <c r="AV60" i="28"/>
  <c r="AV68" i="28"/>
  <c r="AV72" i="28"/>
  <c r="AV78" i="28"/>
  <c r="AV71" i="28"/>
  <c r="AV34" i="28"/>
  <c r="AV37" i="28"/>
  <c r="AV41" i="28"/>
  <c r="AL341" i="28"/>
  <c r="AL332" i="28"/>
  <c r="AL27" i="28"/>
  <c r="AL58" i="28"/>
  <c r="AL331" i="28"/>
  <c r="AL53" i="28"/>
  <c r="AL46" i="28"/>
  <c r="AL344" i="28"/>
  <c r="AL64" i="28"/>
  <c r="AL39" i="28"/>
  <c r="AL340" i="28"/>
  <c r="AL73" i="28"/>
  <c r="AL51" i="28"/>
  <c r="AL30" i="28"/>
  <c r="AL334" i="28"/>
  <c r="AL68" i="28"/>
  <c r="AL43" i="28"/>
  <c r="AL23" i="28"/>
  <c r="AL337" i="28"/>
  <c r="AL57" i="28"/>
  <c r="AL35" i="28"/>
  <c r="AL25" i="28"/>
  <c r="AL47" i="28"/>
  <c r="AL61" i="28"/>
  <c r="AL34" i="28"/>
  <c r="AL48" i="28"/>
  <c r="AL33" i="28"/>
  <c r="AL42" i="28"/>
  <c r="AL66" i="28"/>
  <c r="AL54" i="28"/>
  <c r="AL38" i="28"/>
  <c r="AL333" i="28"/>
  <c r="AL49" i="28"/>
  <c r="AL75" i="28"/>
  <c r="AL45" i="28"/>
  <c r="AL32" i="28"/>
  <c r="AL78" i="28"/>
  <c r="AL41" i="28"/>
  <c r="AL339" i="28"/>
  <c r="AL76" i="28"/>
  <c r="AL37" i="28"/>
  <c r="AL343" i="28"/>
  <c r="AL72" i="28"/>
  <c r="AL67" i="28"/>
  <c r="AL28" i="28"/>
  <c r="AL24" i="28"/>
  <c r="AL338" i="28"/>
  <c r="AL65" i="28"/>
  <c r="AL63" i="28"/>
  <c r="AL44" i="28"/>
  <c r="AL26" i="28"/>
  <c r="AL69" i="28"/>
  <c r="AL71" i="28"/>
  <c r="AL29" i="28"/>
  <c r="AX338" i="28"/>
  <c r="AX342" i="28"/>
  <c r="AX332" i="28"/>
  <c r="AX336" i="28"/>
  <c r="AX32" i="28"/>
  <c r="AX24" i="28"/>
  <c r="AX42" i="28"/>
  <c r="AX39" i="28"/>
  <c r="AX45" i="28"/>
  <c r="AX52" i="28"/>
  <c r="AX34" i="28"/>
  <c r="AX41" i="28"/>
  <c r="AX55" i="28"/>
  <c r="AX71" i="28"/>
  <c r="AX66" i="28"/>
  <c r="AX64" i="28"/>
  <c r="AX76" i="28"/>
  <c r="AX74" i="28"/>
  <c r="AX339" i="28"/>
  <c r="AX343" i="28"/>
  <c r="AX333" i="28"/>
  <c r="AX345" i="28"/>
  <c r="AX341" i="28"/>
  <c r="AX331" i="28"/>
  <c r="AX335" i="28"/>
  <c r="AX28" i="28"/>
  <c r="AX30" i="28"/>
  <c r="AX38" i="28"/>
  <c r="AX43" i="28"/>
  <c r="AX40" i="28"/>
  <c r="AX35" i="28"/>
  <c r="AX31" i="28"/>
  <c r="AX58" i="28"/>
  <c r="AX49" i="28"/>
  <c r="AX67" i="28"/>
  <c r="AX61" i="28"/>
  <c r="AX62" i="28"/>
  <c r="AX70" i="28"/>
  <c r="AX78" i="28"/>
  <c r="AX337" i="28"/>
  <c r="AX75" i="28"/>
  <c r="AX73" i="28"/>
  <c r="AX59" i="28"/>
  <c r="AX44" i="28"/>
  <c r="AX51" i="28"/>
  <c r="AX46" i="28"/>
  <c r="AX36" i="28"/>
  <c r="AV66" i="28"/>
  <c r="AV63" i="28"/>
  <c r="AV51" i="28"/>
  <c r="AV40" i="28"/>
  <c r="AV333" i="28"/>
  <c r="AX344" i="28"/>
  <c r="AL345" i="28"/>
  <c r="AL70" i="28"/>
  <c r="AL74" i="28"/>
  <c r="AL77" i="28"/>
  <c r="AX69" i="28"/>
  <c r="AX65" i="28"/>
  <c r="AX48" i="28"/>
  <c r="AX57" i="28"/>
  <c r="AX37" i="28"/>
  <c r="AX33" i="28"/>
  <c r="AX23" i="28"/>
  <c r="AV73" i="28"/>
  <c r="AV53" i="28"/>
  <c r="AV47" i="28"/>
  <c r="AV32" i="28"/>
  <c r="AX334" i="28"/>
  <c r="AX340" i="28"/>
  <c r="AL36" i="28"/>
  <c r="AL31" i="28"/>
  <c r="AP69" i="28"/>
  <c r="AP73" i="28"/>
  <c r="AP45" i="28"/>
  <c r="AP39" i="28"/>
  <c r="AP49" i="28"/>
  <c r="AP25" i="28"/>
  <c r="AR36" i="28"/>
  <c r="AR57" i="28"/>
  <c r="AR39" i="28"/>
  <c r="AR50" i="28"/>
  <c r="AN34" i="28"/>
  <c r="AN45" i="28"/>
  <c r="AN60" i="28"/>
  <c r="AN77" i="28"/>
  <c r="AN23" i="28"/>
  <c r="AN50" i="28"/>
  <c r="AN66" i="28"/>
  <c r="AN70" i="28"/>
  <c r="AN342" i="28"/>
  <c r="AN31" i="28"/>
  <c r="AN78" i="28"/>
  <c r="AN335" i="28"/>
  <c r="AN47" i="28"/>
  <c r="AN338" i="28"/>
  <c r="AN53" i="28"/>
  <c r="AN54" i="28"/>
  <c r="AN67" i="28"/>
  <c r="BB123" i="28"/>
  <c r="AR75" i="28"/>
  <c r="AR342" i="28"/>
  <c r="AR68" i="28"/>
  <c r="AR339" i="28"/>
  <c r="AR65" i="28"/>
  <c r="AR31" i="28"/>
  <c r="AN332" i="28"/>
  <c r="AN40" i="28"/>
  <c r="AN49" i="28"/>
  <c r="AN29" i="28"/>
  <c r="AN44" i="28"/>
  <c r="AN57" i="28"/>
  <c r="AN43" i="28"/>
  <c r="AN334" i="28"/>
  <c r="AN61" i="28"/>
  <c r="AN27" i="28"/>
  <c r="AN64" i="28"/>
  <c r="AN30" i="28"/>
  <c r="AN56" i="28"/>
  <c r="AN55" i="28"/>
  <c r="AN341" i="28"/>
  <c r="AN26" i="28"/>
  <c r="BB125" i="28"/>
  <c r="BB116" i="28"/>
  <c r="BB107" i="28"/>
  <c r="AR332" i="28"/>
  <c r="AR30" i="28"/>
  <c r="AR72" i="28"/>
  <c r="AR78" i="28"/>
  <c r="AN336" i="28"/>
  <c r="AN33" i="28"/>
  <c r="AN41" i="28"/>
  <c r="AN59" i="28"/>
  <c r="AN343" i="28"/>
  <c r="AN333" i="28"/>
  <c r="AN42" i="28"/>
  <c r="AN46" i="28"/>
  <c r="AN62" i="28"/>
  <c r="AN37" i="28"/>
  <c r="AN75" i="28"/>
  <c r="AN344" i="28"/>
  <c r="AN48" i="28"/>
  <c r="AN51" i="28"/>
  <c r="AN52" i="28"/>
  <c r="AN58" i="28"/>
  <c r="AN331" i="28"/>
  <c r="AN71" i="28"/>
  <c r="AN73" i="28"/>
  <c r="BB114" i="28"/>
  <c r="BB121" i="28"/>
  <c r="BB105" i="28"/>
  <c r="BB112" i="28"/>
  <c r="BB119" i="28"/>
  <c r="AR336" i="28"/>
  <c r="AR43" i="28"/>
  <c r="AR56" i="28"/>
  <c r="AR70" i="28"/>
  <c r="AR333" i="28"/>
  <c r="AR26" i="28"/>
  <c r="AR37" i="28"/>
  <c r="AR66" i="28"/>
  <c r="AR343" i="28"/>
  <c r="AR34" i="28"/>
  <c r="AR54" i="28"/>
  <c r="AR58" i="28"/>
  <c r="AR73" i="28"/>
  <c r="AR55" i="28"/>
  <c r="AR64" i="28"/>
  <c r="AR59" i="28"/>
  <c r="AR53" i="28"/>
  <c r="AR331" i="28"/>
  <c r="BB126" i="28"/>
  <c r="BB110" i="28"/>
  <c r="BB117" i="28"/>
  <c r="BB124" i="28"/>
  <c r="BB108" i="28"/>
  <c r="BB115" i="28"/>
  <c r="AR29" i="28"/>
  <c r="AR46" i="28"/>
  <c r="AR47" i="28"/>
  <c r="AR76" i="28"/>
  <c r="AR337" i="28"/>
  <c r="AR48" i="28"/>
  <c r="AR42" i="28"/>
  <c r="AR35" i="28"/>
  <c r="AR334" i="28"/>
  <c r="AR33" i="28"/>
  <c r="AR45" i="28"/>
  <c r="AR62" i="28"/>
  <c r="AR340" i="28"/>
  <c r="AR67" i="28"/>
  <c r="AR41" i="28"/>
  <c r="AR77" i="28"/>
  <c r="AR69" i="28"/>
  <c r="BB122" i="28"/>
  <c r="BB106" i="28"/>
  <c r="BB113" i="28"/>
  <c r="BB120" i="28"/>
  <c r="BB111" i="28"/>
  <c r="AR345" i="28"/>
  <c r="AR25" i="28"/>
  <c r="AR32" i="28"/>
  <c r="AR60" i="28"/>
  <c r="AR74" i="28"/>
  <c r="AR338" i="28"/>
  <c r="AR24" i="28"/>
  <c r="AR27" i="28"/>
  <c r="AR61" i="28"/>
  <c r="AR71" i="28"/>
  <c r="AR52" i="28"/>
  <c r="AR49" i="28"/>
  <c r="AR63" i="28"/>
  <c r="AR344" i="28"/>
  <c r="AR38" i="28"/>
  <c r="AR335" i="28"/>
  <c r="AR23" i="28"/>
  <c r="AP31" i="28"/>
  <c r="AP44" i="28"/>
  <c r="AP65" i="28"/>
  <c r="AP26" i="28"/>
  <c r="AP40" i="28"/>
  <c r="AP47" i="28"/>
  <c r="AP70" i="28"/>
  <c r="AP341" i="28"/>
  <c r="AP335" i="28"/>
  <c r="AP23" i="28"/>
  <c r="AP48" i="28"/>
  <c r="AP71" i="28"/>
  <c r="AP66" i="28"/>
  <c r="AP32" i="28"/>
  <c r="AP338" i="28"/>
  <c r="AP24" i="28"/>
  <c r="AP60" i="28"/>
  <c r="AP332" i="28"/>
  <c r="AP333" i="28"/>
  <c r="AP36" i="28"/>
  <c r="AP28" i="28"/>
  <c r="AP63" i="28"/>
  <c r="AP74" i="28"/>
  <c r="AP345" i="28"/>
  <c r="AP334" i="28"/>
  <c r="AP33" i="28"/>
  <c r="AP43" i="28"/>
  <c r="AP67" i="28"/>
  <c r="AP78" i="28"/>
  <c r="AP343" i="28"/>
  <c r="AP38" i="28"/>
  <c r="AP52" i="28"/>
  <c r="AP41" i="28"/>
  <c r="AP37" i="28"/>
  <c r="AP56" i="28"/>
  <c r="AP340" i="28"/>
  <c r="AP58" i="28"/>
  <c r="AP42" i="28"/>
  <c r="AP344" i="28"/>
  <c r="AP337" i="28"/>
  <c r="AP30" i="28"/>
  <c r="AP34" i="28"/>
  <c r="AP61" i="28"/>
  <c r="AP76" i="28"/>
  <c r="AP339" i="28"/>
  <c r="AP35" i="28"/>
  <c r="AP51" i="28"/>
  <c r="AP62" i="28"/>
  <c r="AP27" i="28"/>
  <c r="AP57" i="28"/>
  <c r="AP77" i="28"/>
  <c r="AP59" i="28"/>
  <c r="AP54" i="28"/>
  <c r="AP336" i="28"/>
  <c r="AP64" i="28"/>
  <c r="F43" i="56"/>
  <c r="N43" i="56" s="1"/>
  <c r="F30" i="56"/>
  <c r="N30" i="56" s="1"/>
  <c r="G41" i="56"/>
  <c r="I41" i="56" s="1"/>
  <c r="G29" i="56"/>
  <c r="Z345" i="28"/>
  <c r="Z340" i="28"/>
  <c r="Z344" i="28"/>
  <c r="Z341" i="28"/>
  <c r="Z338" i="28"/>
  <c r="Z342" i="28"/>
  <c r="Z339" i="28"/>
  <c r="Z343" i="28"/>
  <c r="V338" i="28"/>
  <c r="W338" i="28" s="1"/>
  <c r="V339" i="28"/>
  <c r="W339" i="28" s="1"/>
  <c r="V340" i="28"/>
  <c r="W340" i="28" s="1"/>
  <c r="V341" i="28"/>
  <c r="W341" i="28" s="1"/>
  <c r="V342" i="28"/>
  <c r="W342" i="28" s="1"/>
  <c r="V343" i="28"/>
  <c r="W343" i="28" s="1"/>
  <c r="V344" i="28"/>
  <c r="W344" i="28" s="1"/>
  <c r="V345" i="28"/>
  <c r="W345" i="28" s="1"/>
  <c r="L338" i="28"/>
  <c r="L339" i="28"/>
  <c r="L340" i="28"/>
  <c r="L341" i="28"/>
  <c r="L342" i="28"/>
  <c r="L343" i="28"/>
  <c r="L344" i="28"/>
  <c r="L345" i="28"/>
  <c r="T345" i="28"/>
  <c r="T341" i="28"/>
  <c r="T338" i="28"/>
  <c r="T342" i="28"/>
  <c r="T339" i="28"/>
  <c r="T343" i="28"/>
  <c r="T340" i="28"/>
  <c r="T344" i="28"/>
  <c r="J345" i="28"/>
  <c r="J339" i="28"/>
  <c r="J343" i="28"/>
  <c r="J340" i="28"/>
  <c r="J344" i="28"/>
  <c r="J341" i="28"/>
  <c r="J338" i="28"/>
  <c r="J342" i="28"/>
  <c r="AD345" i="28"/>
  <c r="AD338" i="28"/>
  <c r="AD339" i="28"/>
  <c r="AD340" i="28"/>
  <c r="AD341" i="28"/>
  <c r="AD342" i="28"/>
  <c r="AD343" i="28"/>
  <c r="AD344" i="28"/>
  <c r="N345" i="28"/>
  <c r="N338" i="28"/>
  <c r="N339" i="28"/>
  <c r="N340" i="28"/>
  <c r="N341" i="28"/>
  <c r="N342" i="28"/>
  <c r="N343" i="28"/>
  <c r="N344" i="28"/>
  <c r="R345" i="28"/>
  <c r="R338" i="28"/>
  <c r="R339" i="28"/>
  <c r="R340" i="28"/>
  <c r="R341" i="28"/>
  <c r="R342" i="28"/>
  <c r="R343" i="28"/>
  <c r="R344" i="28"/>
  <c r="AB345" i="28"/>
  <c r="AB338" i="28"/>
  <c r="AB339" i="28"/>
  <c r="AB340" i="28"/>
  <c r="AB341" i="28"/>
  <c r="AB342" i="28"/>
  <c r="AB343" i="28"/>
  <c r="AB344" i="28"/>
  <c r="H344" i="28"/>
  <c r="H345" i="28"/>
  <c r="H338" i="28"/>
  <c r="H339" i="28"/>
  <c r="H340" i="28"/>
  <c r="H341" i="28"/>
  <c r="H342" i="28"/>
  <c r="H343" i="28"/>
  <c r="X343" i="28"/>
  <c r="X338" i="28"/>
  <c r="X339" i="28"/>
  <c r="X340" i="28"/>
  <c r="X341" i="28"/>
  <c r="X342" i="28"/>
  <c r="X344" i="28"/>
  <c r="X345" i="28"/>
  <c r="P338" i="28"/>
  <c r="P339" i="28"/>
  <c r="P340" i="28"/>
  <c r="P341" i="28"/>
  <c r="P342" i="28"/>
  <c r="P343" i="28"/>
  <c r="P344" i="28"/>
  <c r="P345" i="28"/>
  <c r="Z331" i="28"/>
  <c r="Z332" i="28"/>
  <c r="Z333" i="28"/>
  <c r="Z334" i="28"/>
  <c r="Z335" i="28"/>
  <c r="Z336" i="28"/>
  <c r="Z337" i="28"/>
  <c r="J331" i="28"/>
  <c r="J332" i="28"/>
  <c r="J333" i="28"/>
  <c r="J334" i="28"/>
  <c r="J335" i="28"/>
  <c r="J336" i="28"/>
  <c r="J337" i="28"/>
  <c r="L331" i="28"/>
  <c r="L332" i="28"/>
  <c r="L333" i="28"/>
  <c r="L334" i="28"/>
  <c r="L335" i="28"/>
  <c r="L336" i="28"/>
  <c r="L337" i="28"/>
  <c r="T331" i="28"/>
  <c r="T332" i="28"/>
  <c r="T333" i="28"/>
  <c r="T334" i="28"/>
  <c r="T335" i="28"/>
  <c r="T336" i="28"/>
  <c r="T337" i="28"/>
  <c r="V331" i="28"/>
  <c r="W331" i="28" s="1"/>
  <c r="V332" i="28"/>
  <c r="W332" i="28" s="1"/>
  <c r="V333" i="28"/>
  <c r="W333" i="28" s="1"/>
  <c r="V334" i="28"/>
  <c r="W334" i="28" s="1"/>
  <c r="V335" i="28"/>
  <c r="W335" i="28" s="1"/>
  <c r="V336" i="28"/>
  <c r="W336" i="28" s="1"/>
  <c r="V337" i="28"/>
  <c r="W337" i="28" s="1"/>
  <c r="N331" i="28"/>
  <c r="N332" i="28"/>
  <c r="N333" i="28"/>
  <c r="N334" i="28"/>
  <c r="N335" i="28"/>
  <c r="N336" i="28"/>
  <c r="N337" i="28"/>
  <c r="R331" i="28"/>
  <c r="R332" i="28"/>
  <c r="R333" i="28"/>
  <c r="R334" i="28"/>
  <c r="R335" i="28"/>
  <c r="R336" i="28"/>
  <c r="R337" i="28"/>
  <c r="AB331" i="28"/>
  <c r="AB332" i="28"/>
  <c r="AB333" i="28"/>
  <c r="AB334" i="28"/>
  <c r="AB335" i="28"/>
  <c r="AB336" i="28"/>
  <c r="AB337" i="28"/>
  <c r="H331" i="28"/>
  <c r="H332" i="28"/>
  <c r="H333" i="28"/>
  <c r="H334" i="28"/>
  <c r="H335" i="28"/>
  <c r="H336" i="28"/>
  <c r="H337" i="28"/>
  <c r="AD331" i="28"/>
  <c r="AD332" i="28"/>
  <c r="AD333" i="28"/>
  <c r="AD334" i="28"/>
  <c r="AD335" i="28"/>
  <c r="AD336" i="28"/>
  <c r="AD337" i="28"/>
  <c r="X331" i="28"/>
  <c r="X332" i="28"/>
  <c r="X333" i="28"/>
  <c r="X334" i="28"/>
  <c r="X335" i="28"/>
  <c r="X336" i="28"/>
  <c r="X337" i="28"/>
  <c r="P331" i="28"/>
  <c r="P335" i="28"/>
  <c r="P332" i="28"/>
  <c r="P337" i="28"/>
  <c r="P333" i="28"/>
  <c r="P334" i="28"/>
  <c r="P336" i="28"/>
  <c r="X24" i="28"/>
  <c r="X28" i="28"/>
  <c r="X27" i="28"/>
  <c r="X30" i="28"/>
  <c r="X34" i="28"/>
  <c r="X38" i="28"/>
  <c r="X29" i="28"/>
  <c r="X25" i="28"/>
  <c r="X26" i="28"/>
  <c r="X32" i="28"/>
  <c r="X37" i="28"/>
  <c r="X40" i="28"/>
  <c r="X44" i="28"/>
  <c r="X48" i="28"/>
  <c r="X52" i="28"/>
  <c r="X35" i="28"/>
  <c r="X36" i="28"/>
  <c r="X42" i="28"/>
  <c r="X31" i="28"/>
  <c r="X23" i="28"/>
  <c r="X33" i="28"/>
  <c r="X39" i="28"/>
  <c r="X45" i="28"/>
  <c r="X50" i="28"/>
  <c r="X54" i="28"/>
  <c r="X41" i="28"/>
  <c r="X46" i="28"/>
  <c r="X47" i="28"/>
  <c r="X57" i="28"/>
  <c r="X59" i="28"/>
  <c r="X43" i="28"/>
  <c r="X53" i="28"/>
  <c r="X60" i="28"/>
  <c r="X51" i="28"/>
  <c r="X55" i="28"/>
  <c r="X61" i="28"/>
  <c r="X65" i="28"/>
  <c r="X69" i="28"/>
  <c r="X64" i="28"/>
  <c r="X66" i="28"/>
  <c r="X71" i="28"/>
  <c r="X75" i="28"/>
  <c r="X49" i="28"/>
  <c r="X56" i="28"/>
  <c r="X58" i="28"/>
  <c r="X62" i="28"/>
  <c r="X74" i="28"/>
  <c r="X67" i="28"/>
  <c r="X72" i="28"/>
  <c r="X76" i="28"/>
  <c r="X78" i="28"/>
  <c r="X70" i="28"/>
  <c r="X77" i="28"/>
  <c r="X63" i="28"/>
  <c r="X68" i="28"/>
  <c r="X73" i="28"/>
  <c r="P24" i="28"/>
  <c r="P28" i="28"/>
  <c r="P25" i="28"/>
  <c r="P30" i="28"/>
  <c r="P34" i="28"/>
  <c r="P38" i="28"/>
  <c r="P29" i="28"/>
  <c r="P32" i="28"/>
  <c r="P26" i="28"/>
  <c r="P35" i="28"/>
  <c r="P40" i="28"/>
  <c r="P44" i="28"/>
  <c r="P48" i="28"/>
  <c r="P52" i="28"/>
  <c r="P39" i="28"/>
  <c r="P45" i="28"/>
  <c r="P23" i="28"/>
  <c r="P27" i="28"/>
  <c r="P31" i="28"/>
  <c r="P42" i="28"/>
  <c r="P47" i="28"/>
  <c r="P54" i="28"/>
  <c r="P55" i="28"/>
  <c r="P59" i="28"/>
  <c r="P37" i="28"/>
  <c r="P41" i="28"/>
  <c r="P46" i="28"/>
  <c r="P56" i="28"/>
  <c r="P60" i="28"/>
  <c r="P36" i="28"/>
  <c r="P43" i="28"/>
  <c r="P49" i="28"/>
  <c r="P50" i="28"/>
  <c r="P51" i="28"/>
  <c r="P57" i="28"/>
  <c r="P61" i="28"/>
  <c r="P65" i="28"/>
  <c r="P69" i="28"/>
  <c r="P58" i="28"/>
  <c r="P62" i="28"/>
  <c r="P67" i="28"/>
  <c r="P53" i="28"/>
  <c r="P63" i="28"/>
  <c r="P68" i="28"/>
  <c r="P75" i="28"/>
  <c r="P33" i="28"/>
  <c r="P64" i="28"/>
  <c r="P66" i="28"/>
  <c r="P70" i="28"/>
  <c r="P71" i="28"/>
  <c r="P72" i="28"/>
  <c r="P73" i="28"/>
  <c r="P78" i="28"/>
  <c r="P74" i="28"/>
  <c r="P76" i="28"/>
  <c r="P77" i="28"/>
  <c r="N26" i="28"/>
  <c r="N27" i="28"/>
  <c r="N32" i="28"/>
  <c r="N36" i="28"/>
  <c r="N23" i="28"/>
  <c r="N24" i="28"/>
  <c r="N25" i="28"/>
  <c r="N31" i="28"/>
  <c r="N37" i="28"/>
  <c r="N42" i="28"/>
  <c r="N46" i="28"/>
  <c r="N50" i="28"/>
  <c r="N29" i="28"/>
  <c r="N41" i="28"/>
  <c r="N38" i="28"/>
  <c r="N28" i="28"/>
  <c r="N33" i="28"/>
  <c r="N39" i="28"/>
  <c r="N44" i="28"/>
  <c r="N49" i="28"/>
  <c r="N56" i="28"/>
  <c r="N34" i="28"/>
  <c r="N51" i="28"/>
  <c r="N52" i="28"/>
  <c r="N57" i="28"/>
  <c r="N30" i="28"/>
  <c r="N40" i="28"/>
  <c r="N43" i="28"/>
  <c r="N53" i="28"/>
  <c r="N58" i="28"/>
  <c r="N45" i="28"/>
  <c r="N47" i="28"/>
  <c r="N48" i="28"/>
  <c r="N54" i="28"/>
  <c r="N59" i="28"/>
  <c r="N63" i="28"/>
  <c r="N67" i="28"/>
  <c r="N71" i="28"/>
  <c r="N55" i="28"/>
  <c r="N62" i="28"/>
  <c r="N64" i="28"/>
  <c r="N35" i="28"/>
  <c r="N60" i="28"/>
  <c r="N65" i="28"/>
  <c r="N70" i="28"/>
  <c r="N73" i="28"/>
  <c r="N77" i="28"/>
  <c r="N61" i="28"/>
  <c r="N66" i="28"/>
  <c r="N68" i="28"/>
  <c r="N69" i="28"/>
  <c r="N75" i="28"/>
  <c r="N76" i="28"/>
  <c r="N72" i="28"/>
  <c r="N78" i="28"/>
  <c r="N74" i="28"/>
  <c r="AB24" i="28"/>
  <c r="AB28" i="28"/>
  <c r="AB23" i="28"/>
  <c r="AB29" i="28"/>
  <c r="AB30" i="28"/>
  <c r="AB34" i="28"/>
  <c r="AB38" i="28"/>
  <c r="AB25" i="28"/>
  <c r="AB26" i="28"/>
  <c r="AB27" i="28"/>
  <c r="AB31" i="28"/>
  <c r="AB33" i="28"/>
  <c r="AB40" i="28"/>
  <c r="AB44" i="28"/>
  <c r="AB48" i="28"/>
  <c r="AB52" i="28"/>
  <c r="AB43" i="28"/>
  <c r="AB32" i="28"/>
  <c r="AB39" i="28"/>
  <c r="AB35" i="28"/>
  <c r="AB36" i="28"/>
  <c r="AB37" i="28"/>
  <c r="AB41" i="28"/>
  <c r="AB46" i="28"/>
  <c r="AB51" i="28"/>
  <c r="AB54" i="28"/>
  <c r="AB42" i="28"/>
  <c r="AB53" i="28"/>
  <c r="AB49" i="28"/>
  <c r="AB50" i="28"/>
  <c r="AB55" i="28"/>
  <c r="AB60" i="28"/>
  <c r="AB47" i="28"/>
  <c r="AB56" i="28"/>
  <c r="AB61" i="28"/>
  <c r="AB65" i="28"/>
  <c r="AB69" i="28"/>
  <c r="AB58" i="28"/>
  <c r="AB57" i="28"/>
  <c r="AB59" i="28"/>
  <c r="AB66" i="28"/>
  <c r="AB62" i="28"/>
  <c r="AB67" i="28"/>
  <c r="AB72" i="28"/>
  <c r="AB75" i="28"/>
  <c r="AB45" i="28"/>
  <c r="AB63" i="28"/>
  <c r="AB70" i="28"/>
  <c r="AB71" i="28"/>
  <c r="AB64" i="28"/>
  <c r="AB68" i="28"/>
  <c r="AB77" i="28"/>
  <c r="AB76" i="28"/>
  <c r="AB73" i="28"/>
  <c r="AB78" i="28"/>
  <c r="AB74" i="28"/>
  <c r="Z26" i="28"/>
  <c r="Z25" i="28"/>
  <c r="Z32" i="28"/>
  <c r="Z36" i="28"/>
  <c r="Z23" i="28"/>
  <c r="Z24" i="28"/>
  <c r="Z33" i="28"/>
  <c r="Z27" i="28"/>
  <c r="Z28" i="28"/>
  <c r="Z29" i="28"/>
  <c r="Z30" i="28"/>
  <c r="Z35" i="28"/>
  <c r="Z42" i="28"/>
  <c r="Z46" i="28"/>
  <c r="Z50" i="28"/>
  <c r="Z37" i="28"/>
  <c r="Z38" i="28"/>
  <c r="Z40" i="28"/>
  <c r="Z45" i="28"/>
  <c r="Z31" i="28"/>
  <c r="Z34" i="28"/>
  <c r="Z43" i="28"/>
  <c r="Z48" i="28"/>
  <c r="Z56" i="28"/>
  <c r="Z44" i="28"/>
  <c r="Z49" i="28"/>
  <c r="Z55" i="28"/>
  <c r="Z41" i="28"/>
  <c r="Z47" i="28"/>
  <c r="Z57" i="28"/>
  <c r="Z58" i="28"/>
  <c r="Z39" i="28"/>
  <c r="Z53" i="28"/>
  <c r="Z59" i="28"/>
  <c r="Z63" i="28"/>
  <c r="Z67" i="28"/>
  <c r="Z71" i="28"/>
  <c r="Z52" i="28"/>
  <c r="Z60" i="28"/>
  <c r="Z61" i="28"/>
  <c r="Z51" i="28"/>
  <c r="Z54" i="28"/>
  <c r="Z62" i="28"/>
  <c r="Z64" i="28"/>
  <c r="Z69" i="28"/>
  <c r="Z73" i="28"/>
  <c r="Z77" i="28"/>
  <c r="Z65" i="28"/>
  <c r="Z68" i="28"/>
  <c r="Z74" i="28"/>
  <c r="Z72" i="28"/>
  <c r="Z75" i="28"/>
  <c r="Z66" i="28"/>
  <c r="Z70" i="28"/>
  <c r="Z76" i="28"/>
  <c r="Z78" i="28"/>
  <c r="H24" i="28"/>
  <c r="H28" i="28"/>
  <c r="H27" i="28"/>
  <c r="H30" i="28"/>
  <c r="H34" i="28"/>
  <c r="H38" i="28"/>
  <c r="H25" i="28"/>
  <c r="H26" i="28"/>
  <c r="H23" i="28"/>
  <c r="H32" i="28"/>
  <c r="H37" i="28"/>
  <c r="H40" i="28"/>
  <c r="H44" i="28"/>
  <c r="H48" i="28"/>
  <c r="H52" i="28"/>
  <c r="H33" i="28"/>
  <c r="H42" i="28"/>
  <c r="H29" i="28"/>
  <c r="H39" i="28"/>
  <c r="H45" i="28"/>
  <c r="H50" i="28"/>
  <c r="H54" i="28"/>
  <c r="H57" i="28"/>
  <c r="H59" i="28"/>
  <c r="H31" i="28"/>
  <c r="H36" i="28"/>
  <c r="H51" i="28"/>
  <c r="H53" i="28"/>
  <c r="H60" i="28"/>
  <c r="H35" i="28"/>
  <c r="H41" i="28"/>
  <c r="H46" i="28"/>
  <c r="H49" i="28"/>
  <c r="H55" i="28"/>
  <c r="H61" i="28"/>
  <c r="H65" i="28"/>
  <c r="H69" i="28"/>
  <c r="H43" i="28"/>
  <c r="H56" i="28"/>
  <c r="H64" i="28"/>
  <c r="H66" i="28"/>
  <c r="H71" i="28"/>
  <c r="H75" i="28"/>
  <c r="H47" i="28"/>
  <c r="H58" i="28"/>
  <c r="H62" i="28"/>
  <c r="H67" i="28"/>
  <c r="H63" i="28"/>
  <c r="H72" i="28"/>
  <c r="H70" i="28"/>
  <c r="H76" i="28"/>
  <c r="H78" i="28"/>
  <c r="H74" i="28"/>
  <c r="H68" i="28"/>
  <c r="H77" i="28"/>
  <c r="H73" i="28"/>
  <c r="J26" i="28"/>
  <c r="J25" i="28"/>
  <c r="J32" i="28"/>
  <c r="J36" i="28"/>
  <c r="J33" i="28"/>
  <c r="J27" i="28"/>
  <c r="J30" i="28"/>
  <c r="J35" i="28"/>
  <c r="J42" i="28"/>
  <c r="J46" i="28"/>
  <c r="J50" i="28"/>
  <c r="J23" i="28"/>
  <c r="J31" i="28"/>
  <c r="J40" i="28"/>
  <c r="J45" i="28"/>
  <c r="J28" i="28"/>
  <c r="J34" i="28"/>
  <c r="J43" i="28"/>
  <c r="J48" i="28"/>
  <c r="J56" i="28"/>
  <c r="J37" i="28"/>
  <c r="J47" i="28"/>
  <c r="J55" i="28"/>
  <c r="J24" i="28"/>
  <c r="J29" i="28"/>
  <c r="J57" i="28"/>
  <c r="J58" i="28"/>
  <c r="J44" i="28"/>
  <c r="J51" i="28"/>
  <c r="J52" i="28"/>
  <c r="J53" i="28"/>
  <c r="J59" i="28"/>
  <c r="J63" i="28"/>
  <c r="J67" i="28"/>
  <c r="J71" i="28"/>
  <c r="J60" i="28"/>
  <c r="J61" i="28"/>
  <c r="J39" i="28"/>
  <c r="J49" i="28"/>
  <c r="J62" i="28"/>
  <c r="J54" i="28"/>
  <c r="J64" i="28"/>
  <c r="J69" i="28"/>
  <c r="J73" i="28"/>
  <c r="J77" i="28"/>
  <c r="J38" i="28"/>
  <c r="J41" i="28"/>
  <c r="J65" i="28"/>
  <c r="J66" i="28"/>
  <c r="J72" i="28"/>
  <c r="J74" i="28"/>
  <c r="J70" i="28"/>
  <c r="J75" i="28"/>
  <c r="J68" i="28"/>
  <c r="J76" i="28"/>
  <c r="J78" i="28"/>
  <c r="R26" i="28"/>
  <c r="R23" i="28"/>
  <c r="R28" i="28"/>
  <c r="R32" i="28"/>
  <c r="R36" i="28"/>
  <c r="R30" i="28"/>
  <c r="R27" i="28"/>
  <c r="R33" i="28"/>
  <c r="R38" i="28"/>
  <c r="R42" i="28"/>
  <c r="R46" i="28"/>
  <c r="R50" i="28"/>
  <c r="R24" i="28"/>
  <c r="R37" i="28"/>
  <c r="R43" i="28"/>
  <c r="R29" i="28"/>
  <c r="R34" i="28"/>
  <c r="R35" i="28"/>
  <c r="R39" i="28"/>
  <c r="R40" i="28"/>
  <c r="R45" i="28"/>
  <c r="R51" i="28"/>
  <c r="R56" i="28"/>
  <c r="R47" i="28"/>
  <c r="R48" i="28"/>
  <c r="R49" i="28"/>
  <c r="R53" i="28"/>
  <c r="R44" i="28"/>
  <c r="R54" i="28"/>
  <c r="R58" i="28"/>
  <c r="R31" i="28"/>
  <c r="R41" i="28"/>
  <c r="R52" i="28"/>
  <c r="R55" i="28"/>
  <c r="R59" i="28"/>
  <c r="R63" i="28"/>
  <c r="R67" i="28"/>
  <c r="R71" i="28"/>
  <c r="R25" i="28"/>
  <c r="R60" i="28"/>
  <c r="R65" i="28"/>
  <c r="R61" i="28"/>
  <c r="R66" i="28"/>
  <c r="R72" i="28"/>
  <c r="R73" i="28"/>
  <c r="R77" i="28"/>
  <c r="R57" i="28"/>
  <c r="R62" i="28"/>
  <c r="R76" i="28"/>
  <c r="R75" i="28"/>
  <c r="R78" i="28"/>
  <c r="R64" i="28"/>
  <c r="R68" i="28"/>
  <c r="R69" i="28"/>
  <c r="R70" i="28"/>
  <c r="R74" i="28"/>
  <c r="AD26" i="28"/>
  <c r="AD27" i="28"/>
  <c r="AD32" i="28"/>
  <c r="AD36" i="28"/>
  <c r="AD28" i="28"/>
  <c r="AD29" i="28"/>
  <c r="AD23" i="28"/>
  <c r="AD24" i="28"/>
  <c r="AD25" i="28"/>
  <c r="AD31" i="28"/>
  <c r="AD37" i="28"/>
  <c r="AD42" i="28"/>
  <c r="AD46" i="28"/>
  <c r="AD50" i="28"/>
  <c r="AD33" i="28"/>
  <c r="AD34" i="28"/>
  <c r="AD35" i="28"/>
  <c r="AD41" i="28"/>
  <c r="AD30" i="28"/>
  <c r="AD38" i="28"/>
  <c r="AD39" i="28"/>
  <c r="AD44" i="28"/>
  <c r="AD49" i="28"/>
  <c r="AD56" i="28"/>
  <c r="AD40" i="28"/>
  <c r="AD45" i="28"/>
  <c r="AD57" i="28"/>
  <c r="AD51" i="28"/>
  <c r="AD52" i="28"/>
  <c r="AD53" i="28"/>
  <c r="AD58" i="28"/>
  <c r="AD54" i="28"/>
  <c r="AD59" i="28"/>
  <c r="AD63" i="28"/>
  <c r="AD67" i="28"/>
  <c r="AD71" i="28"/>
  <c r="AD62" i="28"/>
  <c r="AD48" i="28"/>
  <c r="AD64" i="28"/>
  <c r="AD43" i="28"/>
  <c r="AD47" i="28"/>
  <c r="AD60" i="28"/>
  <c r="AD65" i="28"/>
  <c r="AD70" i="28"/>
  <c r="AD73" i="28"/>
  <c r="AD77" i="28"/>
  <c r="AD55" i="28"/>
  <c r="AD61" i="28"/>
  <c r="AD66" i="28"/>
  <c r="AD72" i="28"/>
  <c r="AD74" i="28"/>
  <c r="AD75" i="28"/>
  <c r="AD68" i="28"/>
  <c r="AD69" i="28"/>
  <c r="AD76" i="28"/>
  <c r="AD78" i="28"/>
  <c r="V26" i="28"/>
  <c r="W26" i="28" s="1"/>
  <c r="V24" i="28"/>
  <c r="W24" i="28" s="1"/>
  <c r="V29" i="28"/>
  <c r="W29" i="28" s="1"/>
  <c r="V32" i="28"/>
  <c r="W32" i="28" s="1"/>
  <c r="V36" i="28"/>
  <c r="W36" i="28" s="1"/>
  <c r="V27" i="28"/>
  <c r="W27" i="28" s="1"/>
  <c r="V28" i="28"/>
  <c r="W28" i="28" s="1"/>
  <c r="V31" i="28"/>
  <c r="W31" i="28" s="1"/>
  <c r="V25" i="28"/>
  <c r="W25" i="28" s="1"/>
  <c r="V23" i="28"/>
  <c r="W23" i="28" s="1"/>
  <c r="V34" i="28"/>
  <c r="W34" i="28" s="1"/>
  <c r="V42" i="28"/>
  <c r="W42" i="28" s="1"/>
  <c r="V46" i="28"/>
  <c r="W46" i="28" s="1"/>
  <c r="V50" i="28"/>
  <c r="W50" i="28" s="1"/>
  <c r="V39" i="28"/>
  <c r="W39" i="28" s="1"/>
  <c r="V44" i="28"/>
  <c r="W44" i="28" s="1"/>
  <c r="V33" i="28"/>
  <c r="W33" i="28" s="1"/>
  <c r="V40" i="28"/>
  <c r="W40" i="28" s="1"/>
  <c r="V30" i="28"/>
  <c r="W30" i="28" s="1"/>
  <c r="V37" i="28"/>
  <c r="W37" i="28" s="1"/>
  <c r="V38" i="28"/>
  <c r="W38" i="28" s="1"/>
  <c r="V41" i="28"/>
  <c r="W41" i="28" s="1"/>
  <c r="V47" i="28"/>
  <c r="W47" i="28" s="1"/>
  <c r="V52" i="28"/>
  <c r="W52" i="28" s="1"/>
  <c r="V56" i="28"/>
  <c r="W56" i="28" s="1"/>
  <c r="V35" i="28"/>
  <c r="W35" i="28" s="1"/>
  <c r="V43" i="28"/>
  <c r="W43" i="28" s="1"/>
  <c r="V54" i="28"/>
  <c r="W54" i="28" s="1"/>
  <c r="V45" i="28"/>
  <c r="W45" i="28" s="1"/>
  <c r="V51" i="28"/>
  <c r="W51" i="28" s="1"/>
  <c r="V55" i="28"/>
  <c r="W55" i="28" s="1"/>
  <c r="V58" i="28"/>
  <c r="W58" i="28" s="1"/>
  <c r="V48" i="28"/>
  <c r="W48" i="28" s="1"/>
  <c r="V49" i="28"/>
  <c r="W49" i="28" s="1"/>
  <c r="V57" i="28"/>
  <c r="W57" i="28" s="1"/>
  <c r="V59" i="28"/>
  <c r="W59" i="28" s="1"/>
  <c r="V63" i="28"/>
  <c r="W63" i="28" s="1"/>
  <c r="V67" i="28"/>
  <c r="W67" i="28" s="1"/>
  <c r="V71" i="28"/>
  <c r="W71" i="28" s="1"/>
  <c r="V61" i="28"/>
  <c r="W61" i="28" s="1"/>
  <c r="V66" i="28"/>
  <c r="W66" i="28" s="1"/>
  <c r="V60" i="28"/>
  <c r="W60" i="28" s="1"/>
  <c r="V62" i="28"/>
  <c r="W62" i="28" s="1"/>
  <c r="V68" i="28"/>
  <c r="W68" i="28" s="1"/>
  <c r="V73" i="28"/>
  <c r="W73" i="28" s="1"/>
  <c r="V77" i="28"/>
  <c r="W77" i="28" s="1"/>
  <c r="V53" i="28"/>
  <c r="W53" i="28" s="1"/>
  <c r="V64" i="28"/>
  <c r="W64" i="28" s="1"/>
  <c r="V72" i="28"/>
  <c r="W72" i="28" s="1"/>
  <c r="V65" i="28"/>
  <c r="W65" i="28" s="1"/>
  <c r="V69" i="28"/>
  <c r="W69" i="28" s="1"/>
  <c r="V70" i="28"/>
  <c r="W70" i="28" s="1"/>
  <c r="V78" i="28"/>
  <c r="W78" i="28" s="1"/>
  <c r="V74" i="28"/>
  <c r="W74" i="28" s="1"/>
  <c r="V75" i="28"/>
  <c r="W75" i="28" s="1"/>
  <c r="V76" i="28"/>
  <c r="W76" i="28" s="1"/>
  <c r="L24" i="28"/>
  <c r="L28" i="28"/>
  <c r="L23" i="28"/>
  <c r="L29" i="28"/>
  <c r="L30" i="28"/>
  <c r="L34" i="28"/>
  <c r="L38" i="28"/>
  <c r="L31" i="28"/>
  <c r="L33" i="28"/>
  <c r="L40" i="28"/>
  <c r="L44" i="28"/>
  <c r="L48" i="28"/>
  <c r="L52" i="28"/>
  <c r="L27" i="28"/>
  <c r="L43" i="28"/>
  <c r="L26" i="28"/>
  <c r="L35" i="28"/>
  <c r="L36" i="28"/>
  <c r="L37" i="28"/>
  <c r="L39" i="28"/>
  <c r="L25" i="28"/>
  <c r="L41" i="28"/>
  <c r="L46" i="28"/>
  <c r="L51" i="28"/>
  <c r="L54" i="28"/>
  <c r="L49" i="28"/>
  <c r="L50" i="28"/>
  <c r="L53" i="28"/>
  <c r="L59" i="28"/>
  <c r="L45" i="28"/>
  <c r="L47" i="28"/>
  <c r="L55" i="28"/>
  <c r="L60" i="28"/>
  <c r="L32" i="28"/>
  <c r="L42" i="28"/>
  <c r="L56" i="28"/>
  <c r="L61" i="28"/>
  <c r="L65" i="28"/>
  <c r="L69" i="28"/>
  <c r="L58" i="28"/>
  <c r="L66" i="28"/>
  <c r="L57" i="28"/>
  <c r="L62" i="28"/>
  <c r="L67" i="28"/>
  <c r="L72" i="28"/>
  <c r="L75" i="28"/>
  <c r="L63" i="28"/>
  <c r="L68" i="28"/>
  <c r="L76" i="28"/>
  <c r="L77" i="28"/>
  <c r="L64" i="28"/>
  <c r="L73" i="28"/>
  <c r="L78" i="28"/>
  <c r="L70" i="28"/>
  <c r="L71" i="28"/>
  <c r="L74" i="28"/>
  <c r="T24" i="28"/>
  <c r="T28" i="28"/>
  <c r="T26" i="28"/>
  <c r="T30" i="28"/>
  <c r="T34" i="28"/>
  <c r="T38" i="28"/>
  <c r="T25" i="28"/>
  <c r="T33" i="28"/>
  <c r="T23" i="28"/>
  <c r="T29" i="28"/>
  <c r="T31" i="28"/>
  <c r="T36" i="28"/>
  <c r="T40" i="28"/>
  <c r="T44" i="28"/>
  <c r="T48" i="28"/>
  <c r="T52" i="28"/>
  <c r="T41" i="28"/>
  <c r="T46" i="28"/>
  <c r="T37" i="28"/>
  <c r="T27" i="28"/>
  <c r="T32" i="28"/>
  <c r="T35" i="28"/>
  <c r="T43" i="28"/>
  <c r="T49" i="28"/>
  <c r="T54" i="28"/>
  <c r="T45" i="28"/>
  <c r="T50" i="28"/>
  <c r="T51" i="28"/>
  <c r="T56" i="28"/>
  <c r="T59" i="28"/>
  <c r="T39" i="28"/>
  <c r="T42" i="28"/>
  <c r="T57" i="28"/>
  <c r="T60" i="28"/>
  <c r="T47" i="28"/>
  <c r="T53" i="28"/>
  <c r="T61" i="28"/>
  <c r="T65" i="28"/>
  <c r="T69" i="28"/>
  <c r="T62" i="28"/>
  <c r="T55" i="28"/>
  <c r="T63" i="28"/>
  <c r="T58" i="28"/>
  <c r="T64" i="28"/>
  <c r="T70" i="28"/>
  <c r="T75" i="28"/>
  <c r="T66" i="28"/>
  <c r="T67" i="28"/>
  <c r="T73" i="28"/>
  <c r="T68" i="28"/>
  <c r="T74" i="28"/>
  <c r="T78" i="28"/>
  <c r="T76" i="28"/>
  <c r="T71" i="28"/>
  <c r="T72" i="28"/>
  <c r="T77" i="28"/>
  <c r="H41" i="56"/>
  <c r="N129" i="28"/>
  <c r="N130" i="28"/>
  <c r="N134" i="28"/>
  <c r="N138" i="28"/>
  <c r="N142" i="28"/>
  <c r="N146" i="28"/>
  <c r="N150" i="28"/>
  <c r="N154" i="28"/>
  <c r="N158" i="28"/>
  <c r="N162" i="28"/>
  <c r="N166" i="28"/>
  <c r="N170" i="28"/>
  <c r="N174" i="28"/>
  <c r="N178" i="28"/>
  <c r="N182" i="28"/>
  <c r="N186" i="28"/>
  <c r="N190" i="28"/>
  <c r="N194" i="28"/>
  <c r="N198" i="28"/>
  <c r="N202" i="28"/>
  <c r="N206" i="28"/>
  <c r="N210" i="28"/>
  <c r="N214" i="28"/>
  <c r="N218" i="28"/>
  <c r="N222" i="28"/>
  <c r="N226" i="28"/>
  <c r="N230" i="28"/>
  <c r="N234" i="28"/>
  <c r="N238" i="28"/>
  <c r="N242" i="28"/>
  <c r="N246" i="28"/>
  <c r="N250" i="28"/>
  <c r="N254" i="28"/>
  <c r="N258" i="28"/>
  <c r="N262" i="28"/>
  <c r="N266" i="28"/>
  <c r="N270" i="28"/>
  <c r="N274" i="28"/>
  <c r="N278" i="28"/>
  <c r="N282" i="28"/>
  <c r="N286" i="28"/>
  <c r="N290" i="28"/>
  <c r="N294" i="28"/>
  <c r="N298" i="28"/>
  <c r="N302" i="28"/>
  <c r="N306" i="28"/>
  <c r="N310" i="28"/>
  <c r="N314" i="28"/>
  <c r="N318" i="28"/>
  <c r="N322" i="28"/>
  <c r="N326" i="28"/>
  <c r="N330" i="28"/>
  <c r="N141" i="28"/>
  <c r="N153" i="28"/>
  <c r="N165" i="28"/>
  <c r="N177" i="28"/>
  <c r="N189" i="28"/>
  <c r="N205" i="28"/>
  <c r="N217" i="28"/>
  <c r="N229" i="28"/>
  <c r="N241" i="28"/>
  <c r="N253" i="28"/>
  <c r="N265" i="28"/>
  <c r="N277" i="28"/>
  <c r="N289" i="28"/>
  <c r="N301" i="28"/>
  <c r="N313" i="28"/>
  <c r="N325" i="28"/>
  <c r="N131" i="28"/>
  <c r="N135" i="28"/>
  <c r="N139" i="28"/>
  <c r="N143" i="28"/>
  <c r="N147" i="28"/>
  <c r="N151" i="28"/>
  <c r="N155" i="28"/>
  <c r="N159" i="28"/>
  <c r="N163" i="28"/>
  <c r="N167" i="28"/>
  <c r="N171" i="28"/>
  <c r="N175" i="28"/>
  <c r="N179" i="28"/>
  <c r="N183" i="28"/>
  <c r="N187" i="28"/>
  <c r="N191" i="28"/>
  <c r="N195" i="28"/>
  <c r="N199" i="28"/>
  <c r="N203" i="28"/>
  <c r="N207" i="28"/>
  <c r="N211" i="28"/>
  <c r="N215" i="28"/>
  <c r="N219" i="28"/>
  <c r="N223" i="28"/>
  <c r="N227" i="28"/>
  <c r="N231" i="28"/>
  <c r="N235" i="28"/>
  <c r="N239" i="28"/>
  <c r="N243" i="28"/>
  <c r="N247" i="28"/>
  <c r="N251" i="28"/>
  <c r="N255" i="28"/>
  <c r="N259" i="28"/>
  <c r="N263" i="28"/>
  <c r="N267" i="28"/>
  <c r="N271" i="28"/>
  <c r="N275" i="28"/>
  <c r="N279" i="28"/>
  <c r="N283" i="28"/>
  <c r="N287" i="28"/>
  <c r="N291" i="28"/>
  <c r="N295" i="28"/>
  <c r="N299" i="28"/>
  <c r="N303" i="28"/>
  <c r="N307" i="28"/>
  <c r="N311" i="28"/>
  <c r="N315" i="28"/>
  <c r="N319" i="28"/>
  <c r="N323" i="28"/>
  <c r="N327" i="28"/>
  <c r="N137" i="28"/>
  <c r="N145" i="28"/>
  <c r="N157" i="28"/>
  <c r="N169" i="28"/>
  <c r="N181" i="28"/>
  <c r="N193" i="28"/>
  <c r="N201" i="28"/>
  <c r="N209" i="28"/>
  <c r="N221" i="28"/>
  <c r="N233" i="28"/>
  <c r="N245" i="28"/>
  <c r="N257" i="28"/>
  <c r="N273" i="28"/>
  <c r="N285" i="28"/>
  <c r="N297" i="28"/>
  <c r="N309" i="28"/>
  <c r="N321" i="28"/>
  <c r="N329" i="28"/>
  <c r="N132" i="28"/>
  <c r="N136" i="28"/>
  <c r="N140" i="28"/>
  <c r="N144" i="28"/>
  <c r="N148" i="28"/>
  <c r="N152" i="28"/>
  <c r="N156" i="28"/>
  <c r="N160" i="28"/>
  <c r="N164" i="28"/>
  <c r="N168" i="28"/>
  <c r="N172" i="28"/>
  <c r="N176" i="28"/>
  <c r="N180" i="28"/>
  <c r="N184" i="28"/>
  <c r="N188" i="28"/>
  <c r="N192" i="28"/>
  <c r="N196" i="28"/>
  <c r="N200" i="28"/>
  <c r="N204" i="28"/>
  <c r="N208" i="28"/>
  <c r="N212" i="28"/>
  <c r="N216" i="28"/>
  <c r="N220" i="28"/>
  <c r="N224" i="28"/>
  <c r="N228" i="28"/>
  <c r="N232" i="28"/>
  <c r="N236" i="28"/>
  <c r="N240" i="28"/>
  <c r="N244" i="28"/>
  <c r="N248" i="28"/>
  <c r="N252" i="28"/>
  <c r="N256" i="28"/>
  <c r="N260" i="28"/>
  <c r="N264" i="28"/>
  <c r="N268" i="28"/>
  <c r="N272" i="28"/>
  <c r="N276" i="28"/>
  <c r="N280" i="28"/>
  <c r="N284" i="28"/>
  <c r="N288" i="28"/>
  <c r="N292" i="28"/>
  <c r="N296" i="28"/>
  <c r="N300" i="28"/>
  <c r="N304" i="28"/>
  <c r="N308" i="28"/>
  <c r="N312" i="28"/>
  <c r="N316" i="28"/>
  <c r="N320" i="28"/>
  <c r="N324" i="28"/>
  <c r="N328" i="28"/>
  <c r="N133" i="28"/>
  <c r="N149" i="28"/>
  <c r="N161" i="28"/>
  <c r="N173" i="28"/>
  <c r="N185" i="28"/>
  <c r="N197" i="28"/>
  <c r="N213" i="28"/>
  <c r="N225" i="28"/>
  <c r="N237" i="28"/>
  <c r="N249" i="28"/>
  <c r="N261" i="28"/>
  <c r="N269" i="28"/>
  <c r="N281" i="28"/>
  <c r="N293" i="28"/>
  <c r="N305" i="28"/>
  <c r="N317" i="28"/>
  <c r="N14" i="28"/>
  <c r="N16" i="28"/>
  <c r="N20" i="28"/>
  <c r="N80" i="28"/>
  <c r="N84" i="28"/>
  <c r="N88" i="28"/>
  <c r="N92" i="28"/>
  <c r="N96" i="28"/>
  <c r="N100" i="28"/>
  <c r="N104" i="28"/>
  <c r="N108" i="28"/>
  <c r="N112" i="28"/>
  <c r="N116" i="28"/>
  <c r="N120" i="28"/>
  <c r="N124" i="28"/>
  <c r="N17" i="28"/>
  <c r="N21" i="28"/>
  <c r="N81" i="28"/>
  <c r="N85" i="28"/>
  <c r="N89" i="28"/>
  <c r="N93" i="28"/>
  <c r="N97" i="28"/>
  <c r="N101" i="28"/>
  <c r="N105" i="28"/>
  <c r="N109" i="28"/>
  <c r="N113" i="28"/>
  <c r="N117" i="28"/>
  <c r="N121" i="28"/>
  <c r="N125" i="28"/>
  <c r="N18" i="28"/>
  <c r="N22" i="28"/>
  <c r="N82" i="28"/>
  <c r="N86" i="28"/>
  <c r="N90" i="28"/>
  <c r="N94" i="28"/>
  <c r="N98" i="28"/>
  <c r="N102" i="28"/>
  <c r="N106" i="28"/>
  <c r="N110" i="28"/>
  <c r="N114" i="28"/>
  <c r="N118" i="28"/>
  <c r="N122" i="28"/>
  <c r="N126" i="28"/>
  <c r="N15" i="28"/>
  <c r="N19" i="28"/>
  <c r="N79" i="28"/>
  <c r="N83" i="28"/>
  <c r="N87" i="28"/>
  <c r="N91" i="28"/>
  <c r="N95" i="28"/>
  <c r="N99" i="28"/>
  <c r="N103" i="28"/>
  <c r="N107" i="28"/>
  <c r="N111" i="28"/>
  <c r="N115" i="28"/>
  <c r="N119" i="28"/>
  <c r="N123" i="28"/>
  <c r="AR129" i="28"/>
  <c r="AR130" i="28"/>
  <c r="AR134" i="28"/>
  <c r="AR138" i="28"/>
  <c r="AR142" i="28"/>
  <c r="AR146" i="28"/>
  <c r="AR150" i="28"/>
  <c r="AR154" i="28"/>
  <c r="AR158" i="28"/>
  <c r="AR162" i="28"/>
  <c r="AR166" i="28"/>
  <c r="AR170" i="28"/>
  <c r="AR174" i="28"/>
  <c r="AR178" i="28"/>
  <c r="AR182" i="28"/>
  <c r="AR186" i="28"/>
  <c r="AR190" i="28"/>
  <c r="AR194" i="28"/>
  <c r="AR198" i="28"/>
  <c r="AR202" i="28"/>
  <c r="AR206" i="28"/>
  <c r="AR210" i="28"/>
  <c r="AR214" i="28"/>
  <c r="AR218" i="28"/>
  <c r="AR222" i="28"/>
  <c r="AR226" i="28"/>
  <c r="AR230" i="28"/>
  <c r="AR234" i="28"/>
  <c r="AR238" i="28"/>
  <c r="AR242" i="28"/>
  <c r="AR246" i="28"/>
  <c r="AR250" i="28"/>
  <c r="AR254" i="28"/>
  <c r="AR258" i="28"/>
  <c r="AR262" i="28"/>
  <c r="AR266" i="28"/>
  <c r="AR270" i="28"/>
  <c r="AR274" i="28"/>
  <c r="AR278" i="28"/>
  <c r="AR282" i="28"/>
  <c r="AR286" i="28"/>
  <c r="AR290" i="28"/>
  <c r="AR294" i="28"/>
  <c r="AR306" i="28"/>
  <c r="AR322" i="28"/>
  <c r="AR131" i="28"/>
  <c r="AR135" i="28"/>
  <c r="AR139" i="28"/>
  <c r="AR143" i="28"/>
  <c r="AR147" i="28"/>
  <c r="AR151" i="28"/>
  <c r="AR155" i="28"/>
  <c r="AR159" i="28"/>
  <c r="AR163" i="28"/>
  <c r="AR167" i="28"/>
  <c r="AR171" i="28"/>
  <c r="AR175" i="28"/>
  <c r="AR179" i="28"/>
  <c r="AR183" i="28"/>
  <c r="AR187" i="28"/>
  <c r="AR191" i="28"/>
  <c r="AR195" i="28"/>
  <c r="AR199" i="28"/>
  <c r="AR203" i="28"/>
  <c r="AR207" i="28"/>
  <c r="AR211" i="28"/>
  <c r="AR215" i="28"/>
  <c r="AR219" i="28"/>
  <c r="AR223" i="28"/>
  <c r="AR227" i="28"/>
  <c r="AR231" i="28"/>
  <c r="AR235" i="28"/>
  <c r="AR239" i="28"/>
  <c r="AR243" i="28"/>
  <c r="AR247" i="28"/>
  <c r="AR251" i="28"/>
  <c r="AR255" i="28"/>
  <c r="AR259" i="28"/>
  <c r="AR263" i="28"/>
  <c r="AR267" i="28"/>
  <c r="AR271" i="28"/>
  <c r="AR275" i="28"/>
  <c r="AR279" i="28"/>
  <c r="AR283" i="28"/>
  <c r="AR287" i="28"/>
  <c r="AR291" i="28"/>
  <c r="AR295" i="28"/>
  <c r="AR299" i="28"/>
  <c r="AR303" i="28"/>
  <c r="AR307" i="28"/>
  <c r="AR311" i="28"/>
  <c r="AR315" i="28"/>
  <c r="AR319" i="28"/>
  <c r="AR323" i="28"/>
  <c r="AR327" i="28"/>
  <c r="AR137" i="28"/>
  <c r="AR149" i="28"/>
  <c r="AR157" i="28"/>
  <c r="AR165" i="28"/>
  <c r="AR169" i="28"/>
  <c r="AR177" i="28"/>
  <c r="AR185" i="28"/>
  <c r="AR193" i="28"/>
  <c r="AR201" i="28"/>
  <c r="AR221" i="28"/>
  <c r="AR229" i="28"/>
  <c r="AR237" i="28"/>
  <c r="AR245" i="28"/>
  <c r="AR257" i="28"/>
  <c r="AR265" i="28"/>
  <c r="AR273" i="28"/>
  <c r="AR281" i="28"/>
  <c r="AR289" i="28"/>
  <c r="AR297" i="28"/>
  <c r="AR305" i="28"/>
  <c r="AR313" i="28"/>
  <c r="AR321" i="28"/>
  <c r="AR329" i="28"/>
  <c r="AR302" i="28"/>
  <c r="AR314" i="28"/>
  <c r="AR326" i="28"/>
  <c r="AR132" i="28"/>
  <c r="AR136" i="28"/>
  <c r="AR140" i="28"/>
  <c r="AR144" i="28"/>
  <c r="AR148" i="28"/>
  <c r="AR152" i="28"/>
  <c r="AR156" i="28"/>
  <c r="AR160" i="28"/>
  <c r="AR164" i="28"/>
  <c r="AR168" i="28"/>
  <c r="AR172" i="28"/>
  <c r="AR176" i="28"/>
  <c r="AR180" i="28"/>
  <c r="AR184" i="28"/>
  <c r="AR188" i="28"/>
  <c r="AR192" i="28"/>
  <c r="AR196" i="28"/>
  <c r="AR200" i="28"/>
  <c r="AR204" i="28"/>
  <c r="AR208" i="28"/>
  <c r="AR212" i="28"/>
  <c r="AR216" i="28"/>
  <c r="AR220" i="28"/>
  <c r="AR224" i="28"/>
  <c r="AR228" i="28"/>
  <c r="AR232" i="28"/>
  <c r="AR236" i="28"/>
  <c r="AR240" i="28"/>
  <c r="AR244" i="28"/>
  <c r="AR248" i="28"/>
  <c r="AR252" i="28"/>
  <c r="AR256" i="28"/>
  <c r="AR260" i="28"/>
  <c r="AR264" i="28"/>
  <c r="AR268" i="28"/>
  <c r="AR272" i="28"/>
  <c r="AR276" i="28"/>
  <c r="AR280" i="28"/>
  <c r="AR284" i="28"/>
  <c r="AR288" i="28"/>
  <c r="AR292" i="28"/>
  <c r="AR296" i="28"/>
  <c r="AR300" i="28"/>
  <c r="AR304" i="28"/>
  <c r="AR308" i="28"/>
  <c r="AR312" i="28"/>
  <c r="AR316" i="28"/>
  <c r="AR320" i="28"/>
  <c r="AR324" i="28"/>
  <c r="AR328" i="28"/>
  <c r="AR133" i="28"/>
  <c r="AR141" i="28"/>
  <c r="AR145" i="28"/>
  <c r="AR153" i="28"/>
  <c r="AR161" i="28"/>
  <c r="AR173" i="28"/>
  <c r="AR181" i="28"/>
  <c r="AR189" i="28"/>
  <c r="AR197" i="28"/>
  <c r="AR205" i="28"/>
  <c r="AR209" i="28"/>
  <c r="AR213" i="28"/>
  <c r="AR217" i="28"/>
  <c r="AR225" i="28"/>
  <c r="AR233" i="28"/>
  <c r="AR241" i="28"/>
  <c r="AR249" i="28"/>
  <c r="AR253" i="28"/>
  <c r="AR261" i="28"/>
  <c r="AR269" i="28"/>
  <c r="AR277" i="28"/>
  <c r="AR285" i="28"/>
  <c r="AR293" i="28"/>
  <c r="AR301" i="28"/>
  <c r="AR309" i="28"/>
  <c r="AR317" i="28"/>
  <c r="AR325" i="28"/>
  <c r="AR298" i="28"/>
  <c r="AR310" i="28"/>
  <c r="AR318" i="28"/>
  <c r="AR330" i="28"/>
  <c r="AR14" i="28"/>
  <c r="AR17" i="28"/>
  <c r="AR21" i="28"/>
  <c r="AR81" i="28"/>
  <c r="AR85" i="28"/>
  <c r="AR89" i="28"/>
  <c r="AR93" i="28"/>
  <c r="AR97" i="28"/>
  <c r="AR101" i="28"/>
  <c r="AR105" i="28"/>
  <c r="AR109" i="28"/>
  <c r="AR113" i="28"/>
  <c r="AR117" i="28"/>
  <c r="AR121" i="28"/>
  <c r="AR125" i="28"/>
  <c r="AR18" i="28"/>
  <c r="AR22" i="28"/>
  <c r="AR82" i="28"/>
  <c r="AR86" i="28"/>
  <c r="AR90" i="28"/>
  <c r="AR94" i="28"/>
  <c r="AR98" i="28"/>
  <c r="AR102" i="28"/>
  <c r="AR106" i="28"/>
  <c r="AR110" i="28"/>
  <c r="AR114" i="28"/>
  <c r="AR118" i="28"/>
  <c r="AR122" i="28"/>
  <c r="AR126" i="28"/>
  <c r="AR15" i="28"/>
  <c r="AR19" i="28"/>
  <c r="AR79" i="28"/>
  <c r="AR83" i="28"/>
  <c r="AR87" i="28"/>
  <c r="AR91" i="28"/>
  <c r="AR95" i="28"/>
  <c r="AR99" i="28"/>
  <c r="AR103" i="28"/>
  <c r="AR107" i="28"/>
  <c r="AR111" i="28"/>
  <c r="AR115" i="28"/>
  <c r="AR119" i="28"/>
  <c r="AR123" i="28"/>
  <c r="AR16" i="28"/>
  <c r="AR20" i="28"/>
  <c r="AR80" i="28"/>
  <c r="AR84" i="28"/>
  <c r="AR88" i="28"/>
  <c r="AR92" i="28"/>
  <c r="AR96" i="28"/>
  <c r="AR100" i="28"/>
  <c r="AR104" i="28"/>
  <c r="AR108" i="28"/>
  <c r="AR112" i="28"/>
  <c r="AR116" i="28"/>
  <c r="AR120" i="28"/>
  <c r="AR124" i="28"/>
  <c r="AL129" i="28"/>
  <c r="AL132" i="28"/>
  <c r="AL136" i="28"/>
  <c r="AL140" i="28"/>
  <c r="AL144" i="28"/>
  <c r="AL148" i="28"/>
  <c r="AL152" i="28"/>
  <c r="AL156" i="28"/>
  <c r="AL160" i="28"/>
  <c r="AL164" i="28"/>
  <c r="AL168" i="28"/>
  <c r="AL172" i="28"/>
  <c r="AL176" i="28"/>
  <c r="AL180" i="28"/>
  <c r="AL184" i="28"/>
  <c r="AL188" i="28"/>
  <c r="AL192" i="28"/>
  <c r="AL196" i="28"/>
  <c r="AL200" i="28"/>
  <c r="AL204" i="28"/>
  <c r="AL208" i="28"/>
  <c r="AL212" i="28"/>
  <c r="AL216" i="28"/>
  <c r="AL220" i="28"/>
  <c r="AL224" i="28"/>
  <c r="AL228" i="28"/>
  <c r="AL232" i="28"/>
  <c r="AL236" i="28"/>
  <c r="AL240" i="28"/>
  <c r="AL244" i="28"/>
  <c r="AL248" i="28"/>
  <c r="AL252" i="28"/>
  <c r="AL256" i="28"/>
  <c r="AL260" i="28"/>
  <c r="AL264" i="28"/>
  <c r="AL268" i="28"/>
  <c r="AL272" i="28"/>
  <c r="AL276" i="28"/>
  <c r="AL280" i="28"/>
  <c r="AL284" i="28"/>
  <c r="AL288" i="28"/>
  <c r="AL292" i="28"/>
  <c r="AL296" i="28"/>
  <c r="AL300" i="28"/>
  <c r="AL304" i="28"/>
  <c r="AL308" i="28"/>
  <c r="AL312" i="28"/>
  <c r="AL316" i="28"/>
  <c r="AL320" i="28"/>
  <c r="AL324" i="28"/>
  <c r="AL328" i="28"/>
  <c r="AL133" i="28"/>
  <c r="AL137" i="28"/>
  <c r="AL141" i="28"/>
  <c r="AL145" i="28"/>
  <c r="AL149" i="28"/>
  <c r="AL153" i="28"/>
  <c r="AL157" i="28"/>
  <c r="AL161" i="28"/>
  <c r="AL165" i="28"/>
  <c r="AL169" i="28"/>
  <c r="AL173" i="28"/>
  <c r="AL177" i="28"/>
  <c r="AL181" i="28"/>
  <c r="AL185" i="28"/>
  <c r="AL189" i="28"/>
  <c r="AL193" i="28"/>
  <c r="AL197" i="28"/>
  <c r="AL201" i="28"/>
  <c r="AL205" i="28"/>
  <c r="AL209" i="28"/>
  <c r="AL213" i="28"/>
  <c r="AL217" i="28"/>
  <c r="AL221" i="28"/>
  <c r="AL225" i="28"/>
  <c r="AL229" i="28"/>
  <c r="AL233" i="28"/>
  <c r="AL237" i="28"/>
  <c r="AL241" i="28"/>
  <c r="AL245" i="28"/>
  <c r="AL249" i="28"/>
  <c r="AL253" i="28"/>
  <c r="AL257" i="28"/>
  <c r="AL261" i="28"/>
  <c r="AL134" i="28"/>
  <c r="AL142" i="28"/>
  <c r="AL150" i="28"/>
  <c r="AL158" i="28"/>
  <c r="AL166" i="28"/>
  <c r="AL174" i="28"/>
  <c r="AL182" i="28"/>
  <c r="AL190" i="28"/>
  <c r="AL198" i="28"/>
  <c r="AL206" i="28"/>
  <c r="AL214" i="28"/>
  <c r="AL222" i="28"/>
  <c r="AL230" i="28"/>
  <c r="AL238" i="28"/>
  <c r="AL246" i="28"/>
  <c r="AL254" i="28"/>
  <c r="AL262" i="28"/>
  <c r="AL267" i="28"/>
  <c r="AL273" i="28"/>
  <c r="AL278" i="28"/>
  <c r="AL283" i="28"/>
  <c r="AL289" i="28"/>
  <c r="AL294" i="28"/>
  <c r="AL299" i="28"/>
  <c r="AL305" i="28"/>
  <c r="AL310" i="28"/>
  <c r="AL315" i="28"/>
  <c r="AL321" i="28"/>
  <c r="AL326" i="28"/>
  <c r="AL135" i="28"/>
  <c r="AL143" i="28"/>
  <c r="AL151" i="28"/>
  <c r="AL159" i="28"/>
  <c r="AL167" i="28"/>
  <c r="AL175" i="28"/>
  <c r="AL183" i="28"/>
  <c r="AL191" i="28"/>
  <c r="AL199" i="28"/>
  <c r="AL207" i="28"/>
  <c r="AL215" i="28"/>
  <c r="AL223" i="28"/>
  <c r="AL231" i="28"/>
  <c r="AL239" i="28"/>
  <c r="AL247" i="28"/>
  <c r="AL255" i="28"/>
  <c r="AL263" i="28"/>
  <c r="AL269" i="28"/>
  <c r="AL274" i="28"/>
  <c r="AL279" i="28"/>
  <c r="AL285" i="28"/>
  <c r="AL290" i="28"/>
  <c r="AL295" i="28"/>
  <c r="AL301" i="28"/>
  <c r="AL306" i="28"/>
  <c r="AL311" i="28"/>
  <c r="AL317" i="28"/>
  <c r="AL322" i="28"/>
  <c r="AL327" i="28"/>
  <c r="AL130" i="28"/>
  <c r="AL138" i="28"/>
  <c r="AL146" i="28"/>
  <c r="AL154" i="28"/>
  <c r="AL162" i="28"/>
  <c r="AL170" i="28"/>
  <c r="AL178" i="28"/>
  <c r="AL186" i="28"/>
  <c r="AL194" i="28"/>
  <c r="AL202" i="28"/>
  <c r="AL210" i="28"/>
  <c r="AL218" i="28"/>
  <c r="AL226" i="28"/>
  <c r="AL234" i="28"/>
  <c r="AL242" i="28"/>
  <c r="AL250" i="28"/>
  <c r="AL258" i="28"/>
  <c r="AL265" i="28"/>
  <c r="AL270" i="28"/>
  <c r="AL275" i="28"/>
  <c r="AL281" i="28"/>
  <c r="AL286" i="28"/>
  <c r="AL291" i="28"/>
  <c r="AL297" i="28"/>
  <c r="AL302" i="28"/>
  <c r="AL307" i="28"/>
  <c r="AL313" i="28"/>
  <c r="AL318" i="28"/>
  <c r="AL323" i="28"/>
  <c r="AL329" i="28"/>
  <c r="AL131" i="28"/>
  <c r="AL139" i="28"/>
  <c r="AL147" i="28"/>
  <c r="AL155" i="28"/>
  <c r="AL163" i="28"/>
  <c r="AL171" i="28"/>
  <c r="AL179" i="28"/>
  <c r="AL187" i="28"/>
  <c r="AL195" i="28"/>
  <c r="AL203" i="28"/>
  <c r="AL211" i="28"/>
  <c r="AL219" i="28"/>
  <c r="AL227" i="28"/>
  <c r="AL235" i="28"/>
  <c r="AL243" i="28"/>
  <c r="AL251" i="28"/>
  <c r="AL259" i="28"/>
  <c r="AL266" i="28"/>
  <c r="AL271" i="28"/>
  <c r="AL277" i="28"/>
  <c r="AL282" i="28"/>
  <c r="AL287" i="28"/>
  <c r="AL293" i="28"/>
  <c r="AL298" i="28"/>
  <c r="AL303" i="28"/>
  <c r="AL309" i="28"/>
  <c r="AL314" i="28"/>
  <c r="AL319" i="28"/>
  <c r="AL325" i="28"/>
  <c r="AL330" i="28"/>
  <c r="AL14" i="28"/>
  <c r="AL17" i="28"/>
  <c r="AL21" i="28"/>
  <c r="AL81" i="28"/>
  <c r="AL85" i="28"/>
  <c r="AL89" i="28"/>
  <c r="AL93" i="28"/>
  <c r="AL97" i="28"/>
  <c r="AL101" i="28"/>
  <c r="AL105" i="28"/>
  <c r="AL109" i="28"/>
  <c r="AL113" i="28"/>
  <c r="AL117" i="28"/>
  <c r="AL121" i="28"/>
  <c r="AL125" i="28"/>
  <c r="AL18" i="28"/>
  <c r="AL22" i="28"/>
  <c r="AL82" i="28"/>
  <c r="AL86" i="28"/>
  <c r="AL90" i="28"/>
  <c r="AL94" i="28"/>
  <c r="AL98" i="28"/>
  <c r="AL102" i="28"/>
  <c r="AL106" i="28"/>
  <c r="AL110" i="28"/>
  <c r="AL114" i="28"/>
  <c r="AL118" i="28"/>
  <c r="AL122" i="28"/>
  <c r="AL126" i="28"/>
  <c r="AL15" i="28"/>
  <c r="AL19" i="28"/>
  <c r="AL79" i="28"/>
  <c r="AL83" i="28"/>
  <c r="AL87" i="28"/>
  <c r="AL91" i="28"/>
  <c r="AL95" i="28"/>
  <c r="AL99" i="28"/>
  <c r="AL103" i="28"/>
  <c r="AL107" i="28"/>
  <c r="AL111" i="28"/>
  <c r="AL115" i="28"/>
  <c r="AL119" i="28"/>
  <c r="AL123" i="28"/>
  <c r="AL16" i="28"/>
  <c r="AL20" i="28"/>
  <c r="AL80" i="28"/>
  <c r="AL84" i="28"/>
  <c r="AL88" i="28"/>
  <c r="AL92" i="28"/>
  <c r="AL96" i="28"/>
  <c r="AL100" i="28"/>
  <c r="AL104" i="28"/>
  <c r="AL108" i="28"/>
  <c r="AL112" i="28"/>
  <c r="AL116" i="28"/>
  <c r="AL120" i="28"/>
  <c r="AL124" i="28"/>
  <c r="AD129" i="28"/>
  <c r="AD132" i="28"/>
  <c r="AD136" i="28"/>
  <c r="AD140" i="28"/>
  <c r="AD144" i="28"/>
  <c r="AD148" i="28"/>
  <c r="AD152" i="28"/>
  <c r="AD156" i="28"/>
  <c r="AD160" i="28"/>
  <c r="AD164" i="28"/>
  <c r="AD168" i="28"/>
  <c r="AD172" i="28"/>
  <c r="AD176" i="28"/>
  <c r="AD180" i="28"/>
  <c r="AD184" i="28"/>
  <c r="AD188" i="28"/>
  <c r="AD192" i="28"/>
  <c r="AD196" i="28"/>
  <c r="AD200" i="28"/>
  <c r="AD204" i="28"/>
  <c r="AD208" i="28"/>
  <c r="AD212" i="28"/>
  <c r="AD216" i="28"/>
  <c r="AD220" i="28"/>
  <c r="AD224" i="28"/>
  <c r="AD228" i="28"/>
  <c r="AD232" i="28"/>
  <c r="AD236" i="28"/>
  <c r="AD240" i="28"/>
  <c r="AD244" i="28"/>
  <c r="AD248" i="28"/>
  <c r="AD252" i="28"/>
  <c r="AD256" i="28"/>
  <c r="AD260" i="28"/>
  <c r="AD264" i="28"/>
  <c r="AD268" i="28"/>
  <c r="AD272" i="28"/>
  <c r="AD276" i="28"/>
  <c r="AD280" i="28"/>
  <c r="AD284" i="28"/>
  <c r="AD288" i="28"/>
  <c r="AD292" i="28"/>
  <c r="AD296" i="28"/>
  <c r="AD300" i="28"/>
  <c r="AD304" i="28"/>
  <c r="AD308" i="28"/>
  <c r="AD312" i="28"/>
  <c r="AD316" i="28"/>
  <c r="AD320" i="28"/>
  <c r="AD324" i="28"/>
  <c r="AD328" i="28"/>
  <c r="AD133" i="28"/>
  <c r="AD137" i="28"/>
  <c r="AD141" i="28"/>
  <c r="AD145" i="28"/>
  <c r="AD149" i="28"/>
  <c r="AD153" i="28"/>
  <c r="AD157" i="28"/>
  <c r="AD161" i="28"/>
  <c r="AD165" i="28"/>
  <c r="AD169" i="28"/>
  <c r="AD173" i="28"/>
  <c r="AD177" i="28"/>
  <c r="AD181" i="28"/>
  <c r="AD185" i="28"/>
  <c r="AD189" i="28"/>
  <c r="AD193" i="28"/>
  <c r="AD197" i="28"/>
  <c r="AD201" i="28"/>
  <c r="AD205" i="28"/>
  <c r="AD209" i="28"/>
  <c r="AD213" i="28"/>
  <c r="AD217" i="28"/>
  <c r="AD221" i="28"/>
  <c r="AD225" i="28"/>
  <c r="AD229" i="28"/>
  <c r="AD233" i="28"/>
  <c r="AD237" i="28"/>
  <c r="AD241" i="28"/>
  <c r="AD245" i="28"/>
  <c r="AD249" i="28"/>
  <c r="AD253" i="28"/>
  <c r="AD257" i="28"/>
  <c r="AD261" i="28"/>
  <c r="AD134" i="28"/>
  <c r="AD142" i="28"/>
  <c r="AD150" i="28"/>
  <c r="AD158" i="28"/>
  <c r="AD166" i="28"/>
  <c r="AD174" i="28"/>
  <c r="AD182" i="28"/>
  <c r="AD190" i="28"/>
  <c r="AD198" i="28"/>
  <c r="AD206" i="28"/>
  <c r="AD214" i="28"/>
  <c r="AD222" i="28"/>
  <c r="AD230" i="28"/>
  <c r="AD238" i="28"/>
  <c r="AD246" i="28"/>
  <c r="AD254" i="28"/>
  <c r="AD262" i="28"/>
  <c r="AD267" i="28"/>
  <c r="AD273" i="28"/>
  <c r="AD278" i="28"/>
  <c r="AD283" i="28"/>
  <c r="AD289" i="28"/>
  <c r="AD294" i="28"/>
  <c r="AD299" i="28"/>
  <c r="AD305" i="28"/>
  <c r="AD310" i="28"/>
  <c r="AD315" i="28"/>
  <c r="AD321" i="28"/>
  <c r="AD326" i="28"/>
  <c r="AD135" i="28"/>
  <c r="AD143" i="28"/>
  <c r="AD151" i="28"/>
  <c r="AD159" i="28"/>
  <c r="AD167" i="28"/>
  <c r="AD175" i="28"/>
  <c r="AD183" i="28"/>
  <c r="AD191" i="28"/>
  <c r="AD199" i="28"/>
  <c r="AD207" i="28"/>
  <c r="AD215" i="28"/>
  <c r="AD223" i="28"/>
  <c r="AD231" i="28"/>
  <c r="AD239" i="28"/>
  <c r="AD247" i="28"/>
  <c r="AD255" i="28"/>
  <c r="AD263" i="28"/>
  <c r="AD269" i="28"/>
  <c r="AD274" i="28"/>
  <c r="AD279" i="28"/>
  <c r="AD285" i="28"/>
  <c r="AD290" i="28"/>
  <c r="AD295" i="28"/>
  <c r="AD301" i="28"/>
  <c r="AD306" i="28"/>
  <c r="AD311" i="28"/>
  <c r="AD317" i="28"/>
  <c r="AD322" i="28"/>
  <c r="AD327" i="28"/>
  <c r="AD130" i="28"/>
  <c r="AD138" i="28"/>
  <c r="AD146" i="28"/>
  <c r="AD154" i="28"/>
  <c r="AD162" i="28"/>
  <c r="AD170" i="28"/>
  <c r="AD178" i="28"/>
  <c r="AD186" i="28"/>
  <c r="AD194" i="28"/>
  <c r="AD202" i="28"/>
  <c r="AD210" i="28"/>
  <c r="AD218" i="28"/>
  <c r="AD226" i="28"/>
  <c r="AD234" i="28"/>
  <c r="AD242" i="28"/>
  <c r="AD250" i="28"/>
  <c r="AD258" i="28"/>
  <c r="AD265" i="28"/>
  <c r="AD270" i="28"/>
  <c r="AD275" i="28"/>
  <c r="AD281" i="28"/>
  <c r="AD286" i="28"/>
  <c r="AD291" i="28"/>
  <c r="AD297" i="28"/>
  <c r="AD302" i="28"/>
  <c r="AD307" i="28"/>
  <c r="AD313" i="28"/>
  <c r="AD318" i="28"/>
  <c r="AD323" i="28"/>
  <c r="AD329" i="28"/>
  <c r="AD131" i="28"/>
  <c r="AD139" i="28"/>
  <c r="AD147" i="28"/>
  <c r="AD155" i="28"/>
  <c r="AD163" i="28"/>
  <c r="AD171" i="28"/>
  <c r="AD179" i="28"/>
  <c r="AD187" i="28"/>
  <c r="AD195" i="28"/>
  <c r="AD203" i="28"/>
  <c r="AD211" i="28"/>
  <c r="AD219" i="28"/>
  <c r="AD227" i="28"/>
  <c r="AD235" i="28"/>
  <c r="AD243" i="28"/>
  <c r="AD251" i="28"/>
  <c r="AD259" i="28"/>
  <c r="AD266" i="28"/>
  <c r="AD271" i="28"/>
  <c r="AD277" i="28"/>
  <c r="AD282" i="28"/>
  <c r="AD287" i="28"/>
  <c r="AD293" i="28"/>
  <c r="AD298" i="28"/>
  <c r="AD303" i="28"/>
  <c r="AD309" i="28"/>
  <c r="AD314" i="28"/>
  <c r="AD319" i="28"/>
  <c r="AD325" i="28"/>
  <c r="AD330" i="28"/>
  <c r="AD14" i="28"/>
  <c r="AD17" i="28"/>
  <c r="AD21" i="28"/>
  <c r="AD81" i="28"/>
  <c r="AD85" i="28"/>
  <c r="AD89" i="28"/>
  <c r="AD93" i="28"/>
  <c r="AD97" i="28"/>
  <c r="AD101" i="28"/>
  <c r="AD105" i="28"/>
  <c r="AD109" i="28"/>
  <c r="AD113" i="28"/>
  <c r="AD117" i="28"/>
  <c r="AD121" i="28"/>
  <c r="AD125" i="28"/>
  <c r="AD18" i="28"/>
  <c r="AD22" i="28"/>
  <c r="AD82" i="28"/>
  <c r="AD86" i="28"/>
  <c r="AD90" i="28"/>
  <c r="AD94" i="28"/>
  <c r="AD98" i="28"/>
  <c r="AD102" i="28"/>
  <c r="AD106" i="28"/>
  <c r="AD110" i="28"/>
  <c r="AD114" i="28"/>
  <c r="AD118" i="28"/>
  <c r="AD122" i="28"/>
  <c r="AD126" i="28"/>
  <c r="AD15" i="28"/>
  <c r="AD19" i="28"/>
  <c r="AD79" i="28"/>
  <c r="AD83" i="28"/>
  <c r="AD87" i="28"/>
  <c r="AD91" i="28"/>
  <c r="AD95" i="28"/>
  <c r="AD99" i="28"/>
  <c r="AD103" i="28"/>
  <c r="AD107" i="28"/>
  <c r="AD111" i="28"/>
  <c r="AD115" i="28"/>
  <c r="AD119" i="28"/>
  <c r="AD123" i="28"/>
  <c r="AD16" i="28"/>
  <c r="AD20" i="28"/>
  <c r="AD80" i="28"/>
  <c r="AD84" i="28"/>
  <c r="AD88" i="28"/>
  <c r="AD92" i="28"/>
  <c r="AD96" i="28"/>
  <c r="AD100" i="28"/>
  <c r="AD104" i="28"/>
  <c r="AD108" i="28"/>
  <c r="AD112" i="28"/>
  <c r="AD116" i="28"/>
  <c r="AD120" i="28"/>
  <c r="AD124" i="28"/>
  <c r="AB129" i="28"/>
  <c r="AB132" i="28"/>
  <c r="AB136" i="28"/>
  <c r="AB140" i="28"/>
  <c r="AB144" i="28"/>
  <c r="AB148" i="28"/>
  <c r="AB152" i="28"/>
  <c r="AB156" i="28"/>
  <c r="AB160" i="28"/>
  <c r="AB164" i="28"/>
  <c r="AB168" i="28"/>
  <c r="AB172" i="28"/>
  <c r="AB176" i="28"/>
  <c r="AB180" i="28"/>
  <c r="AB184" i="28"/>
  <c r="AB188" i="28"/>
  <c r="AB192" i="28"/>
  <c r="AB196" i="28"/>
  <c r="AB200" i="28"/>
  <c r="AB204" i="28"/>
  <c r="AB208" i="28"/>
  <c r="AB212" i="28"/>
  <c r="AB216" i="28"/>
  <c r="AB220" i="28"/>
  <c r="AB224" i="28"/>
  <c r="AB228" i="28"/>
  <c r="AB232" i="28"/>
  <c r="AB236" i="28"/>
  <c r="AB240" i="28"/>
  <c r="AB244" i="28"/>
  <c r="AB248" i="28"/>
  <c r="AB252" i="28"/>
  <c r="AB256" i="28"/>
  <c r="AB260" i="28"/>
  <c r="AB264" i="28"/>
  <c r="AB268" i="28"/>
  <c r="AB272" i="28"/>
  <c r="AB276" i="28"/>
  <c r="AB280" i="28"/>
  <c r="AB284" i="28"/>
  <c r="AB288" i="28"/>
  <c r="AB292" i="28"/>
  <c r="AB296" i="28"/>
  <c r="AB300" i="28"/>
  <c r="AB304" i="28"/>
  <c r="AB308" i="28"/>
  <c r="AB312" i="28"/>
  <c r="AB316" i="28"/>
  <c r="AB320" i="28"/>
  <c r="AB324" i="28"/>
  <c r="AB328" i="28"/>
  <c r="AB133" i="28"/>
  <c r="AB137" i="28"/>
  <c r="AB141" i="28"/>
  <c r="AB145" i="28"/>
  <c r="AB149" i="28"/>
  <c r="AB153" i="28"/>
  <c r="AB157" i="28"/>
  <c r="AB161" i="28"/>
  <c r="AB165" i="28"/>
  <c r="AB169" i="28"/>
  <c r="AB173" i="28"/>
  <c r="AB177" i="28"/>
  <c r="AB181" i="28"/>
  <c r="AB185" i="28"/>
  <c r="AB189" i="28"/>
  <c r="AB193" i="28"/>
  <c r="AB197" i="28"/>
  <c r="AB201" i="28"/>
  <c r="AB205" i="28"/>
  <c r="AB209" i="28"/>
  <c r="AB213" i="28"/>
  <c r="AB217" i="28"/>
  <c r="AB221" i="28"/>
  <c r="AB225" i="28"/>
  <c r="AB229" i="28"/>
  <c r="AB233" i="28"/>
  <c r="AB237" i="28"/>
  <c r="AB241" i="28"/>
  <c r="AB245" i="28"/>
  <c r="AB249" i="28"/>
  <c r="AB253" i="28"/>
  <c r="AB257" i="28"/>
  <c r="AB261" i="28"/>
  <c r="AB134" i="28"/>
  <c r="AB142" i="28"/>
  <c r="AB150" i="28"/>
  <c r="AB158" i="28"/>
  <c r="AB166" i="28"/>
  <c r="AB174" i="28"/>
  <c r="AB182" i="28"/>
  <c r="AB190" i="28"/>
  <c r="AB198" i="28"/>
  <c r="AB206" i="28"/>
  <c r="AB214" i="28"/>
  <c r="AB222" i="28"/>
  <c r="AB230" i="28"/>
  <c r="AB238" i="28"/>
  <c r="AB246" i="28"/>
  <c r="AB254" i="28"/>
  <c r="AB262" i="28"/>
  <c r="AB267" i="28"/>
  <c r="AB273" i="28"/>
  <c r="AB278" i="28"/>
  <c r="AB283" i="28"/>
  <c r="AB289" i="28"/>
  <c r="AB294" i="28"/>
  <c r="AB299" i="28"/>
  <c r="AB305" i="28"/>
  <c r="AB310" i="28"/>
  <c r="AB315" i="28"/>
  <c r="AB321" i="28"/>
  <c r="AB326" i="28"/>
  <c r="AB135" i="28"/>
  <c r="AB143" i="28"/>
  <c r="AB151" i="28"/>
  <c r="AB159" i="28"/>
  <c r="AB167" i="28"/>
  <c r="AB175" i="28"/>
  <c r="AB183" i="28"/>
  <c r="AB191" i="28"/>
  <c r="AB199" i="28"/>
  <c r="AB207" i="28"/>
  <c r="AB215" i="28"/>
  <c r="AB223" i="28"/>
  <c r="AB231" i="28"/>
  <c r="AB239" i="28"/>
  <c r="AB247" i="28"/>
  <c r="AB255" i="28"/>
  <c r="AB263" i="28"/>
  <c r="AB269" i="28"/>
  <c r="AB274" i="28"/>
  <c r="AB279" i="28"/>
  <c r="AB285" i="28"/>
  <c r="AB290" i="28"/>
  <c r="AB295" i="28"/>
  <c r="AB301" i="28"/>
  <c r="AB306" i="28"/>
  <c r="AB311" i="28"/>
  <c r="AB317" i="28"/>
  <c r="AB322" i="28"/>
  <c r="AB327" i="28"/>
  <c r="AB130" i="28"/>
  <c r="AB138" i="28"/>
  <c r="AB146" i="28"/>
  <c r="AB154" i="28"/>
  <c r="AB162" i="28"/>
  <c r="AB170" i="28"/>
  <c r="AB178" i="28"/>
  <c r="AB186" i="28"/>
  <c r="AB194" i="28"/>
  <c r="AB202" i="28"/>
  <c r="AB210" i="28"/>
  <c r="AB218" i="28"/>
  <c r="AB226" i="28"/>
  <c r="AB234" i="28"/>
  <c r="AB242" i="28"/>
  <c r="AB250" i="28"/>
  <c r="AB258" i="28"/>
  <c r="AB265" i="28"/>
  <c r="AB270" i="28"/>
  <c r="AB275" i="28"/>
  <c r="AB281" i="28"/>
  <c r="AB286" i="28"/>
  <c r="AB291" i="28"/>
  <c r="AB297" i="28"/>
  <c r="AB302" i="28"/>
  <c r="AB307" i="28"/>
  <c r="AB313" i="28"/>
  <c r="AB318" i="28"/>
  <c r="AB323" i="28"/>
  <c r="AB329" i="28"/>
  <c r="AB131" i="28"/>
  <c r="AB139" i="28"/>
  <c r="AB147" i="28"/>
  <c r="AB155" i="28"/>
  <c r="AB163" i="28"/>
  <c r="AB171" i="28"/>
  <c r="AB179" i="28"/>
  <c r="AB187" i="28"/>
  <c r="AB195" i="28"/>
  <c r="AB203" i="28"/>
  <c r="AB211" i="28"/>
  <c r="AB219" i="28"/>
  <c r="AB227" i="28"/>
  <c r="AB235" i="28"/>
  <c r="AB243" i="28"/>
  <c r="AB251" i="28"/>
  <c r="AB259" i="28"/>
  <c r="AB266" i="28"/>
  <c r="AB271" i="28"/>
  <c r="AB277" i="28"/>
  <c r="AB282" i="28"/>
  <c r="AB287" i="28"/>
  <c r="AB293" i="28"/>
  <c r="AB298" i="28"/>
  <c r="AB303" i="28"/>
  <c r="AB309" i="28"/>
  <c r="AB314" i="28"/>
  <c r="AB319" i="28"/>
  <c r="AB325" i="28"/>
  <c r="AB330" i="28"/>
  <c r="AB14" i="28"/>
  <c r="AB17" i="28"/>
  <c r="AB21" i="28"/>
  <c r="AB81" i="28"/>
  <c r="AB85" i="28"/>
  <c r="AB89" i="28"/>
  <c r="AB93" i="28"/>
  <c r="AB97" i="28"/>
  <c r="AB101" i="28"/>
  <c r="AB105" i="28"/>
  <c r="AB109" i="28"/>
  <c r="AB113" i="28"/>
  <c r="AB117" i="28"/>
  <c r="AB121" i="28"/>
  <c r="AB125" i="28"/>
  <c r="AB18" i="28"/>
  <c r="AB22" i="28"/>
  <c r="AB82" i="28"/>
  <c r="AB86" i="28"/>
  <c r="AB90" i="28"/>
  <c r="AB94" i="28"/>
  <c r="AB98" i="28"/>
  <c r="AB102" i="28"/>
  <c r="AB106" i="28"/>
  <c r="AB110" i="28"/>
  <c r="AB114" i="28"/>
  <c r="AB118" i="28"/>
  <c r="AB122" i="28"/>
  <c r="AB126" i="28"/>
  <c r="AB15" i="28"/>
  <c r="AB19" i="28"/>
  <c r="AB79" i="28"/>
  <c r="AB83" i="28"/>
  <c r="AB87" i="28"/>
  <c r="AB91" i="28"/>
  <c r="AB95" i="28"/>
  <c r="AB99" i="28"/>
  <c r="AB103" i="28"/>
  <c r="AB107" i="28"/>
  <c r="AB111" i="28"/>
  <c r="AB115" i="28"/>
  <c r="AB119" i="28"/>
  <c r="AB123" i="28"/>
  <c r="AB16" i="28"/>
  <c r="AB20" i="28"/>
  <c r="AB80" i="28"/>
  <c r="AB84" i="28"/>
  <c r="AB88" i="28"/>
  <c r="AB92" i="28"/>
  <c r="AB96" i="28"/>
  <c r="AB100" i="28"/>
  <c r="AB104" i="28"/>
  <c r="AB108" i="28"/>
  <c r="AB112" i="28"/>
  <c r="AB116" i="28"/>
  <c r="AB120" i="28"/>
  <c r="AB124" i="28"/>
  <c r="Z129" i="28"/>
  <c r="Z132" i="28"/>
  <c r="Z136" i="28"/>
  <c r="Z140" i="28"/>
  <c r="Z144" i="28"/>
  <c r="Z148" i="28"/>
  <c r="Z152" i="28"/>
  <c r="Z156" i="28"/>
  <c r="Z160" i="28"/>
  <c r="Z164" i="28"/>
  <c r="Z168" i="28"/>
  <c r="Z172" i="28"/>
  <c r="Z176" i="28"/>
  <c r="Z180" i="28"/>
  <c r="Z184" i="28"/>
  <c r="Z188" i="28"/>
  <c r="Z192" i="28"/>
  <c r="Z196" i="28"/>
  <c r="Z200" i="28"/>
  <c r="Z204" i="28"/>
  <c r="Z208" i="28"/>
  <c r="Z212" i="28"/>
  <c r="Z216" i="28"/>
  <c r="Z220" i="28"/>
  <c r="Z224" i="28"/>
  <c r="Z228" i="28"/>
  <c r="Z232" i="28"/>
  <c r="Z236" i="28"/>
  <c r="Z240" i="28"/>
  <c r="Z244" i="28"/>
  <c r="Z248" i="28"/>
  <c r="Z252" i="28"/>
  <c r="Z256" i="28"/>
  <c r="Z260" i="28"/>
  <c r="Z264" i="28"/>
  <c r="Z268" i="28"/>
  <c r="Z272" i="28"/>
  <c r="Z276" i="28"/>
  <c r="Z280" i="28"/>
  <c r="Z284" i="28"/>
  <c r="Z288" i="28"/>
  <c r="Z292" i="28"/>
  <c r="Z296" i="28"/>
  <c r="Z300" i="28"/>
  <c r="Z304" i="28"/>
  <c r="Z308" i="28"/>
  <c r="Z312" i="28"/>
  <c r="Z316" i="28"/>
  <c r="Z320" i="28"/>
  <c r="Z324" i="28"/>
  <c r="Z328" i="28"/>
  <c r="Z133" i="28"/>
  <c r="Z137" i="28"/>
  <c r="Z141" i="28"/>
  <c r="Z145" i="28"/>
  <c r="Z149" i="28"/>
  <c r="Z153" i="28"/>
  <c r="Z157" i="28"/>
  <c r="Z161" i="28"/>
  <c r="Z165" i="28"/>
  <c r="Z169" i="28"/>
  <c r="Z173" i="28"/>
  <c r="Z177" i="28"/>
  <c r="Z181" i="28"/>
  <c r="Z185" i="28"/>
  <c r="Z189" i="28"/>
  <c r="Z193" i="28"/>
  <c r="Z197" i="28"/>
  <c r="Z201" i="28"/>
  <c r="Z205" i="28"/>
  <c r="Z209" i="28"/>
  <c r="Z213" i="28"/>
  <c r="Z217" i="28"/>
  <c r="Z221" i="28"/>
  <c r="Z225" i="28"/>
  <c r="Z229" i="28"/>
  <c r="Z233" i="28"/>
  <c r="Z237" i="28"/>
  <c r="Z241" i="28"/>
  <c r="Z245" i="28"/>
  <c r="Z249" i="28"/>
  <c r="Z253" i="28"/>
  <c r="Z257" i="28"/>
  <c r="Z261" i="28"/>
  <c r="Z134" i="28"/>
  <c r="Z142" i="28"/>
  <c r="Z150" i="28"/>
  <c r="Z158" i="28"/>
  <c r="Z166" i="28"/>
  <c r="Z174" i="28"/>
  <c r="Z182" i="28"/>
  <c r="Z190" i="28"/>
  <c r="Z198" i="28"/>
  <c r="Z206" i="28"/>
  <c r="Z214" i="28"/>
  <c r="Z222" i="28"/>
  <c r="Z230" i="28"/>
  <c r="Z238" i="28"/>
  <c r="Z246" i="28"/>
  <c r="Z254" i="28"/>
  <c r="Z262" i="28"/>
  <c r="Z267" i="28"/>
  <c r="Z273" i="28"/>
  <c r="Z278" i="28"/>
  <c r="Z283" i="28"/>
  <c r="Z289" i="28"/>
  <c r="Z294" i="28"/>
  <c r="Z299" i="28"/>
  <c r="Z305" i="28"/>
  <c r="Z310" i="28"/>
  <c r="Z315" i="28"/>
  <c r="Z321" i="28"/>
  <c r="Z326" i="28"/>
  <c r="Z135" i="28"/>
  <c r="Z143" i="28"/>
  <c r="Z151" i="28"/>
  <c r="Z159" i="28"/>
  <c r="Z167" i="28"/>
  <c r="Z175" i="28"/>
  <c r="Z183" i="28"/>
  <c r="Z191" i="28"/>
  <c r="Z199" i="28"/>
  <c r="Z207" i="28"/>
  <c r="Z215" i="28"/>
  <c r="Z223" i="28"/>
  <c r="Z231" i="28"/>
  <c r="Z239" i="28"/>
  <c r="Z247" i="28"/>
  <c r="Z255" i="28"/>
  <c r="Z263" i="28"/>
  <c r="Z269" i="28"/>
  <c r="Z274" i="28"/>
  <c r="Z279" i="28"/>
  <c r="Z285" i="28"/>
  <c r="Z290" i="28"/>
  <c r="Z295" i="28"/>
  <c r="Z301" i="28"/>
  <c r="Z306" i="28"/>
  <c r="Z311" i="28"/>
  <c r="Z317" i="28"/>
  <c r="Z322" i="28"/>
  <c r="Z327" i="28"/>
  <c r="Z130" i="28"/>
  <c r="Z138" i="28"/>
  <c r="Z146" i="28"/>
  <c r="Z154" i="28"/>
  <c r="Z162" i="28"/>
  <c r="Z170" i="28"/>
  <c r="Z178" i="28"/>
  <c r="Z186" i="28"/>
  <c r="Z194" i="28"/>
  <c r="Z202" i="28"/>
  <c r="Z210" i="28"/>
  <c r="Z218" i="28"/>
  <c r="Z226" i="28"/>
  <c r="Z234" i="28"/>
  <c r="Z242" i="28"/>
  <c r="Z250" i="28"/>
  <c r="Z258" i="28"/>
  <c r="Z265" i="28"/>
  <c r="Z270" i="28"/>
  <c r="Z275" i="28"/>
  <c r="Z281" i="28"/>
  <c r="Z286" i="28"/>
  <c r="Z291" i="28"/>
  <c r="Z297" i="28"/>
  <c r="Z302" i="28"/>
  <c r="Z307" i="28"/>
  <c r="Z313" i="28"/>
  <c r="Z318" i="28"/>
  <c r="Z323" i="28"/>
  <c r="Z329" i="28"/>
  <c r="Z131" i="28"/>
  <c r="Z139" i="28"/>
  <c r="Z147" i="28"/>
  <c r="Z155" i="28"/>
  <c r="Z163" i="28"/>
  <c r="Z171" i="28"/>
  <c r="Z179" i="28"/>
  <c r="Z187" i="28"/>
  <c r="Z195" i="28"/>
  <c r="Z203" i="28"/>
  <c r="Z211" i="28"/>
  <c r="Z219" i="28"/>
  <c r="Z227" i="28"/>
  <c r="Z235" i="28"/>
  <c r="Z243" i="28"/>
  <c r="Z251" i="28"/>
  <c r="Z259" i="28"/>
  <c r="Z266" i="28"/>
  <c r="Z271" i="28"/>
  <c r="Z277" i="28"/>
  <c r="Z282" i="28"/>
  <c r="Z287" i="28"/>
  <c r="Z293" i="28"/>
  <c r="Z298" i="28"/>
  <c r="Z303" i="28"/>
  <c r="Z309" i="28"/>
  <c r="Z314" i="28"/>
  <c r="Z319" i="28"/>
  <c r="Z325" i="28"/>
  <c r="Z330" i="28"/>
  <c r="Z14" i="28"/>
  <c r="Z17" i="28"/>
  <c r="Z21" i="28"/>
  <c r="Z81" i="28"/>
  <c r="Z85" i="28"/>
  <c r="Z89" i="28"/>
  <c r="Z93" i="28"/>
  <c r="Z97" i="28"/>
  <c r="Z101" i="28"/>
  <c r="Z105" i="28"/>
  <c r="Z109" i="28"/>
  <c r="Z113" i="28"/>
  <c r="Z117" i="28"/>
  <c r="Z121" i="28"/>
  <c r="Z125" i="28"/>
  <c r="Z18" i="28"/>
  <c r="Z22" i="28"/>
  <c r="Z82" i="28"/>
  <c r="Z86" i="28"/>
  <c r="Z90" i="28"/>
  <c r="Z94" i="28"/>
  <c r="Z98" i="28"/>
  <c r="Z102" i="28"/>
  <c r="Z106" i="28"/>
  <c r="Z110" i="28"/>
  <c r="Z114" i="28"/>
  <c r="Z118" i="28"/>
  <c r="Z122" i="28"/>
  <c r="Z126" i="28"/>
  <c r="Z15" i="28"/>
  <c r="Z19" i="28"/>
  <c r="Z79" i="28"/>
  <c r="Z83" i="28"/>
  <c r="Z87" i="28"/>
  <c r="Z91" i="28"/>
  <c r="Z95" i="28"/>
  <c r="Z99" i="28"/>
  <c r="Z103" i="28"/>
  <c r="Z107" i="28"/>
  <c r="Z111" i="28"/>
  <c r="Z115" i="28"/>
  <c r="Z119" i="28"/>
  <c r="Z123" i="28"/>
  <c r="Z16" i="28"/>
  <c r="Z20" i="28"/>
  <c r="Z80" i="28"/>
  <c r="Z84" i="28"/>
  <c r="Z88" i="28"/>
  <c r="Z92" i="28"/>
  <c r="Z96" i="28"/>
  <c r="Z100" i="28"/>
  <c r="Z104" i="28"/>
  <c r="Z108" i="28"/>
  <c r="Z112" i="28"/>
  <c r="Z116" i="28"/>
  <c r="Z120" i="28"/>
  <c r="Z124" i="28"/>
  <c r="X129" i="28"/>
  <c r="X132" i="28"/>
  <c r="X136" i="28"/>
  <c r="X140" i="28"/>
  <c r="X144" i="28"/>
  <c r="X148" i="28"/>
  <c r="X152" i="28"/>
  <c r="X156" i="28"/>
  <c r="X160" i="28"/>
  <c r="X164" i="28"/>
  <c r="X168" i="28"/>
  <c r="X172" i="28"/>
  <c r="X176" i="28"/>
  <c r="X180" i="28"/>
  <c r="X184" i="28"/>
  <c r="X188" i="28"/>
  <c r="X192" i="28"/>
  <c r="X196" i="28"/>
  <c r="X200" i="28"/>
  <c r="X204" i="28"/>
  <c r="X208" i="28"/>
  <c r="X212" i="28"/>
  <c r="X216" i="28"/>
  <c r="X220" i="28"/>
  <c r="X224" i="28"/>
  <c r="X228" i="28"/>
  <c r="X232" i="28"/>
  <c r="X236" i="28"/>
  <c r="X240" i="28"/>
  <c r="X244" i="28"/>
  <c r="X248" i="28"/>
  <c r="X252" i="28"/>
  <c r="X256" i="28"/>
  <c r="X260" i="28"/>
  <c r="X264" i="28"/>
  <c r="X268" i="28"/>
  <c r="X272" i="28"/>
  <c r="X276" i="28"/>
  <c r="X280" i="28"/>
  <c r="X284" i="28"/>
  <c r="X288" i="28"/>
  <c r="X292" i="28"/>
  <c r="X296" i="28"/>
  <c r="X300" i="28"/>
  <c r="X304" i="28"/>
  <c r="X308" i="28"/>
  <c r="X312" i="28"/>
  <c r="X316" i="28"/>
  <c r="X320" i="28"/>
  <c r="X324" i="28"/>
  <c r="X328" i="28"/>
  <c r="X133" i="28"/>
  <c r="X137" i="28"/>
  <c r="X141" i="28"/>
  <c r="X145" i="28"/>
  <c r="X149" i="28"/>
  <c r="X153" i="28"/>
  <c r="X157" i="28"/>
  <c r="X161" i="28"/>
  <c r="X165" i="28"/>
  <c r="X169" i="28"/>
  <c r="X173" i="28"/>
  <c r="X177" i="28"/>
  <c r="X181" i="28"/>
  <c r="X185" i="28"/>
  <c r="X189" i="28"/>
  <c r="X193" i="28"/>
  <c r="X197" i="28"/>
  <c r="X201" i="28"/>
  <c r="X205" i="28"/>
  <c r="X209" i="28"/>
  <c r="X213" i="28"/>
  <c r="X217" i="28"/>
  <c r="X221" i="28"/>
  <c r="X225" i="28"/>
  <c r="X229" i="28"/>
  <c r="X233" i="28"/>
  <c r="X237" i="28"/>
  <c r="X241" i="28"/>
  <c r="X245" i="28"/>
  <c r="X249" i="28"/>
  <c r="X253" i="28"/>
  <c r="X257" i="28"/>
  <c r="X261" i="28"/>
  <c r="X134" i="28"/>
  <c r="X142" i="28"/>
  <c r="X150" i="28"/>
  <c r="X158" i="28"/>
  <c r="X166" i="28"/>
  <c r="X174" i="28"/>
  <c r="X182" i="28"/>
  <c r="X190" i="28"/>
  <c r="X198" i="28"/>
  <c r="X206" i="28"/>
  <c r="X214" i="28"/>
  <c r="X222" i="28"/>
  <c r="X230" i="28"/>
  <c r="X238" i="28"/>
  <c r="X246" i="28"/>
  <c r="X254" i="28"/>
  <c r="X262" i="28"/>
  <c r="X267" i="28"/>
  <c r="X273" i="28"/>
  <c r="X278" i="28"/>
  <c r="X283" i="28"/>
  <c r="X289" i="28"/>
  <c r="X294" i="28"/>
  <c r="X299" i="28"/>
  <c r="X305" i="28"/>
  <c r="X310" i="28"/>
  <c r="X315" i="28"/>
  <c r="X321" i="28"/>
  <c r="X326" i="28"/>
  <c r="X135" i="28"/>
  <c r="X143" i="28"/>
  <c r="X151" i="28"/>
  <c r="X159" i="28"/>
  <c r="X167" i="28"/>
  <c r="X175" i="28"/>
  <c r="X183" i="28"/>
  <c r="X191" i="28"/>
  <c r="X199" i="28"/>
  <c r="X207" i="28"/>
  <c r="X215" i="28"/>
  <c r="X223" i="28"/>
  <c r="X231" i="28"/>
  <c r="X239" i="28"/>
  <c r="X247" i="28"/>
  <c r="X255" i="28"/>
  <c r="X263" i="28"/>
  <c r="X269" i="28"/>
  <c r="X274" i="28"/>
  <c r="X279" i="28"/>
  <c r="X285" i="28"/>
  <c r="X290" i="28"/>
  <c r="X295" i="28"/>
  <c r="X301" i="28"/>
  <c r="X306" i="28"/>
  <c r="X311" i="28"/>
  <c r="X317" i="28"/>
  <c r="X322" i="28"/>
  <c r="X327" i="28"/>
  <c r="X130" i="28"/>
  <c r="X138" i="28"/>
  <c r="X146" i="28"/>
  <c r="X154" i="28"/>
  <c r="X162" i="28"/>
  <c r="X170" i="28"/>
  <c r="X178" i="28"/>
  <c r="X186" i="28"/>
  <c r="X194" i="28"/>
  <c r="X202" i="28"/>
  <c r="X210" i="28"/>
  <c r="X218" i="28"/>
  <c r="X226" i="28"/>
  <c r="X234" i="28"/>
  <c r="X242" i="28"/>
  <c r="X250" i="28"/>
  <c r="X258" i="28"/>
  <c r="X265" i="28"/>
  <c r="X270" i="28"/>
  <c r="X275" i="28"/>
  <c r="X281" i="28"/>
  <c r="X286" i="28"/>
  <c r="X291" i="28"/>
  <c r="X297" i="28"/>
  <c r="X302" i="28"/>
  <c r="X307" i="28"/>
  <c r="X313" i="28"/>
  <c r="X318" i="28"/>
  <c r="X323" i="28"/>
  <c r="X329" i="28"/>
  <c r="X131" i="28"/>
  <c r="X139" i="28"/>
  <c r="X147" i="28"/>
  <c r="X155" i="28"/>
  <c r="X163" i="28"/>
  <c r="X171" i="28"/>
  <c r="X179" i="28"/>
  <c r="X187" i="28"/>
  <c r="X195" i="28"/>
  <c r="X203" i="28"/>
  <c r="X211" i="28"/>
  <c r="X219" i="28"/>
  <c r="X227" i="28"/>
  <c r="X235" i="28"/>
  <c r="X243" i="28"/>
  <c r="X251" i="28"/>
  <c r="X259" i="28"/>
  <c r="X266" i="28"/>
  <c r="X271" i="28"/>
  <c r="X277" i="28"/>
  <c r="X282" i="28"/>
  <c r="X287" i="28"/>
  <c r="X293" i="28"/>
  <c r="X298" i="28"/>
  <c r="X303" i="28"/>
  <c r="X309" i="28"/>
  <c r="X314" i="28"/>
  <c r="X319" i="28"/>
  <c r="X325" i="28"/>
  <c r="X330" i="28"/>
  <c r="X14" i="28"/>
  <c r="X15" i="28"/>
  <c r="X87" i="28"/>
  <c r="X99" i="28"/>
  <c r="X107" i="28"/>
  <c r="X115" i="28"/>
  <c r="X123" i="28"/>
  <c r="X80" i="28"/>
  <c r="X92" i="28"/>
  <c r="X100" i="28"/>
  <c r="X108" i="28"/>
  <c r="X116" i="28"/>
  <c r="X124" i="28"/>
  <c r="X17" i="28"/>
  <c r="X21" i="28"/>
  <c r="X81" i="28"/>
  <c r="X85" i="28"/>
  <c r="X89" i="28"/>
  <c r="X93" i="28"/>
  <c r="X97" i="28"/>
  <c r="X101" i="28"/>
  <c r="X105" i="28"/>
  <c r="X109" i="28"/>
  <c r="X113" i="28"/>
  <c r="X117" i="28"/>
  <c r="X121" i="28"/>
  <c r="X125" i="28"/>
  <c r="X18" i="28"/>
  <c r="X22" i="28"/>
  <c r="X82" i="28"/>
  <c r="X86" i="28"/>
  <c r="X90" i="28"/>
  <c r="X94" i="28"/>
  <c r="X98" i="28"/>
  <c r="X102" i="28"/>
  <c r="X106" i="28"/>
  <c r="X110" i="28"/>
  <c r="X114" i="28"/>
  <c r="X118" i="28"/>
  <c r="X122" i="28"/>
  <c r="X126" i="28"/>
  <c r="X19" i="28"/>
  <c r="X79" i="28"/>
  <c r="X83" i="28"/>
  <c r="X91" i="28"/>
  <c r="X95" i="28"/>
  <c r="X103" i="28"/>
  <c r="X111" i="28"/>
  <c r="X119" i="28"/>
  <c r="X16" i="28"/>
  <c r="X20" i="28"/>
  <c r="X84" i="28"/>
  <c r="X88" i="28"/>
  <c r="X96" i="28"/>
  <c r="X104" i="28"/>
  <c r="X112" i="28"/>
  <c r="X120" i="28"/>
  <c r="V129" i="28"/>
  <c r="V132" i="28"/>
  <c r="V136" i="28"/>
  <c r="V140" i="28"/>
  <c r="V144" i="28"/>
  <c r="V148" i="28"/>
  <c r="V152" i="28"/>
  <c r="V156" i="28"/>
  <c r="V160" i="28"/>
  <c r="V164" i="28"/>
  <c r="V168" i="28"/>
  <c r="V172" i="28"/>
  <c r="V176" i="28"/>
  <c r="V180" i="28"/>
  <c r="V184" i="28"/>
  <c r="V188" i="28"/>
  <c r="V192" i="28"/>
  <c r="V196" i="28"/>
  <c r="V200" i="28"/>
  <c r="V204" i="28"/>
  <c r="V208" i="28"/>
  <c r="V212" i="28"/>
  <c r="V216" i="28"/>
  <c r="V220" i="28"/>
  <c r="V224" i="28"/>
  <c r="V228" i="28"/>
  <c r="V232" i="28"/>
  <c r="V236" i="28"/>
  <c r="V240" i="28"/>
  <c r="V244" i="28"/>
  <c r="V248" i="28"/>
  <c r="V252" i="28"/>
  <c r="V256" i="28"/>
  <c r="V260" i="28"/>
  <c r="V264" i="28"/>
  <c r="V268" i="28"/>
  <c r="V272" i="28"/>
  <c r="V276" i="28"/>
  <c r="V280" i="28"/>
  <c r="V284" i="28"/>
  <c r="V288" i="28"/>
  <c r="V292" i="28"/>
  <c r="V296" i="28"/>
  <c r="V300" i="28"/>
  <c r="V304" i="28"/>
  <c r="V308" i="28"/>
  <c r="V312" i="28"/>
  <c r="V316" i="28"/>
  <c r="V320" i="28"/>
  <c r="V324" i="28"/>
  <c r="V328" i="28"/>
  <c r="V133" i="28"/>
  <c r="V137" i="28"/>
  <c r="V141" i="28"/>
  <c r="V145" i="28"/>
  <c r="V149" i="28"/>
  <c r="V153" i="28"/>
  <c r="V157" i="28"/>
  <c r="V161" i="28"/>
  <c r="V165" i="28"/>
  <c r="V169" i="28"/>
  <c r="V173" i="28"/>
  <c r="V177" i="28"/>
  <c r="V181" i="28"/>
  <c r="V185" i="28"/>
  <c r="V189" i="28"/>
  <c r="V193" i="28"/>
  <c r="V197" i="28"/>
  <c r="V201" i="28"/>
  <c r="V205" i="28"/>
  <c r="V209" i="28"/>
  <c r="V213" i="28"/>
  <c r="V217" i="28"/>
  <c r="V221" i="28"/>
  <c r="V225" i="28"/>
  <c r="V229" i="28"/>
  <c r="V233" i="28"/>
  <c r="V237" i="28"/>
  <c r="V241" i="28"/>
  <c r="V245" i="28"/>
  <c r="V249" i="28"/>
  <c r="V253" i="28"/>
  <c r="V257" i="28"/>
  <c r="V261" i="28"/>
  <c r="V134" i="28"/>
  <c r="V142" i="28"/>
  <c r="V150" i="28"/>
  <c r="V158" i="28"/>
  <c r="V166" i="28"/>
  <c r="V174" i="28"/>
  <c r="V182" i="28"/>
  <c r="V190" i="28"/>
  <c r="V198" i="28"/>
  <c r="V206" i="28"/>
  <c r="V214" i="28"/>
  <c r="V222" i="28"/>
  <c r="V230" i="28"/>
  <c r="V238" i="28"/>
  <c r="V246" i="28"/>
  <c r="V254" i="28"/>
  <c r="V262" i="28"/>
  <c r="V267" i="28"/>
  <c r="V273" i="28"/>
  <c r="V278" i="28"/>
  <c r="V283" i="28"/>
  <c r="V289" i="28"/>
  <c r="V294" i="28"/>
  <c r="V299" i="28"/>
  <c r="V305" i="28"/>
  <c r="V310" i="28"/>
  <c r="V315" i="28"/>
  <c r="V321" i="28"/>
  <c r="V326" i="28"/>
  <c r="V135" i="28"/>
  <c r="V143" i="28"/>
  <c r="V151" i="28"/>
  <c r="V159" i="28"/>
  <c r="V167" i="28"/>
  <c r="V175" i="28"/>
  <c r="V183" i="28"/>
  <c r="V191" i="28"/>
  <c r="V199" i="28"/>
  <c r="V207" i="28"/>
  <c r="V215" i="28"/>
  <c r="V223" i="28"/>
  <c r="V231" i="28"/>
  <c r="V239" i="28"/>
  <c r="V247" i="28"/>
  <c r="V255" i="28"/>
  <c r="V263" i="28"/>
  <c r="V269" i="28"/>
  <c r="V274" i="28"/>
  <c r="V279" i="28"/>
  <c r="V285" i="28"/>
  <c r="V290" i="28"/>
  <c r="V295" i="28"/>
  <c r="V301" i="28"/>
  <c r="V306" i="28"/>
  <c r="V311" i="28"/>
  <c r="V317" i="28"/>
  <c r="V322" i="28"/>
  <c r="V327" i="28"/>
  <c r="V130" i="28"/>
  <c r="V138" i="28"/>
  <c r="V146" i="28"/>
  <c r="V154" i="28"/>
  <c r="V162" i="28"/>
  <c r="V170" i="28"/>
  <c r="V178" i="28"/>
  <c r="V186" i="28"/>
  <c r="V194" i="28"/>
  <c r="V202" i="28"/>
  <c r="V210" i="28"/>
  <c r="V218" i="28"/>
  <c r="V226" i="28"/>
  <c r="V234" i="28"/>
  <c r="V242" i="28"/>
  <c r="V250" i="28"/>
  <c r="V258" i="28"/>
  <c r="V265" i="28"/>
  <c r="V270" i="28"/>
  <c r="V275" i="28"/>
  <c r="V281" i="28"/>
  <c r="V286" i="28"/>
  <c r="V291" i="28"/>
  <c r="V297" i="28"/>
  <c r="V302" i="28"/>
  <c r="V307" i="28"/>
  <c r="V313" i="28"/>
  <c r="V318" i="28"/>
  <c r="V323" i="28"/>
  <c r="V329" i="28"/>
  <c r="V131" i="28"/>
  <c r="V139" i="28"/>
  <c r="V147" i="28"/>
  <c r="V155" i="28"/>
  <c r="V163" i="28"/>
  <c r="V171" i="28"/>
  <c r="V179" i="28"/>
  <c r="V187" i="28"/>
  <c r="V195" i="28"/>
  <c r="V203" i="28"/>
  <c r="V211" i="28"/>
  <c r="V219" i="28"/>
  <c r="V227" i="28"/>
  <c r="V235" i="28"/>
  <c r="V243" i="28"/>
  <c r="V251" i="28"/>
  <c r="V259" i="28"/>
  <c r="V266" i="28"/>
  <c r="V271" i="28"/>
  <c r="V277" i="28"/>
  <c r="V282" i="28"/>
  <c r="V287" i="28"/>
  <c r="V293" i="28"/>
  <c r="V298" i="28"/>
  <c r="V303" i="28"/>
  <c r="V309" i="28"/>
  <c r="V314" i="28"/>
  <c r="V319" i="28"/>
  <c r="V325" i="28"/>
  <c r="V330" i="28"/>
  <c r="V14" i="28"/>
  <c r="V17" i="28"/>
  <c r="V21" i="28"/>
  <c r="V81" i="28"/>
  <c r="V85" i="28"/>
  <c r="V89" i="28"/>
  <c r="V93" i="28"/>
  <c r="V97" i="28"/>
  <c r="V101" i="28"/>
  <c r="V105" i="28"/>
  <c r="V109" i="28"/>
  <c r="V113" i="28"/>
  <c r="V117" i="28"/>
  <c r="V121" i="28"/>
  <c r="V125" i="28"/>
  <c r="V18" i="28"/>
  <c r="V22" i="28"/>
  <c r="V82" i="28"/>
  <c r="V86" i="28"/>
  <c r="V90" i="28"/>
  <c r="V94" i="28"/>
  <c r="V98" i="28"/>
  <c r="V102" i="28"/>
  <c r="V106" i="28"/>
  <c r="V110" i="28"/>
  <c r="V114" i="28"/>
  <c r="V118" i="28"/>
  <c r="V122" i="28"/>
  <c r="V126" i="28"/>
  <c r="V15" i="28"/>
  <c r="V19" i="28"/>
  <c r="V79" i="28"/>
  <c r="V83" i="28"/>
  <c r="V87" i="28"/>
  <c r="V91" i="28"/>
  <c r="V95" i="28"/>
  <c r="V99" i="28"/>
  <c r="V103" i="28"/>
  <c r="V107" i="28"/>
  <c r="V111" i="28"/>
  <c r="V115" i="28"/>
  <c r="V119" i="28"/>
  <c r="V123" i="28"/>
  <c r="V16" i="28"/>
  <c r="V20" i="28"/>
  <c r="V80" i="28"/>
  <c r="V84" i="28"/>
  <c r="V88" i="28"/>
  <c r="V92" i="28"/>
  <c r="V96" i="28"/>
  <c r="V100" i="28"/>
  <c r="V104" i="28"/>
  <c r="V108" i="28"/>
  <c r="V112" i="28"/>
  <c r="V116" i="28"/>
  <c r="V120" i="28"/>
  <c r="V124" i="28"/>
  <c r="T129" i="28"/>
  <c r="T132" i="28"/>
  <c r="T136" i="28"/>
  <c r="T140" i="28"/>
  <c r="T144" i="28"/>
  <c r="T148" i="28"/>
  <c r="T152" i="28"/>
  <c r="T156" i="28"/>
  <c r="T160" i="28"/>
  <c r="T164" i="28"/>
  <c r="T168" i="28"/>
  <c r="T172" i="28"/>
  <c r="T176" i="28"/>
  <c r="T180" i="28"/>
  <c r="T184" i="28"/>
  <c r="T188" i="28"/>
  <c r="T192" i="28"/>
  <c r="T196" i="28"/>
  <c r="T200" i="28"/>
  <c r="T204" i="28"/>
  <c r="T208" i="28"/>
  <c r="T212" i="28"/>
  <c r="T216" i="28"/>
  <c r="T220" i="28"/>
  <c r="T224" i="28"/>
  <c r="T228" i="28"/>
  <c r="T232" i="28"/>
  <c r="T236" i="28"/>
  <c r="T240" i="28"/>
  <c r="T244" i="28"/>
  <c r="T248" i="28"/>
  <c r="T252" i="28"/>
  <c r="T256" i="28"/>
  <c r="T260" i="28"/>
  <c r="T264" i="28"/>
  <c r="T268" i="28"/>
  <c r="T272" i="28"/>
  <c r="T276" i="28"/>
  <c r="T280" i="28"/>
  <c r="T284" i="28"/>
  <c r="T288" i="28"/>
  <c r="T292" i="28"/>
  <c r="T296" i="28"/>
  <c r="T300" i="28"/>
  <c r="T304" i="28"/>
  <c r="T308" i="28"/>
  <c r="T312" i="28"/>
  <c r="T316" i="28"/>
  <c r="T320" i="28"/>
  <c r="T324" i="28"/>
  <c r="T328" i="28"/>
  <c r="T133" i="28"/>
  <c r="T137" i="28"/>
  <c r="T141" i="28"/>
  <c r="T145" i="28"/>
  <c r="T149" i="28"/>
  <c r="T153" i="28"/>
  <c r="T157" i="28"/>
  <c r="T161" i="28"/>
  <c r="T165" i="28"/>
  <c r="T169" i="28"/>
  <c r="T173" i="28"/>
  <c r="T177" i="28"/>
  <c r="T181" i="28"/>
  <c r="T185" i="28"/>
  <c r="T189" i="28"/>
  <c r="T193" i="28"/>
  <c r="T197" i="28"/>
  <c r="T201" i="28"/>
  <c r="T205" i="28"/>
  <c r="T209" i="28"/>
  <c r="T213" i="28"/>
  <c r="T217" i="28"/>
  <c r="T221" i="28"/>
  <c r="T225" i="28"/>
  <c r="T229" i="28"/>
  <c r="T233" i="28"/>
  <c r="T237" i="28"/>
  <c r="T241" i="28"/>
  <c r="T245" i="28"/>
  <c r="T249" i="28"/>
  <c r="T253" i="28"/>
  <c r="T257" i="28"/>
  <c r="T261" i="28"/>
  <c r="T134" i="28"/>
  <c r="T142" i="28"/>
  <c r="T150" i="28"/>
  <c r="T158" i="28"/>
  <c r="T166" i="28"/>
  <c r="T174" i="28"/>
  <c r="T182" i="28"/>
  <c r="T190" i="28"/>
  <c r="T198" i="28"/>
  <c r="T206" i="28"/>
  <c r="T214" i="28"/>
  <c r="T222" i="28"/>
  <c r="T230" i="28"/>
  <c r="T238" i="28"/>
  <c r="T246" i="28"/>
  <c r="T254" i="28"/>
  <c r="T262" i="28"/>
  <c r="T267" i="28"/>
  <c r="T273" i="28"/>
  <c r="T278" i="28"/>
  <c r="T283" i="28"/>
  <c r="T289" i="28"/>
  <c r="T294" i="28"/>
  <c r="T299" i="28"/>
  <c r="T305" i="28"/>
  <c r="T310" i="28"/>
  <c r="T315" i="28"/>
  <c r="T321" i="28"/>
  <c r="T326" i="28"/>
  <c r="T135" i="28"/>
  <c r="T143" i="28"/>
  <c r="T151" i="28"/>
  <c r="T159" i="28"/>
  <c r="T167" i="28"/>
  <c r="T175" i="28"/>
  <c r="T183" i="28"/>
  <c r="T191" i="28"/>
  <c r="T199" i="28"/>
  <c r="T207" i="28"/>
  <c r="T215" i="28"/>
  <c r="T223" i="28"/>
  <c r="T231" i="28"/>
  <c r="T239" i="28"/>
  <c r="T247" i="28"/>
  <c r="T255" i="28"/>
  <c r="T263" i="28"/>
  <c r="T269" i="28"/>
  <c r="T274" i="28"/>
  <c r="T279" i="28"/>
  <c r="T285" i="28"/>
  <c r="T290" i="28"/>
  <c r="T295" i="28"/>
  <c r="T301" i="28"/>
  <c r="T306" i="28"/>
  <c r="T311" i="28"/>
  <c r="T317" i="28"/>
  <c r="T322" i="28"/>
  <c r="T327" i="28"/>
  <c r="T130" i="28"/>
  <c r="T138" i="28"/>
  <c r="T146" i="28"/>
  <c r="T154" i="28"/>
  <c r="T162" i="28"/>
  <c r="T170" i="28"/>
  <c r="T178" i="28"/>
  <c r="T186" i="28"/>
  <c r="T194" i="28"/>
  <c r="T202" i="28"/>
  <c r="T210" i="28"/>
  <c r="T218" i="28"/>
  <c r="T226" i="28"/>
  <c r="T234" i="28"/>
  <c r="T242" i="28"/>
  <c r="T250" i="28"/>
  <c r="T258" i="28"/>
  <c r="T265" i="28"/>
  <c r="T270" i="28"/>
  <c r="T275" i="28"/>
  <c r="T281" i="28"/>
  <c r="T286" i="28"/>
  <c r="T291" i="28"/>
  <c r="T297" i="28"/>
  <c r="T302" i="28"/>
  <c r="T307" i="28"/>
  <c r="T313" i="28"/>
  <c r="T318" i="28"/>
  <c r="T323" i="28"/>
  <c r="T329" i="28"/>
  <c r="T131" i="28"/>
  <c r="T139" i="28"/>
  <c r="T147" i="28"/>
  <c r="T155" i="28"/>
  <c r="T163" i="28"/>
  <c r="T171" i="28"/>
  <c r="T179" i="28"/>
  <c r="T187" i="28"/>
  <c r="T195" i="28"/>
  <c r="T203" i="28"/>
  <c r="T211" i="28"/>
  <c r="T219" i="28"/>
  <c r="T227" i="28"/>
  <c r="T235" i="28"/>
  <c r="T243" i="28"/>
  <c r="T251" i="28"/>
  <c r="T259" i="28"/>
  <c r="T266" i="28"/>
  <c r="T271" i="28"/>
  <c r="T277" i="28"/>
  <c r="T282" i="28"/>
  <c r="T287" i="28"/>
  <c r="T293" i="28"/>
  <c r="T298" i="28"/>
  <c r="T303" i="28"/>
  <c r="T309" i="28"/>
  <c r="T314" i="28"/>
  <c r="T319" i="28"/>
  <c r="T325" i="28"/>
  <c r="T330" i="28"/>
  <c r="T14" i="28"/>
  <c r="T17" i="28"/>
  <c r="T21" i="28"/>
  <c r="T81" i="28"/>
  <c r="T85" i="28"/>
  <c r="T89" i="28"/>
  <c r="T93" i="28"/>
  <c r="T97" i="28"/>
  <c r="T101" i="28"/>
  <c r="T105" i="28"/>
  <c r="T109" i="28"/>
  <c r="T113" i="28"/>
  <c r="T117" i="28"/>
  <c r="T121" i="28"/>
  <c r="T125" i="28"/>
  <c r="T18" i="28"/>
  <c r="T22" i="28"/>
  <c r="T82" i="28"/>
  <c r="T86" i="28"/>
  <c r="T90" i="28"/>
  <c r="T94" i="28"/>
  <c r="T98" i="28"/>
  <c r="T102" i="28"/>
  <c r="T106" i="28"/>
  <c r="T110" i="28"/>
  <c r="T114" i="28"/>
  <c r="T118" i="28"/>
  <c r="T122" i="28"/>
  <c r="T126" i="28"/>
  <c r="T15" i="28"/>
  <c r="T19" i="28"/>
  <c r="T79" i="28"/>
  <c r="T83" i="28"/>
  <c r="T87" i="28"/>
  <c r="T91" i="28"/>
  <c r="T95" i="28"/>
  <c r="T99" i="28"/>
  <c r="T103" i="28"/>
  <c r="T107" i="28"/>
  <c r="T111" i="28"/>
  <c r="T115" i="28"/>
  <c r="T119" i="28"/>
  <c r="T123" i="28"/>
  <c r="T16" i="28"/>
  <c r="T20" i="28"/>
  <c r="T80" i="28"/>
  <c r="T84" i="28"/>
  <c r="T88" i="28"/>
  <c r="T92" i="28"/>
  <c r="T96" i="28"/>
  <c r="T100" i="28"/>
  <c r="T104" i="28"/>
  <c r="T108" i="28"/>
  <c r="T112" i="28"/>
  <c r="T116" i="28"/>
  <c r="T120" i="28"/>
  <c r="T124" i="28"/>
  <c r="R129" i="28"/>
  <c r="R132" i="28"/>
  <c r="R136" i="28"/>
  <c r="R140" i="28"/>
  <c r="R144" i="28"/>
  <c r="R148" i="28"/>
  <c r="R152" i="28"/>
  <c r="R156" i="28"/>
  <c r="R160" i="28"/>
  <c r="R164" i="28"/>
  <c r="R168" i="28"/>
  <c r="R172" i="28"/>
  <c r="R176" i="28"/>
  <c r="R180" i="28"/>
  <c r="R184" i="28"/>
  <c r="R188" i="28"/>
  <c r="R192" i="28"/>
  <c r="R196" i="28"/>
  <c r="R200" i="28"/>
  <c r="R204" i="28"/>
  <c r="R208" i="28"/>
  <c r="R212" i="28"/>
  <c r="R216" i="28"/>
  <c r="R220" i="28"/>
  <c r="R224" i="28"/>
  <c r="R228" i="28"/>
  <c r="R232" i="28"/>
  <c r="R236" i="28"/>
  <c r="R240" i="28"/>
  <c r="R244" i="28"/>
  <c r="R248" i="28"/>
  <c r="R252" i="28"/>
  <c r="R256" i="28"/>
  <c r="R260" i="28"/>
  <c r="R264" i="28"/>
  <c r="R268" i="28"/>
  <c r="R272" i="28"/>
  <c r="R276" i="28"/>
  <c r="R280" i="28"/>
  <c r="R284" i="28"/>
  <c r="R288" i="28"/>
  <c r="R292" i="28"/>
  <c r="R296" i="28"/>
  <c r="R300" i="28"/>
  <c r="R304" i="28"/>
  <c r="R308" i="28"/>
  <c r="R312" i="28"/>
  <c r="R316" i="28"/>
  <c r="R320" i="28"/>
  <c r="R324" i="28"/>
  <c r="R328" i="28"/>
  <c r="R133" i="28"/>
  <c r="R137" i="28"/>
  <c r="R141" i="28"/>
  <c r="R145" i="28"/>
  <c r="R149" i="28"/>
  <c r="R153" i="28"/>
  <c r="R157" i="28"/>
  <c r="R161" i="28"/>
  <c r="R165" i="28"/>
  <c r="R169" i="28"/>
  <c r="R173" i="28"/>
  <c r="R177" i="28"/>
  <c r="R181" i="28"/>
  <c r="R185" i="28"/>
  <c r="R189" i="28"/>
  <c r="R193" i="28"/>
  <c r="R197" i="28"/>
  <c r="R201" i="28"/>
  <c r="R205" i="28"/>
  <c r="R209" i="28"/>
  <c r="R213" i="28"/>
  <c r="R217" i="28"/>
  <c r="R221" i="28"/>
  <c r="R225" i="28"/>
  <c r="R229" i="28"/>
  <c r="R233" i="28"/>
  <c r="R237" i="28"/>
  <c r="R241" i="28"/>
  <c r="R245" i="28"/>
  <c r="R249" i="28"/>
  <c r="R253" i="28"/>
  <c r="R257" i="28"/>
  <c r="R261" i="28"/>
  <c r="R134" i="28"/>
  <c r="R142" i="28"/>
  <c r="R150" i="28"/>
  <c r="R158" i="28"/>
  <c r="R166" i="28"/>
  <c r="R174" i="28"/>
  <c r="R182" i="28"/>
  <c r="R190" i="28"/>
  <c r="R198" i="28"/>
  <c r="R206" i="28"/>
  <c r="R214" i="28"/>
  <c r="R222" i="28"/>
  <c r="R230" i="28"/>
  <c r="R238" i="28"/>
  <c r="R246" i="28"/>
  <c r="R254" i="28"/>
  <c r="R262" i="28"/>
  <c r="R267" i="28"/>
  <c r="R273" i="28"/>
  <c r="R278" i="28"/>
  <c r="R283" i="28"/>
  <c r="R289" i="28"/>
  <c r="R294" i="28"/>
  <c r="R299" i="28"/>
  <c r="R305" i="28"/>
  <c r="R310" i="28"/>
  <c r="R315" i="28"/>
  <c r="R321" i="28"/>
  <c r="R326" i="28"/>
  <c r="R135" i="28"/>
  <c r="R143" i="28"/>
  <c r="R151" i="28"/>
  <c r="R159" i="28"/>
  <c r="R167" i="28"/>
  <c r="R175" i="28"/>
  <c r="R183" i="28"/>
  <c r="R191" i="28"/>
  <c r="R199" i="28"/>
  <c r="R207" i="28"/>
  <c r="R215" i="28"/>
  <c r="R223" i="28"/>
  <c r="R231" i="28"/>
  <c r="R239" i="28"/>
  <c r="R247" i="28"/>
  <c r="R255" i="28"/>
  <c r="R263" i="28"/>
  <c r="R269" i="28"/>
  <c r="R274" i="28"/>
  <c r="R279" i="28"/>
  <c r="R285" i="28"/>
  <c r="R290" i="28"/>
  <c r="R295" i="28"/>
  <c r="R301" i="28"/>
  <c r="R306" i="28"/>
  <c r="R311" i="28"/>
  <c r="R317" i="28"/>
  <c r="R322" i="28"/>
  <c r="R327" i="28"/>
  <c r="R130" i="28"/>
  <c r="R138" i="28"/>
  <c r="R146" i="28"/>
  <c r="R154" i="28"/>
  <c r="R162" i="28"/>
  <c r="R170" i="28"/>
  <c r="R178" i="28"/>
  <c r="R186" i="28"/>
  <c r="R194" i="28"/>
  <c r="R202" i="28"/>
  <c r="R210" i="28"/>
  <c r="R218" i="28"/>
  <c r="R226" i="28"/>
  <c r="R234" i="28"/>
  <c r="R242" i="28"/>
  <c r="R250" i="28"/>
  <c r="R258" i="28"/>
  <c r="R265" i="28"/>
  <c r="R270" i="28"/>
  <c r="R275" i="28"/>
  <c r="R281" i="28"/>
  <c r="R286" i="28"/>
  <c r="R291" i="28"/>
  <c r="R297" i="28"/>
  <c r="R302" i="28"/>
  <c r="R307" i="28"/>
  <c r="R313" i="28"/>
  <c r="R318" i="28"/>
  <c r="R323" i="28"/>
  <c r="R329" i="28"/>
  <c r="R131" i="28"/>
  <c r="R139" i="28"/>
  <c r="R147" i="28"/>
  <c r="R155" i="28"/>
  <c r="R163" i="28"/>
  <c r="R171" i="28"/>
  <c r="R179" i="28"/>
  <c r="R187" i="28"/>
  <c r="R195" i="28"/>
  <c r="R203" i="28"/>
  <c r="R211" i="28"/>
  <c r="R219" i="28"/>
  <c r="R227" i="28"/>
  <c r="R235" i="28"/>
  <c r="R243" i="28"/>
  <c r="R251" i="28"/>
  <c r="R259" i="28"/>
  <c r="R266" i="28"/>
  <c r="R271" i="28"/>
  <c r="R277" i="28"/>
  <c r="R282" i="28"/>
  <c r="R287" i="28"/>
  <c r="R293" i="28"/>
  <c r="R298" i="28"/>
  <c r="R303" i="28"/>
  <c r="R309" i="28"/>
  <c r="R314" i="28"/>
  <c r="R319" i="28"/>
  <c r="R325" i="28"/>
  <c r="R330" i="28"/>
  <c r="R14" i="28"/>
  <c r="R17" i="28"/>
  <c r="R21" i="28"/>
  <c r="R81" i="28"/>
  <c r="R85" i="28"/>
  <c r="R89" i="28"/>
  <c r="R93" i="28"/>
  <c r="R97" i="28"/>
  <c r="R101" i="28"/>
  <c r="R105" i="28"/>
  <c r="R109" i="28"/>
  <c r="R113" i="28"/>
  <c r="R117" i="28"/>
  <c r="R121" i="28"/>
  <c r="R125" i="28"/>
  <c r="R18" i="28"/>
  <c r="R22" i="28"/>
  <c r="R82" i="28"/>
  <c r="R86" i="28"/>
  <c r="R90" i="28"/>
  <c r="R94" i="28"/>
  <c r="R98" i="28"/>
  <c r="R102" i="28"/>
  <c r="R106" i="28"/>
  <c r="R110" i="28"/>
  <c r="R114" i="28"/>
  <c r="R118" i="28"/>
  <c r="R122" i="28"/>
  <c r="R126" i="28"/>
  <c r="R15" i="28"/>
  <c r="R19" i="28"/>
  <c r="R79" i="28"/>
  <c r="R83" i="28"/>
  <c r="R87" i="28"/>
  <c r="R91" i="28"/>
  <c r="R95" i="28"/>
  <c r="R99" i="28"/>
  <c r="R103" i="28"/>
  <c r="R107" i="28"/>
  <c r="R111" i="28"/>
  <c r="R115" i="28"/>
  <c r="R119" i="28"/>
  <c r="R123" i="28"/>
  <c r="R16" i="28"/>
  <c r="R20" i="28"/>
  <c r="R80" i="28"/>
  <c r="R84" i="28"/>
  <c r="R88" i="28"/>
  <c r="R92" i="28"/>
  <c r="R96" i="28"/>
  <c r="R100" i="28"/>
  <c r="R104" i="28"/>
  <c r="R108" i="28"/>
  <c r="R112" i="28"/>
  <c r="R116" i="28"/>
  <c r="R120" i="28"/>
  <c r="R124" i="28"/>
  <c r="P129" i="28"/>
  <c r="P132" i="28"/>
  <c r="P136" i="28"/>
  <c r="P140" i="28"/>
  <c r="P144" i="28"/>
  <c r="P148" i="28"/>
  <c r="P152" i="28"/>
  <c r="P156" i="28"/>
  <c r="P160" i="28"/>
  <c r="P164" i="28"/>
  <c r="P168" i="28"/>
  <c r="P172" i="28"/>
  <c r="P176" i="28"/>
  <c r="P180" i="28"/>
  <c r="P184" i="28"/>
  <c r="P188" i="28"/>
  <c r="P192" i="28"/>
  <c r="P196" i="28"/>
  <c r="P200" i="28"/>
  <c r="P204" i="28"/>
  <c r="P208" i="28"/>
  <c r="P212" i="28"/>
  <c r="P216" i="28"/>
  <c r="P220" i="28"/>
  <c r="P224" i="28"/>
  <c r="P228" i="28"/>
  <c r="P232" i="28"/>
  <c r="P236" i="28"/>
  <c r="P240" i="28"/>
  <c r="P244" i="28"/>
  <c r="P248" i="28"/>
  <c r="P252" i="28"/>
  <c r="P256" i="28"/>
  <c r="P260" i="28"/>
  <c r="P264" i="28"/>
  <c r="P268" i="28"/>
  <c r="P272" i="28"/>
  <c r="P276" i="28"/>
  <c r="P280" i="28"/>
  <c r="P284" i="28"/>
  <c r="P288" i="28"/>
  <c r="P292" i="28"/>
  <c r="P296" i="28"/>
  <c r="P300" i="28"/>
  <c r="P304" i="28"/>
  <c r="P308" i="28"/>
  <c r="P312" i="28"/>
  <c r="P316" i="28"/>
  <c r="P320" i="28"/>
  <c r="P324" i="28"/>
  <c r="P328" i="28"/>
  <c r="P133" i="28"/>
  <c r="P137" i="28"/>
  <c r="P141" i="28"/>
  <c r="P145" i="28"/>
  <c r="P149" i="28"/>
  <c r="P153" i="28"/>
  <c r="P157" i="28"/>
  <c r="P161" i="28"/>
  <c r="P165" i="28"/>
  <c r="P169" i="28"/>
  <c r="P173" i="28"/>
  <c r="P177" i="28"/>
  <c r="P181" i="28"/>
  <c r="P185" i="28"/>
  <c r="P189" i="28"/>
  <c r="P193" i="28"/>
  <c r="P197" i="28"/>
  <c r="P201" i="28"/>
  <c r="P205" i="28"/>
  <c r="P209" i="28"/>
  <c r="P213" i="28"/>
  <c r="P217" i="28"/>
  <c r="P221" i="28"/>
  <c r="P225" i="28"/>
  <c r="P229" i="28"/>
  <c r="P233" i="28"/>
  <c r="P237" i="28"/>
  <c r="P241" i="28"/>
  <c r="P245" i="28"/>
  <c r="P249" i="28"/>
  <c r="P253" i="28"/>
  <c r="P257" i="28"/>
  <c r="P261" i="28"/>
  <c r="P134" i="28"/>
  <c r="P142" i="28"/>
  <c r="P150" i="28"/>
  <c r="P158" i="28"/>
  <c r="P166" i="28"/>
  <c r="P174" i="28"/>
  <c r="P182" i="28"/>
  <c r="P190" i="28"/>
  <c r="P198" i="28"/>
  <c r="P206" i="28"/>
  <c r="P214" i="28"/>
  <c r="P222" i="28"/>
  <c r="P230" i="28"/>
  <c r="P238" i="28"/>
  <c r="P246" i="28"/>
  <c r="P254" i="28"/>
  <c r="P262" i="28"/>
  <c r="P267" i="28"/>
  <c r="P273" i="28"/>
  <c r="P278" i="28"/>
  <c r="P283" i="28"/>
  <c r="P289" i="28"/>
  <c r="P294" i="28"/>
  <c r="P299" i="28"/>
  <c r="P305" i="28"/>
  <c r="P310" i="28"/>
  <c r="P315" i="28"/>
  <c r="P321" i="28"/>
  <c r="P326" i="28"/>
  <c r="P135" i="28"/>
  <c r="P143" i="28"/>
  <c r="P151" i="28"/>
  <c r="P159" i="28"/>
  <c r="P167" i="28"/>
  <c r="P175" i="28"/>
  <c r="P183" i="28"/>
  <c r="P191" i="28"/>
  <c r="P199" i="28"/>
  <c r="P207" i="28"/>
  <c r="P215" i="28"/>
  <c r="P223" i="28"/>
  <c r="P231" i="28"/>
  <c r="P239" i="28"/>
  <c r="P247" i="28"/>
  <c r="P255" i="28"/>
  <c r="P263" i="28"/>
  <c r="P269" i="28"/>
  <c r="P274" i="28"/>
  <c r="P279" i="28"/>
  <c r="P285" i="28"/>
  <c r="P290" i="28"/>
  <c r="P295" i="28"/>
  <c r="P301" i="28"/>
  <c r="P306" i="28"/>
  <c r="P311" i="28"/>
  <c r="P317" i="28"/>
  <c r="P322" i="28"/>
  <c r="P327" i="28"/>
  <c r="P130" i="28"/>
  <c r="P138" i="28"/>
  <c r="P146" i="28"/>
  <c r="P154" i="28"/>
  <c r="P162" i="28"/>
  <c r="P170" i="28"/>
  <c r="P178" i="28"/>
  <c r="P186" i="28"/>
  <c r="P194" i="28"/>
  <c r="P202" i="28"/>
  <c r="P210" i="28"/>
  <c r="P218" i="28"/>
  <c r="P226" i="28"/>
  <c r="P234" i="28"/>
  <c r="P242" i="28"/>
  <c r="P250" i="28"/>
  <c r="P258" i="28"/>
  <c r="P265" i="28"/>
  <c r="P270" i="28"/>
  <c r="P275" i="28"/>
  <c r="P281" i="28"/>
  <c r="P286" i="28"/>
  <c r="P291" i="28"/>
  <c r="P297" i="28"/>
  <c r="P302" i="28"/>
  <c r="P307" i="28"/>
  <c r="P313" i="28"/>
  <c r="P318" i="28"/>
  <c r="P323" i="28"/>
  <c r="P329" i="28"/>
  <c r="P131" i="28"/>
  <c r="P139" i="28"/>
  <c r="P147" i="28"/>
  <c r="P155" i="28"/>
  <c r="P163" i="28"/>
  <c r="P171" i="28"/>
  <c r="P179" i="28"/>
  <c r="P187" i="28"/>
  <c r="P195" i="28"/>
  <c r="P203" i="28"/>
  <c r="P211" i="28"/>
  <c r="P219" i="28"/>
  <c r="P227" i="28"/>
  <c r="P235" i="28"/>
  <c r="P243" i="28"/>
  <c r="P251" i="28"/>
  <c r="P259" i="28"/>
  <c r="P266" i="28"/>
  <c r="P271" i="28"/>
  <c r="P277" i="28"/>
  <c r="P282" i="28"/>
  <c r="P287" i="28"/>
  <c r="P293" i="28"/>
  <c r="P298" i="28"/>
  <c r="P303" i="28"/>
  <c r="P309" i="28"/>
  <c r="P314" i="28"/>
  <c r="P319" i="28"/>
  <c r="P325" i="28"/>
  <c r="P330" i="28"/>
  <c r="P14" i="28"/>
  <c r="P15" i="28"/>
  <c r="P91" i="28"/>
  <c r="P107" i="28"/>
  <c r="P115" i="28"/>
  <c r="P20" i="28"/>
  <c r="P84" i="28"/>
  <c r="P96" i="28"/>
  <c r="P104" i="28"/>
  <c r="P112" i="28"/>
  <c r="P124" i="28"/>
  <c r="P17" i="28"/>
  <c r="P21" i="28"/>
  <c r="P81" i="28"/>
  <c r="P85" i="28"/>
  <c r="P89" i="28"/>
  <c r="P93" i="28"/>
  <c r="P97" i="28"/>
  <c r="P101" i="28"/>
  <c r="P105" i="28"/>
  <c r="P109" i="28"/>
  <c r="P113" i="28"/>
  <c r="P117" i="28"/>
  <c r="P121" i="28"/>
  <c r="P125" i="28"/>
  <c r="P18" i="28"/>
  <c r="P22" i="28"/>
  <c r="P82" i="28"/>
  <c r="P86" i="28"/>
  <c r="P90" i="28"/>
  <c r="P94" i="28"/>
  <c r="P98" i="28"/>
  <c r="P102" i="28"/>
  <c r="P106" i="28"/>
  <c r="P110" i="28"/>
  <c r="P114" i="28"/>
  <c r="P118" i="28"/>
  <c r="P122" i="28"/>
  <c r="P126" i="28"/>
  <c r="P19" i="28"/>
  <c r="P79" i="28"/>
  <c r="P83" i="28"/>
  <c r="P87" i="28"/>
  <c r="P95" i="28"/>
  <c r="P99" i="28"/>
  <c r="P103" i="28"/>
  <c r="P111" i="28"/>
  <c r="P119" i="28"/>
  <c r="P123" i="28"/>
  <c r="P16" i="28"/>
  <c r="P80" i="28"/>
  <c r="P88" i="28"/>
  <c r="P92" i="28"/>
  <c r="P100" i="28"/>
  <c r="P108" i="28"/>
  <c r="P116" i="28"/>
  <c r="P120" i="28"/>
  <c r="L129" i="28"/>
  <c r="L130" i="28"/>
  <c r="L134" i="28"/>
  <c r="L138" i="28"/>
  <c r="L142" i="28"/>
  <c r="L146" i="28"/>
  <c r="L150" i="28"/>
  <c r="L154" i="28"/>
  <c r="L158" i="28"/>
  <c r="L162" i="28"/>
  <c r="L166" i="28"/>
  <c r="L170" i="28"/>
  <c r="L174" i="28"/>
  <c r="L178" i="28"/>
  <c r="L182" i="28"/>
  <c r="L186" i="28"/>
  <c r="L190" i="28"/>
  <c r="L194" i="28"/>
  <c r="L198" i="28"/>
  <c r="L202" i="28"/>
  <c r="L206" i="28"/>
  <c r="L210" i="28"/>
  <c r="L214" i="28"/>
  <c r="L218" i="28"/>
  <c r="L222" i="28"/>
  <c r="L226" i="28"/>
  <c r="L230" i="28"/>
  <c r="L234" i="28"/>
  <c r="L238" i="28"/>
  <c r="L242" i="28"/>
  <c r="L246" i="28"/>
  <c r="L250" i="28"/>
  <c r="L254" i="28"/>
  <c r="L132" i="28"/>
  <c r="L136" i="28"/>
  <c r="L140" i="28"/>
  <c r="L144" i="28"/>
  <c r="L148" i="28"/>
  <c r="L152" i="28"/>
  <c r="L156" i="28"/>
  <c r="L160" i="28"/>
  <c r="L164" i="28"/>
  <c r="L168" i="28"/>
  <c r="L172" i="28"/>
  <c r="L176" i="28"/>
  <c r="L180" i="28"/>
  <c r="L184" i="28"/>
  <c r="L188" i="28"/>
  <c r="L192" i="28"/>
  <c r="L196" i="28"/>
  <c r="L200" i="28"/>
  <c r="L204" i="28"/>
  <c r="L208" i="28"/>
  <c r="L212" i="28"/>
  <c r="L216" i="28"/>
  <c r="L220" i="28"/>
  <c r="L224" i="28"/>
  <c r="L228" i="28"/>
  <c r="L232" i="28"/>
  <c r="L236" i="28"/>
  <c r="L240" i="28"/>
  <c r="L244" i="28"/>
  <c r="L248" i="28"/>
  <c r="L252" i="28"/>
  <c r="L256" i="28"/>
  <c r="L260" i="28"/>
  <c r="L264" i="28"/>
  <c r="L268" i="28"/>
  <c r="L272" i="28"/>
  <c r="L276" i="28"/>
  <c r="L280" i="28"/>
  <c r="L284" i="28"/>
  <c r="L288" i="28"/>
  <c r="L292" i="28"/>
  <c r="L296" i="28"/>
  <c r="L300" i="28"/>
  <c r="L304" i="28"/>
  <c r="L308" i="28"/>
  <c r="L312" i="28"/>
  <c r="L316" i="28"/>
  <c r="L320" i="28"/>
  <c r="L324" i="28"/>
  <c r="L328" i="28"/>
  <c r="L133" i="28"/>
  <c r="L137" i="28"/>
  <c r="L141" i="28"/>
  <c r="L145" i="28"/>
  <c r="L149" i="28"/>
  <c r="L153" i="28"/>
  <c r="L157" i="28"/>
  <c r="L161" i="28"/>
  <c r="L165" i="28"/>
  <c r="L169" i="28"/>
  <c r="L173" i="28"/>
  <c r="L177" i="28"/>
  <c r="L181" i="28"/>
  <c r="L185" i="28"/>
  <c r="L189" i="28"/>
  <c r="L193" i="28"/>
  <c r="L197" i="28"/>
  <c r="L201" i="28"/>
  <c r="L205" i="28"/>
  <c r="L209" i="28"/>
  <c r="L213" i="28"/>
  <c r="L217" i="28"/>
  <c r="L221" i="28"/>
  <c r="L225" i="28"/>
  <c r="L229" i="28"/>
  <c r="L233" i="28"/>
  <c r="L237" i="28"/>
  <c r="L241" i="28"/>
  <c r="L245" i="28"/>
  <c r="L249" i="28"/>
  <c r="L253" i="28"/>
  <c r="L257" i="28"/>
  <c r="L261" i="28"/>
  <c r="L139" i="28"/>
  <c r="L155" i="28"/>
  <c r="L171" i="28"/>
  <c r="L187" i="28"/>
  <c r="L203" i="28"/>
  <c r="L219" i="28"/>
  <c r="L235" i="28"/>
  <c r="L251" i="28"/>
  <c r="L262" i="28"/>
  <c r="L267" i="28"/>
  <c r="L273" i="28"/>
  <c r="L278" i="28"/>
  <c r="L283" i="28"/>
  <c r="L289" i="28"/>
  <c r="L294" i="28"/>
  <c r="L299" i="28"/>
  <c r="L305" i="28"/>
  <c r="L310" i="28"/>
  <c r="L315" i="28"/>
  <c r="L321" i="28"/>
  <c r="L326" i="28"/>
  <c r="L143" i="28"/>
  <c r="L159" i="28"/>
  <c r="L175" i="28"/>
  <c r="L191" i="28"/>
  <c r="L207" i="28"/>
  <c r="L223" i="28"/>
  <c r="L239" i="28"/>
  <c r="L255" i="28"/>
  <c r="L263" i="28"/>
  <c r="L269" i="28"/>
  <c r="L274" i="28"/>
  <c r="L279" i="28"/>
  <c r="L285" i="28"/>
  <c r="L290" i="28"/>
  <c r="L295" i="28"/>
  <c r="L301" i="28"/>
  <c r="L306" i="28"/>
  <c r="L311" i="28"/>
  <c r="L317" i="28"/>
  <c r="L322" i="28"/>
  <c r="L327" i="28"/>
  <c r="L131" i="28"/>
  <c r="L147" i="28"/>
  <c r="L163" i="28"/>
  <c r="L179" i="28"/>
  <c r="L195" i="28"/>
  <c r="L211" i="28"/>
  <c r="L227" i="28"/>
  <c r="L243" i="28"/>
  <c r="L258" i="28"/>
  <c r="L265" i="28"/>
  <c r="L270" i="28"/>
  <c r="L275" i="28"/>
  <c r="L281" i="28"/>
  <c r="L286" i="28"/>
  <c r="L291" i="28"/>
  <c r="L297" i="28"/>
  <c r="L302" i="28"/>
  <c r="L307" i="28"/>
  <c r="L313" i="28"/>
  <c r="L318" i="28"/>
  <c r="L323" i="28"/>
  <c r="L329" i="28"/>
  <c r="L135" i="28"/>
  <c r="L151" i="28"/>
  <c r="L167" i="28"/>
  <c r="L183" i="28"/>
  <c r="L199" i="28"/>
  <c r="L215" i="28"/>
  <c r="L231" i="28"/>
  <c r="L247" i="28"/>
  <c r="L259" i="28"/>
  <c r="L266" i="28"/>
  <c r="L271" i="28"/>
  <c r="L277" i="28"/>
  <c r="L282" i="28"/>
  <c r="L287" i="28"/>
  <c r="L293" i="28"/>
  <c r="L298" i="28"/>
  <c r="L303" i="28"/>
  <c r="L309" i="28"/>
  <c r="L314" i="28"/>
  <c r="L319" i="28"/>
  <c r="L325" i="28"/>
  <c r="L330" i="28"/>
  <c r="L14" i="28"/>
  <c r="L103" i="28"/>
  <c r="L84" i="28"/>
  <c r="L92" i="28"/>
  <c r="L100" i="28"/>
  <c r="L112" i="28"/>
  <c r="L120" i="28"/>
  <c r="L17" i="28"/>
  <c r="L21" i="28"/>
  <c r="L81" i="28"/>
  <c r="L85" i="28"/>
  <c r="L89" i="28"/>
  <c r="L93" i="28"/>
  <c r="L97" i="28"/>
  <c r="L101" i="28"/>
  <c r="L105" i="28"/>
  <c r="L109" i="28"/>
  <c r="L113" i="28"/>
  <c r="L117" i="28"/>
  <c r="L121" i="28"/>
  <c r="L125" i="28"/>
  <c r="L18" i="28"/>
  <c r="L22" i="28"/>
  <c r="L82" i="28"/>
  <c r="L86" i="28"/>
  <c r="L90" i="28"/>
  <c r="L94" i="28"/>
  <c r="L98" i="28"/>
  <c r="L102" i="28"/>
  <c r="L106" i="28"/>
  <c r="L110" i="28"/>
  <c r="L114" i="28"/>
  <c r="L118" i="28"/>
  <c r="L122" i="28"/>
  <c r="L126" i="28"/>
  <c r="L15" i="28"/>
  <c r="L19" i="28"/>
  <c r="L79" i="28"/>
  <c r="L83" i="28"/>
  <c r="L87" i="28"/>
  <c r="L91" i="28"/>
  <c r="L95" i="28"/>
  <c r="L99" i="28"/>
  <c r="L107" i="28"/>
  <c r="L111" i="28"/>
  <c r="L115" i="28"/>
  <c r="L119" i="28"/>
  <c r="L123" i="28"/>
  <c r="L16" i="28"/>
  <c r="L20" i="28"/>
  <c r="L80" i="28"/>
  <c r="L88" i="28"/>
  <c r="L96" i="28"/>
  <c r="L104" i="28"/>
  <c r="L108" i="28"/>
  <c r="L116" i="28"/>
  <c r="L124" i="28"/>
  <c r="J129" i="28"/>
  <c r="J132" i="28"/>
  <c r="J136" i="28"/>
  <c r="J140" i="28"/>
  <c r="J144" i="28"/>
  <c r="J148" i="28"/>
  <c r="J152" i="28"/>
  <c r="J156" i="28"/>
  <c r="J160" i="28"/>
  <c r="J164" i="28"/>
  <c r="J168" i="28"/>
  <c r="J172" i="28"/>
  <c r="J176" i="28"/>
  <c r="J180" i="28"/>
  <c r="J184" i="28"/>
  <c r="J188" i="28"/>
  <c r="J192" i="28"/>
  <c r="J196" i="28"/>
  <c r="J200" i="28"/>
  <c r="J204" i="28"/>
  <c r="J208" i="28"/>
  <c r="J212" i="28"/>
  <c r="J216" i="28"/>
  <c r="J220" i="28"/>
  <c r="J224" i="28"/>
  <c r="J228" i="28"/>
  <c r="J232" i="28"/>
  <c r="J236" i="28"/>
  <c r="J240" i="28"/>
  <c r="J244" i="28"/>
  <c r="J248" i="28"/>
  <c r="J252" i="28"/>
  <c r="J256" i="28"/>
  <c r="J260" i="28"/>
  <c r="J264" i="28"/>
  <c r="J268" i="28"/>
  <c r="J272" i="28"/>
  <c r="J276" i="28"/>
  <c r="J280" i="28"/>
  <c r="J284" i="28"/>
  <c r="J288" i="28"/>
  <c r="J292" i="28"/>
  <c r="J296" i="28"/>
  <c r="J300" i="28"/>
  <c r="J304" i="28"/>
  <c r="J308" i="28"/>
  <c r="J312" i="28"/>
  <c r="J316" i="28"/>
  <c r="J320" i="28"/>
  <c r="J324" i="28"/>
  <c r="J328" i="28"/>
  <c r="J133" i="28"/>
  <c r="J137" i="28"/>
  <c r="J141" i="28"/>
  <c r="J145" i="28"/>
  <c r="J149" i="28"/>
  <c r="J153" i="28"/>
  <c r="J157" i="28"/>
  <c r="J161" i="28"/>
  <c r="J165" i="28"/>
  <c r="J169" i="28"/>
  <c r="J173" i="28"/>
  <c r="J177" i="28"/>
  <c r="J181" i="28"/>
  <c r="J185" i="28"/>
  <c r="J189" i="28"/>
  <c r="J193" i="28"/>
  <c r="J197" i="28"/>
  <c r="J201" i="28"/>
  <c r="J205" i="28"/>
  <c r="J209" i="28"/>
  <c r="J213" i="28"/>
  <c r="J217" i="28"/>
  <c r="J221" i="28"/>
  <c r="J225" i="28"/>
  <c r="J229" i="28"/>
  <c r="J233" i="28"/>
  <c r="J237" i="28"/>
  <c r="J241" i="28"/>
  <c r="J245" i="28"/>
  <c r="J249" i="28"/>
  <c r="J253" i="28"/>
  <c r="J257" i="28"/>
  <c r="J261" i="28"/>
  <c r="J134" i="28"/>
  <c r="J142" i="28"/>
  <c r="J150" i="28"/>
  <c r="J158" i="28"/>
  <c r="J166" i="28"/>
  <c r="J174" i="28"/>
  <c r="J182" i="28"/>
  <c r="J190" i="28"/>
  <c r="J198" i="28"/>
  <c r="J206" i="28"/>
  <c r="J214" i="28"/>
  <c r="J222" i="28"/>
  <c r="J230" i="28"/>
  <c r="J238" i="28"/>
  <c r="J246" i="28"/>
  <c r="J254" i="28"/>
  <c r="J262" i="28"/>
  <c r="J267" i="28"/>
  <c r="J273" i="28"/>
  <c r="J278" i="28"/>
  <c r="J283" i="28"/>
  <c r="J289" i="28"/>
  <c r="J294" i="28"/>
  <c r="J299" i="28"/>
  <c r="J305" i="28"/>
  <c r="J310" i="28"/>
  <c r="J315" i="28"/>
  <c r="J321" i="28"/>
  <c r="J326" i="28"/>
  <c r="J135" i="28"/>
  <c r="J143" i="28"/>
  <c r="J151" i="28"/>
  <c r="J159" i="28"/>
  <c r="J167" i="28"/>
  <c r="J175" i="28"/>
  <c r="J183" i="28"/>
  <c r="J191" i="28"/>
  <c r="J199" i="28"/>
  <c r="J207" i="28"/>
  <c r="J215" i="28"/>
  <c r="J223" i="28"/>
  <c r="J231" i="28"/>
  <c r="J239" i="28"/>
  <c r="J247" i="28"/>
  <c r="J255" i="28"/>
  <c r="J263" i="28"/>
  <c r="J269" i="28"/>
  <c r="J274" i="28"/>
  <c r="J279" i="28"/>
  <c r="J285" i="28"/>
  <c r="J290" i="28"/>
  <c r="J295" i="28"/>
  <c r="J301" i="28"/>
  <c r="J306" i="28"/>
  <c r="J311" i="28"/>
  <c r="J317" i="28"/>
  <c r="J322" i="28"/>
  <c r="J327" i="28"/>
  <c r="J130" i="28"/>
  <c r="J138" i="28"/>
  <c r="J146" i="28"/>
  <c r="J154" i="28"/>
  <c r="J162" i="28"/>
  <c r="J170" i="28"/>
  <c r="J178" i="28"/>
  <c r="J186" i="28"/>
  <c r="J194" i="28"/>
  <c r="J202" i="28"/>
  <c r="J210" i="28"/>
  <c r="J218" i="28"/>
  <c r="J226" i="28"/>
  <c r="J234" i="28"/>
  <c r="J242" i="28"/>
  <c r="J250" i="28"/>
  <c r="J258" i="28"/>
  <c r="J265" i="28"/>
  <c r="J270" i="28"/>
  <c r="J275" i="28"/>
  <c r="J281" i="28"/>
  <c r="J286" i="28"/>
  <c r="J291" i="28"/>
  <c r="J297" i="28"/>
  <c r="J302" i="28"/>
  <c r="J307" i="28"/>
  <c r="J313" i="28"/>
  <c r="J318" i="28"/>
  <c r="J323" i="28"/>
  <c r="J329" i="28"/>
  <c r="J131" i="28"/>
  <c r="J139" i="28"/>
  <c r="J147" i="28"/>
  <c r="J155" i="28"/>
  <c r="J163" i="28"/>
  <c r="J171" i="28"/>
  <c r="J179" i="28"/>
  <c r="J187" i="28"/>
  <c r="J195" i="28"/>
  <c r="J203" i="28"/>
  <c r="J211" i="28"/>
  <c r="J219" i="28"/>
  <c r="J227" i="28"/>
  <c r="J235" i="28"/>
  <c r="J243" i="28"/>
  <c r="J251" i="28"/>
  <c r="J259" i="28"/>
  <c r="J266" i="28"/>
  <c r="J271" i="28"/>
  <c r="J277" i="28"/>
  <c r="J282" i="28"/>
  <c r="J287" i="28"/>
  <c r="J293" i="28"/>
  <c r="J298" i="28"/>
  <c r="J303" i="28"/>
  <c r="J309" i="28"/>
  <c r="J314" i="28"/>
  <c r="J319" i="28"/>
  <c r="J325" i="28"/>
  <c r="J330" i="28"/>
  <c r="J14" i="28"/>
  <c r="J17" i="28"/>
  <c r="J21" i="28"/>
  <c r="J81" i="28"/>
  <c r="J85" i="28"/>
  <c r="J89" i="28"/>
  <c r="J93" i="28"/>
  <c r="J97" i="28"/>
  <c r="J101" i="28"/>
  <c r="J105" i="28"/>
  <c r="J109" i="28"/>
  <c r="J113" i="28"/>
  <c r="J117" i="28"/>
  <c r="J121" i="28"/>
  <c r="J125" i="28"/>
  <c r="J18" i="28"/>
  <c r="J22" i="28"/>
  <c r="J82" i="28"/>
  <c r="J86" i="28"/>
  <c r="J90" i="28"/>
  <c r="J94" i="28"/>
  <c r="J98" i="28"/>
  <c r="J102" i="28"/>
  <c r="J106" i="28"/>
  <c r="J110" i="28"/>
  <c r="J114" i="28"/>
  <c r="J118" i="28"/>
  <c r="J122" i="28"/>
  <c r="J126" i="28"/>
  <c r="J15" i="28"/>
  <c r="J19" i="28"/>
  <c r="J79" i="28"/>
  <c r="J83" i="28"/>
  <c r="J87" i="28"/>
  <c r="J91" i="28"/>
  <c r="J95" i="28"/>
  <c r="J99" i="28"/>
  <c r="J103" i="28"/>
  <c r="J107" i="28"/>
  <c r="J111" i="28"/>
  <c r="J115" i="28"/>
  <c r="J119" i="28"/>
  <c r="J123" i="28"/>
  <c r="J16" i="28"/>
  <c r="J20" i="28"/>
  <c r="J80" i="28"/>
  <c r="J84" i="28"/>
  <c r="J88" i="28"/>
  <c r="J92" i="28"/>
  <c r="J96" i="28"/>
  <c r="J100" i="28"/>
  <c r="J104" i="28"/>
  <c r="J108" i="28"/>
  <c r="J112" i="28"/>
  <c r="J116" i="28"/>
  <c r="J120" i="28"/>
  <c r="J124" i="28"/>
  <c r="H129" i="28"/>
  <c r="H132" i="28"/>
  <c r="H136" i="28"/>
  <c r="H140" i="28"/>
  <c r="H144" i="28"/>
  <c r="H148" i="28"/>
  <c r="H152" i="28"/>
  <c r="H156" i="28"/>
  <c r="H160" i="28"/>
  <c r="H164" i="28"/>
  <c r="H168" i="28"/>
  <c r="H172" i="28"/>
  <c r="H176" i="28"/>
  <c r="H180" i="28"/>
  <c r="H184" i="28"/>
  <c r="H188" i="28"/>
  <c r="H192" i="28"/>
  <c r="H196" i="28"/>
  <c r="H200" i="28"/>
  <c r="H204" i="28"/>
  <c r="H208" i="28"/>
  <c r="H212" i="28"/>
  <c r="H216" i="28"/>
  <c r="H220" i="28"/>
  <c r="H224" i="28"/>
  <c r="H228" i="28"/>
  <c r="H232" i="28"/>
  <c r="H236" i="28"/>
  <c r="H240" i="28"/>
  <c r="H244" i="28"/>
  <c r="H248" i="28"/>
  <c r="H252" i="28"/>
  <c r="H256" i="28"/>
  <c r="H260" i="28"/>
  <c r="H264" i="28"/>
  <c r="H268" i="28"/>
  <c r="H272" i="28"/>
  <c r="H276" i="28"/>
  <c r="H280" i="28"/>
  <c r="H284" i="28"/>
  <c r="H288" i="28"/>
  <c r="H292" i="28"/>
  <c r="H296" i="28"/>
  <c r="H300" i="28"/>
  <c r="H304" i="28"/>
  <c r="H308" i="28"/>
  <c r="H312" i="28"/>
  <c r="H316" i="28"/>
  <c r="H320" i="28"/>
  <c r="H324" i="28"/>
  <c r="H328" i="28"/>
  <c r="H133" i="28"/>
  <c r="H137" i="28"/>
  <c r="H141" i="28"/>
  <c r="H145" i="28"/>
  <c r="H149" i="28"/>
  <c r="H153" i="28"/>
  <c r="H157" i="28"/>
  <c r="H161" i="28"/>
  <c r="H165" i="28"/>
  <c r="H169" i="28"/>
  <c r="H173" i="28"/>
  <c r="H177" i="28"/>
  <c r="H181" i="28"/>
  <c r="H185" i="28"/>
  <c r="H189" i="28"/>
  <c r="H193" i="28"/>
  <c r="H197" i="28"/>
  <c r="H201" i="28"/>
  <c r="H205" i="28"/>
  <c r="H209" i="28"/>
  <c r="H213" i="28"/>
  <c r="H217" i="28"/>
  <c r="H221" i="28"/>
  <c r="H225" i="28"/>
  <c r="H229" i="28"/>
  <c r="H233" i="28"/>
  <c r="H237" i="28"/>
  <c r="H241" i="28"/>
  <c r="H245" i="28"/>
  <c r="H249" i="28"/>
  <c r="H253" i="28"/>
  <c r="H257" i="28"/>
  <c r="H261" i="28"/>
  <c r="H134" i="28"/>
  <c r="H142" i="28"/>
  <c r="H150" i="28"/>
  <c r="H158" i="28"/>
  <c r="H166" i="28"/>
  <c r="H174" i="28"/>
  <c r="H182" i="28"/>
  <c r="H190" i="28"/>
  <c r="H198" i="28"/>
  <c r="H206" i="28"/>
  <c r="H214" i="28"/>
  <c r="H222" i="28"/>
  <c r="H230" i="28"/>
  <c r="H238" i="28"/>
  <c r="H246" i="28"/>
  <c r="H254" i="28"/>
  <c r="H262" i="28"/>
  <c r="H267" i="28"/>
  <c r="H273" i="28"/>
  <c r="H278" i="28"/>
  <c r="H283" i="28"/>
  <c r="H289" i="28"/>
  <c r="H294" i="28"/>
  <c r="H299" i="28"/>
  <c r="H305" i="28"/>
  <c r="H310" i="28"/>
  <c r="H315" i="28"/>
  <c r="H321" i="28"/>
  <c r="H326" i="28"/>
  <c r="H135" i="28"/>
  <c r="H143" i="28"/>
  <c r="H151" i="28"/>
  <c r="H159" i="28"/>
  <c r="H167" i="28"/>
  <c r="H175" i="28"/>
  <c r="H183" i="28"/>
  <c r="H191" i="28"/>
  <c r="H199" i="28"/>
  <c r="H207" i="28"/>
  <c r="H215" i="28"/>
  <c r="H223" i="28"/>
  <c r="H231" i="28"/>
  <c r="H239" i="28"/>
  <c r="H247" i="28"/>
  <c r="H255" i="28"/>
  <c r="H263" i="28"/>
  <c r="H269" i="28"/>
  <c r="H274" i="28"/>
  <c r="H279" i="28"/>
  <c r="H285" i="28"/>
  <c r="H290" i="28"/>
  <c r="H295" i="28"/>
  <c r="H301" i="28"/>
  <c r="H306" i="28"/>
  <c r="H311" i="28"/>
  <c r="H317" i="28"/>
  <c r="H322" i="28"/>
  <c r="H327" i="28"/>
  <c r="H130" i="28"/>
  <c r="H138" i="28"/>
  <c r="H146" i="28"/>
  <c r="H154" i="28"/>
  <c r="H162" i="28"/>
  <c r="H170" i="28"/>
  <c r="H178" i="28"/>
  <c r="H186" i="28"/>
  <c r="H194" i="28"/>
  <c r="H202" i="28"/>
  <c r="H210" i="28"/>
  <c r="H218" i="28"/>
  <c r="H226" i="28"/>
  <c r="H234" i="28"/>
  <c r="H242" i="28"/>
  <c r="H250" i="28"/>
  <c r="H258" i="28"/>
  <c r="H265" i="28"/>
  <c r="H270" i="28"/>
  <c r="H275" i="28"/>
  <c r="H281" i="28"/>
  <c r="H286" i="28"/>
  <c r="H291" i="28"/>
  <c r="H297" i="28"/>
  <c r="H302" i="28"/>
  <c r="H307" i="28"/>
  <c r="H313" i="28"/>
  <c r="H318" i="28"/>
  <c r="H323" i="28"/>
  <c r="H329" i="28"/>
  <c r="H131" i="28"/>
  <c r="H139" i="28"/>
  <c r="H147" i="28"/>
  <c r="H155" i="28"/>
  <c r="H163" i="28"/>
  <c r="H171" i="28"/>
  <c r="H179" i="28"/>
  <c r="H187" i="28"/>
  <c r="H195" i="28"/>
  <c r="H203" i="28"/>
  <c r="H211" i="28"/>
  <c r="H219" i="28"/>
  <c r="H227" i="28"/>
  <c r="H235" i="28"/>
  <c r="H243" i="28"/>
  <c r="H251" i="28"/>
  <c r="H259" i="28"/>
  <c r="H266" i="28"/>
  <c r="H271" i="28"/>
  <c r="H277" i="28"/>
  <c r="H282" i="28"/>
  <c r="H287" i="28"/>
  <c r="H293" i="28"/>
  <c r="H298" i="28"/>
  <c r="H303" i="28"/>
  <c r="H309" i="28"/>
  <c r="H314" i="28"/>
  <c r="H319" i="28"/>
  <c r="H325" i="28"/>
  <c r="H330" i="28"/>
  <c r="H14" i="28"/>
  <c r="H107" i="28"/>
  <c r="H96" i="28"/>
  <c r="H108" i="28"/>
  <c r="H116" i="28"/>
  <c r="H124" i="28"/>
  <c r="H17" i="28"/>
  <c r="H21" i="28"/>
  <c r="H81" i="28"/>
  <c r="H85" i="28"/>
  <c r="H89" i="28"/>
  <c r="H93" i="28"/>
  <c r="H97" i="28"/>
  <c r="H101" i="28"/>
  <c r="H105" i="28"/>
  <c r="H109" i="28"/>
  <c r="H113" i="28"/>
  <c r="H117" i="28"/>
  <c r="H121" i="28"/>
  <c r="H125" i="28"/>
  <c r="H18" i="28"/>
  <c r="H22" i="28"/>
  <c r="H82" i="28"/>
  <c r="H86" i="28"/>
  <c r="H90" i="28"/>
  <c r="H94" i="28"/>
  <c r="H98" i="28"/>
  <c r="H102" i="28"/>
  <c r="H106" i="28"/>
  <c r="H110" i="28"/>
  <c r="H114" i="28"/>
  <c r="H118" i="28"/>
  <c r="H122" i="28"/>
  <c r="H126" i="28"/>
  <c r="H15" i="28"/>
  <c r="H19" i="28"/>
  <c r="H79" i="28"/>
  <c r="H83" i="28"/>
  <c r="H87" i="28"/>
  <c r="H91" i="28"/>
  <c r="H95" i="28"/>
  <c r="H99" i="28"/>
  <c r="H103" i="28"/>
  <c r="H111" i="28"/>
  <c r="H115" i="28"/>
  <c r="H119" i="28"/>
  <c r="H123" i="28"/>
  <c r="H16" i="28"/>
  <c r="H20" i="28"/>
  <c r="H80" i="28"/>
  <c r="H84" i="28"/>
  <c r="H88" i="28"/>
  <c r="H92" i="28"/>
  <c r="H100" i="28"/>
  <c r="H104" i="28"/>
  <c r="H112" i="28"/>
  <c r="H120" i="28"/>
  <c r="BD107" i="28"/>
  <c r="BD111" i="28"/>
  <c r="BD115" i="28"/>
  <c r="BD119" i="28"/>
  <c r="BD123" i="28"/>
  <c r="BD108" i="28"/>
  <c r="BD112" i="28"/>
  <c r="BD116" i="28"/>
  <c r="BD120" i="28"/>
  <c r="BD124" i="28"/>
  <c r="BD105" i="28"/>
  <c r="BD109" i="28"/>
  <c r="BD113" i="28"/>
  <c r="BD117" i="28"/>
  <c r="BD121" i="28"/>
  <c r="BD125" i="28"/>
  <c r="BD106" i="28"/>
  <c r="BD110" i="28"/>
  <c r="BD114" i="28"/>
  <c r="BD118" i="28"/>
  <c r="BD122" i="28"/>
  <c r="BD126" i="28"/>
  <c r="H29" i="56"/>
  <c r="BF14" i="28"/>
  <c r="AH8" i="28"/>
  <c r="I157" i="53"/>
  <c r="H157" i="53" s="1"/>
  <c r="AF8" i="28"/>
  <c r="G156" i="53"/>
  <c r="G157" i="53"/>
  <c r="BJ8" i="28" l="1"/>
  <c r="BJ130" i="28" s="1"/>
  <c r="BK130" i="28" s="1"/>
  <c r="H30" i="56"/>
  <c r="AJ8" i="28"/>
  <c r="AJ338" i="28" s="1"/>
  <c r="G30" i="56"/>
  <c r="I30" i="56" s="1"/>
  <c r="J43" i="56"/>
  <c r="L43" i="56"/>
  <c r="K43" i="56"/>
  <c r="G42" i="56"/>
  <c r="I42" i="56" s="1"/>
  <c r="G43" i="56"/>
  <c r="I43" i="56" s="1"/>
  <c r="AF338" i="28"/>
  <c r="AF339" i="28"/>
  <c r="AF340" i="28"/>
  <c r="AF341" i="28"/>
  <c r="AF342" i="28"/>
  <c r="AF343" i="28"/>
  <c r="AF344" i="28"/>
  <c r="AF345" i="28"/>
  <c r="AH345" i="28"/>
  <c r="AH338" i="28"/>
  <c r="AH339" i="28"/>
  <c r="AH340" i="28"/>
  <c r="AH341" i="28"/>
  <c r="AH342" i="28"/>
  <c r="AH343" i="28"/>
  <c r="AH344" i="28"/>
  <c r="AH331" i="28"/>
  <c r="AH332" i="28"/>
  <c r="AH333" i="28"/>
  <c r="AH334" i="28"/>
  <c r="AH335" i="28"/>
  <c r="AH336" i="28"/>
  <c r="AH337" i="28"/>
  <c r="AF332" i="28"/>
  <c r="AF333" i="28"/>
  <c r="AF336" i="28"/>
  <c r="AF334" i="28"/>
  <c r="AF331" i="28"/>
  <c r="AF335" i="28"/>
  <c r="AF337" i="28"/>
  <c r="AF24" i="28"/>
  <c r="AF28" i="28"/>
  <c r="AF25" i="28"/>
  <c r="AF30" i="28"/>
  <c r="AF34" i="28"/>
  <c r="AF38" i="28"/>
  <c r="AF23" i="28"/>
  <c r="AF32" i="28"/>
  <c r="AF26" i="28"/>
  <c r="AF27" i="28"/>
  <c r="AF35" i="28"/>
  <c r="AF40" i="28"/>
  <c r="AF44" i="28"/>
  <c r="AF48" i="28"/>
  <c r="AF52" i="28"/>
  <c r="AF31" i="28"/>
  <c r="AF36" i="28"/>
  <c r="AF37" i="28"/>
  <c r="AF39" i="28"/>
  <c r="AF45" i="28"/>
  <c r="AF29" i="28"/>
  <c r="AF33" i="28"/>
  <c r="AF42" i="28"/>
  <c r="AF47" i="28"/>
  <c r="AF54" i="28"/>
  <c r="AF43" i="28"/>
  <c r="AF55" i="28"/>
  <c r="AF56" i="28"/>
  <c r="AF57" i="28"/>
  <c r="AF61" i="28"/>
  <c r="AF65" i="28"/>
  <c r="AF69" i="28"/>
  <c r="AF46" i="28"/>
  <c r="AF49" i="28"/>
  <c r="AF60" i="28"/>
  <c r="AF41" i="28"/>
  <c r="AF53" i="28"/>
  <c r="AF58" i="28"/>
  <c r="AF62" i="28"/>
  <c r="AF67" i="28"/>
  <c r="AF51" i="28"/>
  <c r="AF63" i="28"/>
  <c r="AF68" i="28"/>
  <c r="AF75" i="28"/>
  <c r="AF50" i="28"/>
  <c r="AF59" i="28"/>
  <c r="AF64" i="28"/>
  <c r="AF66" i="28"/>
  <c r="AF73" i="28"/>
  <c r="AF78" i="28"/>
  <c r="AF70" i="28"/>
  <c r="AF71" i="28"/>
  <c r="AF72" i="28"/>
  <c r="AF74" i="28"/>
  <c r="AF76" i="28"/>
  <c r="AF77" i="28"/>
  <c r="AH26" i="28"/>
  <c r="AH23" i="28"/>
  <c r="AH28" i="28"/>
  <c r="AH32" i="28"/>
  <c r="AH36" i="28"/>
  <c r="AH24" i="28"/>
  <c r="AH25" i="28"/>
  <c r="AH30" i="28"/>
  <c r="AH29" i="28"/>
  <c r="AH33" i="28"/>
  <c r="AH38" i="28"/>
  <c r="AH42" i="28"/>
  <c r="AH46" i="28"/>
  <c r="AH50" i="28"/>
  <c r="AH43" i="28"/>
  <c r="AH31" i="28"/>
  <c r="AH37" i="28"/>
  <c r="AH39" i="28"/>
  <c r="AH27" i="28"/>
  <c r="AH34" i="28"/>
  <c r="AH35" i="28"/>
  <c r="AH40" i="28"/>
  <c r="AH45" i="28"/>
  <c r="AH51" i="28"/>
  <c r="AH56" i="28"/>
  <c r="AH41" i="28"/>
  <c r="AH53" i="28"/>
  <c r="AH47" i="28"/>
  <c r="AH48" i="28"/>
  <c r="AH49" i="28"/>
  <c r="AH54" i="28"/>
  <c r="AH58" i="28"/>
  <c r="AH55" i="28"/>
  <c r="AH59" i="28"/>
  <c r="AH63" i="28"/>
  <c r="AH67" i="28"/>
  <c r="AH71" i="28"/>
  <c r="AH52" i="28"/>
  <c r="AH60" i="28"/>
  <c r="AH65" i="28"/>
  <c r="AH57" i="28"/>
  <c r="AH61" i="28"/>
  <c r="AH66" i="28"/>
  <c r="AH72" i="28"/>
  <c r="AH73" i="28"/>
  <c r="AH77" i="28"/>
  <c r="AH44" i="28"/>
  <c r="AH62" i="28"/>
  <c r="AH68" i="28"/>
  <c r="AH69" i="28"/>
  <c r="AH70" i="28"/>
  <c r="AH76" i="28"/>
  <c r="AH64" i="28"/>
  <c r="AH78" i="28"/>
  <c r="AH74" i="28"/>
  <c r="AH75" i="28"/>
  <c r="H43" i="56"/>
  <c r="H42" i="56"/>
  <c r="AX129" i="28"/>
  <c r="AX132" i="28"/>
  <c r="AX136" i="28"/>
  <c r="AX140" i="28"/>
  <c r="AX144" i="28"/>
  <c r="AX148" i="28"/>
  <c r="AX152" i="28"/>
  <c r="AX156" i="28"/>
  <c r="AX160" i="28"/>
  <c r="AX164" i="28"/>
  <c r="AX168" i="28"/>
  <c r="AX172" i="28"/>
  <c r="AX176" i="28"/>
  <c r="AX180" i="28"/>
  <c r="AX184" i="28"/>
  <c r="AX188" i="28"/>
  <c r="AX192" i="28"/>
  <c r="AX196" i="28"/>
  <c r="AX200" i="28"/>
  <c r="AX204" i="28"/>
  <c r="AX208" i="28"/>
  <c r="AX212" i="28"/>
  <c r="AX216" i="28"/>
  <c r="AX220" i="28"/>
  <c r="AX224" i="28"/>
  <c r="AX228" i="28"/>
  <c r="AX232" i="28"/>
  <c r="AX236" i="28"/>
  <c r="AX240" i="28"/>
  <c r="AX244" i="28"/>
  <c r="AX248" i="28"/>
  <c r="AX252" i="28"/>
  <c r="AX256" i="28"/>
  <c r="AX260" i="28"/>
  <c r="AX264" i="28"/>
  <c r="AX268" i="28"/>
  <c r="AX272" i="28"/>
  <c r="AX276" i="28"/>
  <c r="AX280" i="28"/>
  <c r="AX284" i="28"/>
  <c r="AX288" i="28"/>
  <c r="AX292" i="28"/>
  <c r="AX296" i="28"/>
  <c r="AX300" i="28"/>
  <c r="AX304" i="28"/>
  <c r="AX308" i="28"/>
  <c r="AX312" i="28"/>
  <c r="AX316" i="28"/>
  <c r="AX320" i="28"/>
  <c r="AX324" i="28"/>
  <c r="AX328" i="28"/>
  <c r="AX133" i="28"/>
  <c r="AX137" i="28"/>
  <c r="AX141" i="28"/>
  <c r="AX145" i="28"/>
  <c r="AX149" i="28"/>
  <c r="AX153" i="28"/>
  <c r="AX157" i="28"/>
  <c r="AX161" i="28"/>
  <c r="AX165" i="28"/>
  <c r="AX169" i="28"/>
  <c r="AX173" i="28"/>
  <c r="AX177" i="28"/>
  <c r="AX181" i="28"/>
  <c r="AX185" i="28"/>
  <c r="AX189" i="28"/>
  <c r="AX193" i="28"/>
  <c r="AX197" i="28"/>
  <c r="AX201" i="28"/>
  <c r="AX205" i="28"/>
  <c r="AX209" i="28"/>
  <c r="AX213" i="28"/>
  <c r="AX217" i="28"/>
  <c r="AX221" i="28"/>
  <c r="AX225" i="28"/>
  <c r="AX229" i="28"/>
  <c r="AX233" i="28"/>
  <c r="AX237" i="28"/>
  <c r="AX241" i="28"/>
  <c r="AX245" i="28"/>
  <c r="AX249" i="28"/>
  <c r="AX253" i="28"/>
  <c r="AX257" i="28"/>
  <c r="AX261" i="28"/>
  <c r="AX134" i="28"/>
  <c r="AX142" i="28"/>
  <c r="AX150" i="28"/>
  <c r="AX158" i="28"/>
  <c r="AX166" i="28"/>
  <c r="AX174" i="28"/>
  <c r="AX182" i="28"/>
  <c r="AX190" i="28"/>
  <c r="AX198" i="28"/>
  <c r="AX206" i="28"/>
  <c r="AX214" i="28"/>
  <c r="AX222" i="28"/>
  <c r="AX230" i="28"/>
  <c r="AX238" i="28"/>
  <c r="AX246" i="28"/>
  <c r="AX254" i="28"/>
  <c r="AX262" i="28"/>
  <c r="AX267" i="28"/>
  <c r="AX273" i="28"/>
  <c r="AX278" i="28"/>
  <c r="AX283" i="28"/>
  <c r="AX289" i="28"/>
  <c r="AX294" i="28"/>
  <c r="AX299" i="28"/>
  <c r="AX305" i="28"/>
  <c r="AX310" i="28"/>
  <c r="AX315" i="28"/>
  <c r="AX321" i="28"/>
  <c r="AX326" i="28"/>
  <c r="AX135" i="28"/>
  <c r="AX143" i="28"/>
  <c r="AX151" i="28"/>
  <c r="AX159" i="28"/>
  <c r="AX167" i="28"/>
  <c r="AX175" i="28"/>
  <c r="AX183" i="28"/>
  <c r="AX191" i="28"/>
  <c r="AX199" i="28"/>
  <c r="AX207" i="28"/>
  <c r="AX215" i="28"/>
  <c r="AX223" i="28"/>
  <c r="AX231" i="28"/>
  <c r="AX239" i="28"/>
  <c r="AX247" i="28"/>
  <c r="AX255" i="28"/>
  <c r="AX263" i="28"/>
  <c r="AX269" i="28"/>
  <c r="AX274" i="28"/>
  <c r="AX279" i="28"/>
  <c r="AX285" i="28"/>
  <c r="AX290" i="28"/>
  <c r="AX295" i="28"/>
  <c r="AX301" i="28"/>
  <c r="AX306" i="28"/>
  <c r="AX311" i="28"/>
  <c r="AX317" i="28"/>
  <c r="AX322" i="28"/>
  <c r="AX327" i="28"/>
  <c r="AX130" i="28"/>
  <c r="AX138" i="28"/>
  <c r="AX146" i="28"/>
  <c r="AX154" i="28"/>
  <c r="AX162" i="28"/>
  <c r="AX170" i="28"/>
  <c r="AX178" i="28"/>
  <c r="AX186" i="28"/>
  <c r="AX194" i="28"/>
  <c r="AX202" i="28"/>
  <c r="AX210" i="28"/>
  <c r="AX218" i="28"/>
  <c r="AX226" i="28"/>
  <c r="AX234" i="28"/>
  <c r="AX242" i="28"/>
  <c r="AX250" i="28"/>
  <c r="AX258" i="28"/>
  <c r="AX265" i="28"/>
  <c r="AX270" i="28"/>
  <c r="AX275" i="28"/>
  <c r="AX281" i="28"/>
  <c r="AX286" i="28"/>
  <c r="AX291" i="28"/>
  <c r="AX297" i="28"/>
  <c r="AX302" i="28"/>
  <c r="AX307" i="28"/>
  <c r="AX313" i="28"/>
  <c r="AX318" i="28"/>
  <c r="AX323" i="28"/>
  <c r="AX329" i="28"/>
  <c r="AX131" i="28"/>
  <c r="AX139" i="28"/>
  <c r="AX147" i="28"/>
  <c r="AX155" i="28"/>
  <c r="AX163" i="28"/>
  <c r="AX171" i="28"/>
  <c r="AX179" i="28"/>
  <c r="AX187" i="28"/>
  <c r="AX195" i="28"/>
  <c r="AX203" i="28"/>
  <c r="AX211" i="28"/>
  <c r="AX219" i="28"/>
  <c r="AX227" i="28"/>
  <c r="AX235" i="28"/>
  <c r="AX243" i="28"/>
  <c r="AX251" i="28"/>
  <c r="AX259" i="28"/>
  <c r="AX266" i="28"/>
  <c r="AX271" i="28"/>
  <c r="AX277" i="28"/>
  <c r="AX282" i="28"/>
  <c r="AX287" i="28"/>
  <c r="AX293" i="28"/>
  <c r="AX298" i="28"/>
  <c r="AX303" i="28"/>
  <c r="AX309" i="28"/>
  <c r="AX314" i="28"/>
  <c r="AX319" i="28"/>
  <c r="AX325" i="28"/>
  <c r="AX330" i="28"/>
  <c r="AX14" i="28"/>
  <c r="AX17" i="28"/>
  <c r="AX21" i="28"/>
  <c r="AX81" i="28"/>
  <c r="AX85" i="28"/>
  <c r="AX89" i="28"/>
  <c r="AX93" i="28"/>
  <c r="AX97" i="28"/>
  <c r="AX101" i="28"/>
  <c r="AX105" i="28"/>
  <c r="AX109" i="28"/>
  <c r="AX113" i="28"/>
  <c r="AX117" i="28"/>
  <c r="AX121" i="28"/>
  <c r="AX125" i="28"/>
  <c r="AX18" i="28"/>
  <c r="AX22" i="28"/>
  <c r="AX82" i="28"/>
  <c r="AX86" i="28"/>
  <c r="AX90" i="28"/>
  <c r="AX94" i="28"/>
  <c r="AX98" i="28"/>
  <c r="AX102" i="28"/>
  <c r="AX106" i="28"/>
  <c r="AX110" i="28"/>
  <c r="AX114" i="28"/>
  <c r="AX118" i="28"/>
  <c r="AX122" i="28"/>
  <c r="AX126" i="28"/>
  <c r="AX15" i="28"/>
  <c r="AX19" i="28"/>
  <c r="AX79" i="28"/>
  <c r="AX83" i="28"/>
  <c r="AX87" i="28"/>
  <c r="AX91" i="28"/>
  <c r="AX95" i="28"/>
  <c r="AX99" i="28"/>
  <c r="AX103" i="28"/>
  <c r="AX107" i="28"/>
  <c r="AX111" i="28"/>
  <c r="AX115" i="28"/>
  <c r="AX119" i="28"/>
  <c r="AX123" i="28"/>
  <c r="AX16" i="28"/>
  <c r="AX20" i="28"/>
  <c r="AX80" i="28"/>
  <c r="AX84" i="28"/>
  <c r="AX88" i="28"/>
  <c r="AX92" i="28"/>
  <c r="AX96" i="28"/>
  <c r="AX100" i="28"/>
  <c r="AX104" i="28"/>
  <c r="AX108" i="28"/>
  <c r="AX112" i="28"/>
  <c r="AX116" i="28"/>
  <c r="AX120" i="28"/>
  <c r="AX124" i="28"/>
  <c r="AV129" i="28"/>
  <c r="AV132" i="28"/>
  <c r="AV136" i="28"/>
  <c r="AV140" i="28"/>
  <c r="AV144" i="28"/>
  <c r="AV148" i="28"/>
  <c r="AV152" i="28"/>
  <c r="AV156" i="28"/>
  <c r="AV160" i="28"/>
  <c r="AV164" i="28"/>
  <c r="AV168" i="28"/>
  <c r="AV172" i="28"/>
  <c r="AV176" i="28"/>
  <c r="AV180" i="28"/>
  <c r="AV184" i="28"/>
  <c r="AV188" i="28"/>
  <c r="AV192" i="28"/>
  <c r="AV196" i="28"/>
  <c r="AV200" i="28"/>
  <c r="AV204" i="28"/>
  <c r="AV208" i="28"/>
  <c r="AV212" i="28"/>
  <c r="AV216" i="28"/>
  <c r="AV220" i="28"/>
  <c r="AV224" i="28"/>
  <c r="AV228" i="28"/>
  <c r="AV232" i="28"/>
  <c r="AV236" i="28"/>
  <c r="AV240" i="28"/>
  <c r="AV244" i="28"/>
  <c r="AV248" i="28"/>
  <c r="AV252" i="28"/>
  <c r="AV256" i="28"/>
  <c r="AV260" i="28"/>
  <c r="AV264" i="28"/>
  <c r="AV268" i="28"/>
  <c r="AV272" i="28"/>
  <c r="AV276" i="28"/>
  <c r="AV280" i="28"/>
  <c r="AV284" i="28"/>
  <c r="AV288" i="28"/>
  <c r="AV292" i="28"/>
  <c r="AV296" i="28"/>
  <c r="AV300" i="28"/>
  <c r="AV304" i="28"/>
  <c r="AV308" i="28"/>
  <c r="AV312" i="28"/>
  <c r="AV316" i="28"/>
  <c r="AV320" i="28"/>
  <c r="AV324" i="28"/>
  <c r="AV328" i="28"/>
  <c r="AV133" i="28"/>
  <c r="AV137" i="28"/>
  <c r="AV141" i="28"/>
  <c r="AV145" i="28"/>
  <c r="AV149" i="28"/>
  <c r="AV153" i="28"/>
  <c r="AV157" i="28"/>
  <c r="AV161" i="28"/>
  <c r="AV165" i="28"/>
  <c r="AV169" i="28"/>
  <c r="AV173" i="28"/>
  <c r="AV177" i="28"/>
  <c r="AV181" i="28"/>
  <c r="AV185" i="28"/>
  <c r="AV189" i="28"/>
  <c r="AV193" i="28"/>
  <c r="AV197" i="28"/>
  <c r="AV201" i="28"/>
  <c r="AV205" i="28"/>
  <c r="AV209" i="28"/>
  <c r="AV213" i="28"/>
  <c r="AV217" i="28"/>
  <c r="AV221" i="28"/>
  <c r="AV225" i="28"/>
  <c r="AV229" i="28"/>
  <c r="AV233" i="28"/>
  <c r="AV237" i="28"/>
  <c r="AV241" i="28"/>
  <c r="AV245" i="28"/>
  <c r="AV249" i="28"/>
  <c r="AV253" i="28"/>
  <c r="AV257" i="28"/>
  <c r="AV261" i="28"/>
  <c r="AV134" i="28"/>
  <c r="AV142" i="28"/>
  <c r="AV150" i="28"/>
  <c r="AV158" i="28"/>
  <c r="AV166" i="28"/>
  <c r="AV174" i="28"/>
  <c r="AV182" i="28"/>
  <c r="AV190" i="28"/>
  <c r="AV198" i="28"/>
  <c r="AV206" i="28"/>
  <c r="AV214" i="28"/>
  <c r="AV222" i="28"/>
  <c r="AV230" i="28"/>
  <c r="AV238" i="28"/>
  <c r="AV246" i="28"/>
  <c r="AV254" i="28"/>
  <c r="AV262" i="28"/>
  <c r="AV267" i="28"/>
  <c r="AV273" i="28"/>
  <c r="AV278" i="28"/>
  <c r="AV283" i="28"/>
  <c r="AV289" i="28"/>
  <c r="AV294" i="28"/>
  <c r="AV299" i="28"/>
  <c r="AV305" i="28"/>
  <c r="AV310" i="28"/>
  <c r="AV315" i="28"/>
  <c r="AV321" i="28"/>
  <c r="AV326" i="28"/>
  <c r="AV135" i="28"/>
  <c r="AV143" i="28"/>
  <c r="AV151" i="28"/>
  <c r="AV159" i="28"/>
  <c r="AV167" i="28"/>
  <c r="AV175" i="28"/>
  <c r="AV183" i="28"/>
  <c r="AV191" i="28"/>
  <c r="AV199" i="28"/>
  <c r="AV207" i="28"/>
  <c r="AV215" i="28"/>
  <c r="AV223" i="28"/>
  <c r="AV231" i="28"/>
  <c r="AV239" i="28"/>
  <c r="AV247" i="28"/>
  <c r="AV255" i="28"/>
  <c r="AV263" i="28"/>
  <c r="AV269" i="28"/>
  <c r="AV274" i="28"/>
  <c r="AV279" i="28"/>
  <c r="AV285" i="28"/>
  <c r="AV290" i="28"/>
  <c r="AV295" i="28"/>
  <c r="AV301" i="28"/>
  <c r="AV306" i="28"/>
  <c r="AV311" i="28"/>
  <c r="AV317" i="28"/>
  <c r="AV322" i="28"/>
  <c r="AV327" i="28"/>
  <c r="AV130" i="28"/>
  <c r="AV138" i="28"/>
  <c r="AV146" i="28"/>
  <c r="AV154" i="28"/>
  <c r="AV162" i="28"/>
  <c r="AV170" i="28"/>
  <c r="AV178" i="28"/>
  <c r="AV186" i="28"/>
  <c r="AV194" i="28"/>
  <c r="AV202" i="28"/>
  <c r="AV210" i="28"/>
  <c r="AV218" i="28"/>
  <c r="AV226" i="28"/>
  <c r="AV234" i="28"/>
  <c r="AV242" i="28"/>
  <c r="AV250" i="28"/>
  <c r="AV258" i="28"/>
  <c r="AV265" i="28"/>
  <c r="AV270" i="28"/>
  <c r="AV275" i="28"/>
  <c r="AV281" i="28"/>
  <c r="AV286" i="28"/>
  <c r="AV291" i="28"/>
  <c r="AV297" i="28"/>
  <c r="AV302" i="28"/>
  <c r="AV307" i="28"/>
  <c r="AV313" i="28"/>
  <c r="AV318" i="28"/>
  <c r="AV323" i="28"/>
  <c r="AV329" i="28"/>
  <c r="AV131" i="28"/>
  <c r="AV139" i="28"/>
  <c r="AV147" i="28"/>
  <c r="AV155" i="28"/>
  <c r="AV163" i="28"/>
  <c r="AV171" i="28"/>
  <c r="AV179" i="28"/>
  <c r="AV187" i="28"/>
  <c r="AV195" i="28"/>
  <c r="AV203" i="28"/>
  <c r="AV211" i="28"/>
  <c r="AV219" i="28"/>
  <c r="AV227" i="28"/>
  <c r="AV235" i="28"/>
  <c r="AV243" i="28"/>
  <c r="AV251" i="28"/>
  <c r="AV259" i="28"/>
  <c r="AV266" i="28"/>
  <c r="AV271" i="28"/>
  <c r="AV277" i="28"/>
  <c r="AV282" i="28"/>
  <c r="AV287" i="28"/>
  <c r="AV293" i="28"/>
  <c r="AV298" i="28"/>
  <c r="AV303" i="28"/>
  <c r="AV309" i="28"/>
  <c r="AV314" i="28"/>
  <c r="AV319" i="28"/>
  <c r="AV325" i="28"/>
  <c r="AV330" i="28"/>
  <c r="AV14" i="28"/>
  <c r="AV17" i="28"/>
  <c r="AV21" i="28"/>
  <c r="AV81" i="28"/>
  <c r="AV85" i="28"/>
  <c r="AV89" i="28"/>
  <c r="AV93" i="28"/>
  <c r="AV97" i="28"/>
  <c r="AV101" i="28"/>
  <c r="AV105" i="28"/>
  <c r="AV109" i="28"/>
  <c r="AV113" i="28"/>
  <c r="AV117" i="28"/>
  <c r="AV121" i="28"/>
  <c r="AV125" i="28"/>
  <c r="AV18" i="28"/>
  <c r="AV22" i="28"/>
  <c r="AV82" i="28"/>
  <c r="AV86" i="28"/>
  <c r="AV90" i="28"/>
  <c r="AV94" i="28"/>
  <c r="AV98" i="28"/>
  <c r="AV102" i="28"/>
  <c r="AV106" i="28"/>
  <c r="AV110" i="28"/>
  <c r="AV114" i="28"/>
  <c r="AV118" i="28"/>
  <c r="AV122" i="28"/>
  <c r="AV126" i="28"/>
  <c r="AV15" i="28"/>
  <c r="AV19" i="28"/>
  <c r="AV79" i="28"/>
  <c r="AV83" i="28"/>
  <c r="AV87" i="28"/>
  <c r="AV91" i="28"/>
  <c r="AV95" i="28"/>
  <c r="AV99" i="28"/>
  <c r="AV103" i="28"/>
  <c r="AV107" i="28"/>
  <c r="AV111" i="28"/>
  <c r="AV115" i="28"/>
  <c r="AV119" i="28"/>
  <c r="AV123" i="28"/>
  <c r="AV16" i="28"/>
  <c r="AV20" i="28"/>
  <c r="AV80" i="28"/>
  <c r="AV84" i="28"/>
  <c r="AV88" i="28"/>
  <c r="AV92" i="28"/>
  <c r="AV96" i="28"/>
  <c r="AV100" i="28"/>
  <c r="AV104" i="28"/>
  <c r="AV108" i="28"/>
  <c r="AV112" i="28"/>
  <c r="AV116" i="28"/>
  <c r="AV120" i="28"/>
  <c r="AV124" i="28"/>
  <c r="AP129" i="28"/>
  <c r="AP132" i="28"/>
  <c r="AP136" i="28"/>
  <c r="AP140" i="28"/>
  <c r="AP144" i="28"/>
  <c r="AP148" i="28"/>
  <c r="AP152" i="28"/>
  <c r="AP156" i="28"/>
  <c r="AP160" i="28"/>
  <c r="AP164" i="28"/>
  <c r="AP168" i="28"/>
  <c r="AP172" i="28"/>
  <c r="AP176" i="28"/>
  <c r="AP180" i="28"/>
  <c r="AP184" i="28"/>
  <c r="AP188" i="28"/>
  <c r="AP192" i="28"/>
  <c r="AP196" i="28"/>
  <c r="AP200" i="28"/>
  <c r="AP204" i="28"/>
  <c r="AP208" i="28"/>
  <c r="AP212" i="28"/>
  <c r="AP216" i="28"/>
  <c r="AP220" i="28"/>
  <c r="AP224" i="28"/>
  <c r="AP228" i="28"/>
  <c r="AP232" i="28"/>
  <c r="AP236" i="28"/>
  <c r="AP240" i="28"/>
  <c r="AP244" i="28"/>
  <c r="AP248" i="28"/>
  <c r="AP252" i="28"/>
  <c r="AP256" i="28"/>
  <c r="AP260" i="28"/>
  <c r="AP264" i="28"/>
  <c r="AP268" i="28"/>
  <c r="AP272" i="28"/>
  <c r="AP276" i="28"/>
  <c r="AP280" i="28"/>
  <c r="AP284" i="28"/>
  <c r="AP288" i="28"/>
  <c r="AP292" i="28"/>
  <c r="AP296" i="28"/>
  <c r="AP300" i="28"/>
  <c r="AP304" i="28"/>
  <c r="AP308" i="28"/>
  <c r="AP312" i="28"/>
  <c r="AP316" i="28"/>
  <c r="AP320" i="28"/>
  <c r="AP324" i="28"/>
  <c r="AP328" i="28"/>
  <c r="AP130" i="28"/>
  <c r="AP138" i="28"/>
  <c r="AP142" i="28"/>
  <c r="AP146" i="28"/>
  <c r="AP154" i="28"/>
  <c r="AP166" i="28"/>
  <c r="AP174" i="28"/>
  <c r="AP182" i="28"/>
  <c r="AP194" i="28"/>
  <c r="AP206" i="28"/>
  <c r="AP218" i="28"/>
  <c r="AP226" i="28"/>
  <c r="AP234" i="28"/>
  <c r="AP242" i="28"/>
  <c r="AP246" i="28"/>
  <c r="AP254" i="28"/>
  <c r="AP262" i="28"/>
  <c r="AP270" i="28"/>
  <c r="AP278" i="28"/>
  <c r="AP286" i="28"/>
  <c r="AP294" i="28"/>
  <c r="AP302" i="28"/>
  <c r="AP310" i="28"/>
  <c r="AP322" i="28"/>
  <c r="AP330" i="28"/>
  <c r="AP135" i="28"/>
  <c r="AP143" i="28"/>
  <c r="AP151" i="28"/>
  <c r="AP159" i="28"/>
  <c r="AP167" i="28"/>
  <c r="AP175" i="28"/>
  <c r="AP133" i="28"/>
  <c r="AP137" i="28"/>
  <c r="AP141" i="28"/>
  <c r="AP145" i="28"/>
  <c r="AP149" i="28"/>
  <c r="AP153" i="28"/>
  <c r="AP157" i="28"/>
  <c r="AP161" i="28"/>
  <c r="AP165" i="28"/>
  <c r="AP169" i="28"/>
  <c r="AP173" i="28"/>
  <c r="AP177" i="28"/>
  <c r="AP181" i="28"/>
  <c r="AP185" i="28"/>
  <c r="AP189" i="28"/>
  <c r="AP193" i="28"/>
  <c r="AP197" i="28"/>
  <c r="AP201" i="28"/>
  <c r="AP205" i="28"/>
  <c r="AP209" i="28"/>
  <c r="AP213" i="28"/>
  <c r="AP217" i="28"/>
  <c r="AP221" i="28"/>
  <c r="AP225" i="28"/>
  <c r="AP229" i="28"/>
  <c r="AP233" i="28"/>
  <c r="AP237" i="28"/>
  <c r="AP241" i="28"/>
  <c r="AP245" i="28"/>
  <c r="AP249" i="28"/>
  <c r="AP253" i="28"/>
  <c r="AP257" i="28"/>
  <c r="AP261" i="28"/>
  <c r="AP265" i="28"/>
  <c r="AP269" i="28"/>
  <c r="AP273" i="28"/>
  <c r="AP277" i="28"/>
  <c r="AP281" i="28"/>
  <c r="AP285" i="28"/>
  <c r="AP289" i="28"/>
  <c r="AP293" i="28"/>
  <c r="AP297" i="28"/>
  <c r="AP301" i="28"/>
  <c r="AP305" i="28"/>
  <c r="AP309" i="28"/>
  <c r="AP313" i="28"/>
  <c r="AP317" i="28"/>
  <c r="AP321" i="28"/>
  <c r="AP325" i="28"/>
  <c r="AP329" i="28"/>
  <c r="AP134" i="28"/>
  <c r="AP150" i="28"/>
  <c r="AP158" i="28"/>
  <c r="AP162" i="28"/>
  <c r="AP170" i="28"/>
  <c r="AP178" i="28"/>
  <c r="AP186" i="28"/>
  <c r="AP190" i="28"/>
  <c r="AP198" i="28"/>
  <c r="AP202" i="28"/>
  <c r="AP210" i="28"/>
  <c r="AP214" i="28"/>
  <c r="AP222" i="28"/>
  <c r="AP230" i="28"/>
  <c r="AP238" i="28"/>
  <c r="AP250" i="28"/>
  <c r="AP258" i="28"/>
  <c r="AP266" i="28"/>
  <c r="AP274" i="28"/>
  <c r="AP282" i="28"/>
  <c r="AP290" i="28"/>
  <c r="AP298" i="28"/>
  <c r="AP306" i="28"/>
  <c r="AP314" i="28"/>
  <c r="AP318" i="28"/>
  <c r="AP326" i="28"/>
  <c r="AP131" i="28"/>
  <c r="AP139" i="28"/>
  <c r="AP147" i="28"/>
  <c r="AP155" i="28"/>
  <c r="AP163" i="28"/>
  <c r="AP171" i="28"/>
  <c r="AP187" i="28"/>
  <c r="AP203" i="28"/>
  <c r="AP219" i="28"/>
  <c r="AP235" i="28"/>
  <c r="AP251" i="28"/>
  <c r="AP267" i="28"/>
  <c r="AP283" i="28"/>
  <c r="AP299" i="28"/>
  <c r="AP315" i="28"/>
  <c r="AP319" i="28"/>
  <c r="AP179" i="28"/>
  <c r="AP211" i="28"/>
  <c r="AP227" i="28"/>
  <c r="AP259" i="28"/>
  <c r="AP307" i="28"/>
  <c r="AP183" i="28"/>
  <c r="AP215" i="28"/>
  <c r="AP247" i="28"/>
  <c r="AP279" i="28"/>
  <c r="AP311" i="28"/>
  <c r="AP191" i="28"/>
  <c r="AP207" i="28"/>
  <c r="AP223" i="28"/>
  <c r="AP239" i="28"/>
  <c r="AP255" i="28"/>
  <c r="AP271" i="28"/>
  <c r="AP287" i="28"/>
  <c r="AP303" i="28"/>
  <c r="AP195" i="28"/>
  <c r="AP243" i="28"/>
  <c r="AP275" i="28"/>
  <c r="AP291" i="28"/>
  <c r="AP323" i="28"/>
  <c r="AP199" i="28"/>
  <c r="AP231" i="28"/>
  <c r="AP263" i="28"/>
  <c r="AP295" i="28"/>
  <c r="AP327" i="28"/>
  <c r="AP14" i="28"/>
  <c r="AP17" i="28"/>
  <c r="AP21" i="28"/>
  <c r="AP81" i="28"/>
  <c r="AP85" i="28"/>
  <c r="AP89" i="28"/>
  <c r="AP93" i="28"/>
  <c r="AP97" i="28"/>
  <c r="AP101" i="28"/>
  <c r="AP105" i="28"/>
  <c r="AP109" i="28"/>
  <c r="AP113" i="28"/>
  <c r="AP117" i="28"/>
  <c r="AP121" i="28"/>
  <c r="AP125" i="28"/>
  <c r="AP18" i="28"/>
  <c r="AP22" i="28"/>
  <c r="AP82" i="28"/>
  <c r="AP86" i="28"/>
  <c r="AP90" i="28"/>
  <c r="AP94" i="28"/>
  <c r="AP98" i="28"/>
  <c r="AP102" i="28"/>
  <c r="AP106" i="28"/>
  <c r="AP110" i="28"/>
  <c r="AP114" i="28"/>
  <c r="AP118" i="28"/>
  <c r="AP122" i="28"/>
  <c r="AP126" i="28"/>
  <c r="AP15" i="28"/>
  <c r="AP19" i="28"/>
  <c r="AP79" i="28"/>
  <c r="AP83" i="28"/>
  <c r="AP87" i="28"/>
  <c r="AP91" i="28"/>
  <c r="AP95" i="28"/>
  <c r="AP99" i="28"/>
  <c r="AP103" i="28"/>
  <c r="AP107" i="28"/>
  <c r="AP111" i="28"/>
  <c r="AP115" i="28"/>
  <c r="AP119" i="28"/>
  <c r="AP123" i="28"/>
  <c r="AP16" i="28"/>
  <c r="AP20" i="28"/>
  <c r="AP80" i="28"/>
  <c r="AP84" i="28"/>
  <c r="AP88" i="28"/>
  <c r="AP92" i="28"/>
  <c r="AP96" i="28"/>
  <c r="AP100" i="28"/>
  <c r="AP104" i="28"/>
  <c r="AP108" i="28"/>
  <c r="AP112" i="28"/>
  <c r="AP116" i="28"/>
  <c r="AP120" i="28"/>
  <c r="AP124" i="28"/>
  <c r="AN129" i="28"/>
  <c r="AN132" i="28"/>
  <c r="AN136" i="28"/>
  <c r="AN140" i="28"/>
  <c r="AN144" i="28"/>
  <c r="AN148" i="28"/>
  <c r="AN152" i="28"/>
  <c r="AN156" i="28"/>
  <c r="AN160" i="28"/>
  <c r="AN164" i="28"/>
  <c r="AN168" i="28"/>
  <c r="AN172" i="28"/>
  <c r="AN176" i="28"/>
  <c r="AN180" i="28"/>
  <c r="AN184" i="28"/>
  <c r="AN188" i="28"/>
  <c r="AN192" i="28"/>
  <c r="AN196" i="28"/>
  <c r="AN200" i="28"/>
  <c r="AN204" i="28"/>
  <c r="AN208" i="28"/>
  <c r="AN212" i="28"/>
  <c r="AN216" i="28"/>
  <c r="AN220" i="28"/>
  <c r="AN224" i="28"/>
  <c r="AN228" i="28"/>
  <c r="AN232" i="28"/>
  <c r="AN236" i="28"/>
  <c r="AN240" i="28"/>
  <c r="AN244" i="28"/>
  <c r="AN248" i="28"/>
  <c r="AN252" i="28"/>
  <c r="AN256" i="28"/>
  <c r="AN260" i="28"/>
  <c r="AN264" i="28"/>
  <c r="AN268" i="28"/>
  <c r="AN272" i="28"/>
  <c r="AN276" i="28"/>
  <c r="AN280" i="28"/>
  <c r="AN284" i="28"/>
  <c r="AN288" i="28"/>
  <c r="AN292" i="28"/>
  <c r="AN296" i="28"/>
  <c r="AN300" i="28"/>
  <c r="AN304" i="28"/>
  <c r="AN308" i="28"/>
  <c r="AN312" i="28"/>
  <c r="AN316" i="28"/>
  <c r="AN320" i="28"/>
  <c r="AN324" i="28"/>
  <c r="AN328" i="28"/>
  <c r="AN133" i="28"/>
  <c r="AN137" i="28"/>
  <c r="AN141" i="28"/>
  <c r="AN145" i="28"/>
  <c r="AN149" i="28"/>
  <c r="AN153" i="28"/>
  <c r="AN157" i="28"/>
  <c r="AN161" i="28"/>
  <c r="AN165" i="28"/>
  <c r="AN169" i="28"/>
  <c r="AN173" i="28"/>
  <c r="AN177" i="28"/>
  <c r="AN181" i="28"/>
  <c r="AN185" i="28"/>
  <c r="AN189" i="28"/>
  <c r="AN193" i="28"/>
  <c r="AN197" i="28"/>
  <c r="AN201" i="28"/>
  <c r="AN205" i="28"/>
  <c r="AN209" i="28"/>
  <c r="AN213" i="28"/>
  <c r="AN217" i="28"/>
  <c r="AN221" i="28"/>
  <c r="AN225" i="28"/>
  <c r="AN229" i="28"/>
  <c r="AN233" i="28"/>
  <c r="AN237" i="28"/>
  <c r="AN241" i="28"/>
  <c r="AN245" i="28"/>
  <c r="AN249" i="28"/>
  <c r="AN253" i="28"/>
  <c r="AN257" i="28"/>
  <c r="AN261" i="28"/>
  <c r="AN134" i="28"/>
  <c r="AN142" i="28"/>
  <c r="AN150" i="28"/>
  <c r="AN158" i="28"/>
  <c r="AN166" i="28"/>
  <c r="AN174" i="28"/>
  <c r="AN182" i="28"/>
  <c r="AN190" i="28"/>
  <c r="AN198" i="28"/>
  <c r="AN206" i="28"/>
  <c r="AN214" i="28"/>
  <c r="AN222" i="28"/>
  <c r="AN230" i="28"/>
  <c r="AN238" i="28"/>
  <c r="AN246" i="28"/>
  <c r="AN254" i="28"/>
  <c r="AN262" i="28"/>
  <c r="AN267" i="28"/>
  <c r="AN273" i="28"/>
  <c r="AN278" i="28"/>
  <c r="AN283" i="28"/>
  <c r="AN289" i="28"/>
  <c r="AN294" i="28"/>
  <c r="AN299" i="28"/>
  <c r="AN305" i="28"/>
  <c r="AN310" i="28"/>
  <c r="AN315" i="28"/>
  <c r="AN321" i="28"/>
  <c r="AN326" i="28"/>
  <c r="AN135" i="28"/>
  <c r="AN143" i="28"/>
  <c r="AN151" i="28"/>
  <c r="AN159" i="28"/>
  <c r="AN167" i="28"/>
  <c r="AN175" i="28"/>
  <c r="AN183" i="28"/>
  <c r="AN191" i="28"/>
  <c r="AN199" i="28"/>
  <c r="AN207" i="28"/>
  <c r="AN215" i="28"/>
  <c r="AN223" i="28"/>
  <c r="AN231" i="28"/>
  <c r="AN239" i="28"/>
  <c r="AN247" i="28"/>
  <c r="AN255" i="28"/>
  <c r="AN263" i="28"/>
  <c r="AN269" i="28"/>
  <c r="AN274" i="28"/>
  <c r="AN279" i="28"/>
  <c r="AN285" i="28"/>
  <c r="AN290" i="28"/>
  <c r="AN295" i="28"/>
  <c r="AN301" i="28"/>
  <c r="AN306" i="28"/>
  <c r="AN311" i="28"/>
  <c r="AN317" i="28"/>
  <c r="AN322" i="28"/>
  <c r="AN327" i="28"/>
  <c r="AN130" i="28"/>
  <c r="AN138" i="28"/>
  <c r="AN146" i="28"/>
  <c r="AN154" i="28"/>
  <c r="AN162" i="28"/>
  <c r="AN170" i="28"/>
  <c r="AN178" i="28"/>
  <c r="AN186" i="28"/>
  <c r="AN194" i="28"/>
  <c r="AN202" i="28"/>
  <c r="AN210" i="28"/>
  <c r="AN218" i="28"/>
  <c r="AN226" i="28"/>
  <c r="AN234" i="28"/>
  <c r="AN242" i="28"/>
  <c r="AN250" i="28"/>
  <c r="AN258" i="28"/>
  <c r="AN265" i="28"/>
  <c r="AN270" i="28"/>
  <c r="AN275" i="28"/>
  <c r="AN281" i="28"/>
  <c r="AN286" i="28"/>
  <c r="AN291" i="28"/>
  <c r="AN297" i="28"/>
  <c r="AN302" i="28"/>
  <c r="AN307" i="28"/>
  <c r="AN313" i="28"/>
  <c r="AN318" i="28"/>
  <c r="AN323" i="28"/>
  <c r="AN329" i="28"/>
  <c r="AN131" i="28"/>
  <c r="AN139" i="28"/>
  <c r="AN147" i="28"/>
  <c r="AN155" i="28"/>
  <c r="AN163" i="28"/>
  <c r="AN171" i="28"/>
  <c r="AN179" i="28"/>
  <c r="AN187" i="28"/>
  <c r="AN195" i="28"/>
  <c r="AN203" i="28"/>
  <c r="AN211" i="28"/>
  <c r="AN219" i="28"/>
  <c r="AN227" i="28"/>
  <c r="AN235" i="28"/>
  <c r="AN243" i="28"/>
  <c r="AN251" i="28"/>
  <c r="AN259" i="28"/>
  <c r="AN266" i="28"/>
  <c r="AN271" i="28"/>
  <c r="AN277" i="28"/>
  <c r="AN282" i="28"/>
  <c r="AN287" i="28"/>
  <c r="AN293" i="28"/>
  <c r="AN298" i="28"/>
  <c r="AN303" i="28"/>
  <c r="AN309" i="28"/>
  <c r="AN314" i="28"/>
  <c r="AN319" i="28"/>
  <c r="AN325" i="28"/>
  <c r="AN330" i="28"/>
  <c r="AN14" i="28"/>
  <c r="AN17" i="28"/>
  <c r="AN21" i="28"/>
  <c r="AN81" i="28"/>
  <c r="AN85" i="28"/>
  <c r="AN89" i="28"/>
  <c r="AN93" i="28"/>
  <c r="AN97" i="28"/>
  <c r="AN101" i="28"/>
  <c r="AN105" i="28"/>
  <c r="AN109" i="28"/>
  <c r="AN113" i="28"/>
  <c r="AN117" i="28"/>
  <c r="AN121" i="28"/>
  <c r="AN125" i="28"/>
  <c r="AN18" i="28"/>
  <c r="AN22" i="28"/>
  <c r="AN82" i="28"/>
  <c r="AN86" i="28"/>
  <c r="AN90" i="28"/>
  <c r="AN94" i="28"/>
  <c r="AN98" i="28"/>
  <c r="AN102" i="28"/>
  <c r="AN106" i="28"/>
  <c r="AN110" i="28"/>
  <c r="AN114" i="28"/>
  <c r="AN118" i="28"/>
  <c r="AN122" i="28"/>
  <c r="AN126" i="28"/>
  <c r="AN15" i="28"/>
  <c r="AN19" i="28"/>
  <c r="AN79" i="28"/>
  <c r="AN83" i="28"/>
  <c r="AN87" i="28"/>
  <c r="AN91" i="28"/>
  <c r="AN95" i="28"/>
  <c r="AN99" i="28"/>
  <c r="AN103" i="28"/>
  <c r="AN107" i="28"/>
  <c r="AN111" i="28"/>
  <c r="AN115" i="28"/>
  <c r="AN119" i="28"/>
  <c r="AN123" i="28"/>
  <c r="AN16" i="28"/>
  <c r="AN20" i="28"/>
  <c r="AN80" i="28"/>
  <c r="AN84" i="28"/>
  <c r="AN88" i="28"/>
  <c r="AN92" i="28"/>
  <c r="AN96" i="28"/>
  <c r="AN100" i="28"/>
  <c r="AN104" i="28"/>
  <c r="AN108" i="28"/>
  <c r="AN112" i="28"/>
  <c r="AN116" i="28"/>
  <c r="AN120" i="28"/>
  <c r="AN124" i="28"/>
  <c r="AH129" i="28"/>
  <c r="AH132" i="28"/>
  <c r="AH136" i="28"/>
  <c r="AH140" i="28"/>
  <c r="AH144" i="28"/>
  <c r="AH148" i="28"/>
  <c r="AH152" i="28"/>
  <c r="AH156" i="28"/>
  <c r="AH160" i="28"/>
  <c r="AH164" i="28"/>
  <c r="AH168" i="28"/>
  <c r="AH172" i="28"/>
  <c r="AH176" i="28"/>
  <c r="AH180" i="28"/>
  <c r="AH184" i="28"/>
  <c r="AH188" i="28"/>
  <c r="AH192" i="28"/>
  <c r="AH196" i="28"/>
  <c r="AH200" i="28"/>
  <c r="AH204" i="28"/>
  <c r="AH208" i="28"/>
  <c r="AH212" i="28"/>
  <c r="AH216" i="28"/>
  <c r="AH220" i="28"/>
  <c r="AH224" i="28"/>
  <c r="AH228" i="28"/>
  <c r="AH232" i="28"/>
  <c r="AH236" i="28"/>
  <c r="AH240" i="28"/>
  <c r="AH244" i="28"/>
  <c r="AH248" i="28"/>
  <c r="AH252" i="28"/>
  <c r="AH256" i="28"/>
  <c r="AH260" i="28"/>
  <c r="AH264" i="28"/>
  <c r="AH268" i="28"/>
  <c r="AH272" i="28"/>
  <c r="AH276" i="28"/>
  <c r="AH280" i="28"/>
  <c r="AH284" i="28"/>
  <c r="AH288" i="28"/>
  <c r="AH292" i="28"/>
  <c r="AH296" i="28"/>
  <c r="AH300" i="28"/>
  <c r="AH304" i="28"/>
  <c r="AH308" i="28"/>
  <c r="AH312" i="28"/>
  <c r="AH316" i="28"/>
  <c r="AH320" i="28"/>
  <c r="AH324" i="28"/>
  <c r="AH328" i="28"/>
  <c r="AH133" i="28"/>
  <c r="AH137" i="28"/>
  <c r="AH141" i="28"/>
  <c r="AH145" i="28"/>
  <c r="AH149" i="28"/>
  <c r="AH153" i="28"/>
  <c r="AH157" i="28"/>
  <c r="AH161" i="28"/>
  <c r="AH165" i="28"/>
  <c r="AH169" i="28"/>
  <c r="AH173" i="28"/>
  <c r="AH177" i="28"/>
  <c r="AH181" i="28"/>
  <c r="AH185" i="28"/>
  <c r="AH189" i="28"/>
  <c r="AH193" i="28"/>
  <c r="AH197" i="28"/>
  <c r="AH201" i="28"/>
  <c r="AH205" i="28"/>
  <c r="AH209" i="28"/>
  <c r="AH213" i="28"/>
  <c r="AH217" i="28"/>
  <c r="AH221" i="28"/>
  <c r="AH225" i="28"/>
  <c r="AH229" i="28"/>
  <c r="AH233" i="28"/>
  <c r="AH237" i="28"/>
  <c r="AH241" i="28"/>
  <c r="AH245" i="28"/>
  <c r="AH249" i="28"/>
  <c r="AH253" i="28"/>
  <c r="AH257" i="28"/>
  <c r="AH261" i="28"/>
  <c r="AH134" i="28"/>
  <c r="AH142" i="28"/>
  <c r="AH150" i="28"/>
  <c r="AH158" i="28"/>
  <c r="AH166" i="28"/>
  <c r="AH174" i="28"/>
  <c r="AH182" i="28"/>
  <c r="AH190" i="28"/>
  <c r="AH198" i="28"/>
  <c r="AH206" i="28"/>
  <c r="AH214" i="28"/>
  <c r="AH222" i="28"/>
  <c r="AH230" i="28"/>
  <c r="AH238" i="28"/>
  <c r="AH246" i="28"/>
  <c r="AH254" i="28"/>
  <c r="AH262" i="28"/>
  <c r="AH267" i="28"/>
  <c r="AH273" i="28"/>
  <c r="AH278" i="28"/>
  <c r="AH283" i="28"/>
  <c r="AH289" i="28"/>
  <c r="AH294" i="28"/>
  <c r="AH299" i="28"/>
  <c r="AH305" i="28"/>
  <c r="AH310" i="28"/>
  <c r="AH315" i="28"/>
  <c r="AH321" i="28"/>
  <c r="AH326" i="28"/>
  <c r="AH135" i="28"/>
  <c r="AH143" i="28"/>
  <c r="AH151" i="28"/>
  <c r="AH159" i="28"/>
  <c r="AH167" i="28"/>
  <c r="AH175" i="28"/>
  <c r="AH183" i="28"/>
  <c r="AH191" i="28"/>
  <c r="AH199" i="28"/>
  <c r="AH207" i="28"/>
  <c r="AH215" i="28"/>
  <c r="AH223" i="28"/>
  <c r="AH231" i="28"/>
  <c r="AH239" i="28"/>
  <c r="AH247" i="28"/>
  <c r="AH255" i="28"/>
  <c r="AH263" i="28"/>
  <c r="AH269" i="28"/>
  <c r="AH274" i="28"/>
  <c r="AH279" i="28"/>
  <c r="AH285" i="28"/>
  <c r="AH290" i="28"/>
  <c r="AH295" i="28"/>
  <c r="AH301" i="28"/>
  <c r="AH306" i="28"/>
  <c r="AH311" i="28"/>
  <c r="AH317" i="28"/>
  <c r="AH322" i="28"/>
  <c r="AH327" i="28"/>
  <c r="AH130" i="28"/>
  <c r="AH138" i="28"/>
  <c r="AH146" i="28"/>
  <c r="AH154" i="28"/>
  <c r="AH162" i="28"/>
  <c r="AH170" i="28"/>
  <c r="AH178" i="28"/>
  <c r="AH186" i="28"/>
  <c r="AH194" i="28"/>
  <c r="AH202" i="28"/>
  <c r="AH210" i="28"/>
  <c r="AH218" i="28"/>
  <c r="AH226" i="28"/>
  <c r="AH234" i="28"/>
  <c r="AH242" i="28"/>
  <c r="AH250" i="28"/>
  <c r="AH258" i="28"/>
  <c r="AH265" i="28"/>
  <c r="AH270" i="28"/>
  <c r="AH275" i="28"/>
  <c r="AH281" i="28"/>
  <c r="AH286" i="28"/>
  <c r="AH291" i="28"/>
  <c r="AH297" i="28"/>
  <c r="AH302" i="28"/>
  <c r="AH307" i="28"/>
  <c r="AH313" i="28"/>
  <c r="AH318" i="28"/>
  <c r="AH323" i="28"/>
  <c r="AH329" i="28"/>
  <c r="AH131" i="28"/>
  <c r="AH139" i="28"/>
  <c r="AH147" i="28"/>
  <c r="AH155" i="28"/>
  <c r="AH163" i="28"/>
  <c r="AH171" i="28"/>
  <c r="AH179" i="28"/>
  <c r="AH187" i="28"/>
  <c r="AH195" i="28"/>
  <c r="AH203" i="28"/>
  <c r="AH211" i="28"/>
  <c r="AH219" i="28"/>
  <c r="AH227" i="28"/>
  <c r="AH235" i="28"/>
  <c r="AH243" i="28"/>
  <c r="AH251" i="28"/>
  <c r="AH259" i="28"/>
  <c r="AH266" i="28"/>
  <c r="AH271" i="28"/>
  <c r="AH277" i="28"/>
  <c r="AH282" i="28"/>
  <c r="AH287" i="28"/>
  <c r="AH293" i="28"/>
  <c r="AH298" i="28"/>
  <c r="AH303" i="28"/>
  <c r="AH309" i="28"/>
  <c r="AH314" i="28"/>
  <c r="AH319" i="28"/>
  <c r="AH325" i="28"/>
  <c r="AH330" i="28"/>
  <c r="AH14" i="28"/>
  <c r="AH111" i="28"/>
  <c r="AH108" i="28"/>
  <c r="AH120" i="28"/>
  <c r="AH17" i="28"/>
  <c r="AH21" i="28"/>
  <c r="AH81" i="28"/>
  <c r="AH85" i="28"/>
  <c r="AH89" i="28"/>
  <c r="AH93" i="28"/>
  <c r="AH97" i="28"/>
  <c r="AH101" i="28"/>
  <c r="AH105" i="28"/>
  <c r="AH109" i="28"/>
  <c r="AH113" i="28"/>
  <c r="AH117" i="28"/>
  <c r="AH121" i="28"/>
  <c r="AH125" i="28"/>
  <c r="AH18" i="28"/>
  <c r="AH22" i="28"/>
  <c r="AH82" i="28"/>
  <c r="AH86" i="28"/>
  <c r="AH90" i="28"/>
  <c r="AH94" i="28"/>
  <c r="AH98" i="28"/>
  <c r="AH102" i="28"/>
  <c r="AH106" i="28"/>
  <c r="AH110" i="28"/>
  <c r="AH114" i="28"/>
  <c r="AH118" i="28"/>
  <c r="AH122" i="28"/>
  <c r="AH126" i="28"/>
  <c r="AH15" i="28"/>
  <c r="AH19" i="28"/>
  <c r="AH79" i="28"/>
  <c r="AH83" i="28"/>
  <c r="AH87" i="28"/>
  <c r="AH91" i="28"/>
  <c r="AH95" i="28"/>
  <c r="AH99" i="28"/>
  <c r="AH103" i="28"/>
  <c r="AH107" i="28"/>
  <c r="AH115" i="28"/>
  <c r="AH119" i="28"/>
  <c r="AH123" i="28"/>
  <c r="AH16" i="28"/>
  <c r="AH20" i="28"/>
  <c r="AH80" i="28"/>
  <c r="AH84" i="28"/>
  <c r="AH88" i="28"/>
  <c r="AH92" i="28"/>
  <c r="AH96" i="28"/>
  <c r="AH100" i="28"/>
  <c r="AH104" i="28"/>
  <c r="AH112" i="28"/>
  <c r="AH116" i="28"/>
  <c r="AH124" i="28"/>
  <c r="AF129" i="28"/>
  <c r="AF132" i="28"/>
  <c r="AF136" i="28"/>
  <c r="AF140" i="28"/>
  <c r="AF144" i="28"/>
  <c r="AF148" i="28"/>
  <c r="AF152" i="28"/>
  <c r="AF156" i="28"/>
  <c r="AF160" i="28"/>
  <c r="AF164" i="28"/>
  <c r="AF168" i="28"/>
  <c r="AF172" i="28"/>
  <c r="AF176" i="28"/>
  <c r="AF180" i="28"/>
  <c r="AF184" i="28"/>
  <c r="AF188" i="28"/>
  <c r="AF192" i="28"/>
  <c r="AF196" i="28"/>
  <c r="AF200" i="28"/>
  <c r="AF204" i="28"/>
  <c r="AF208" i="28"/>
  <c r="AF212" i="28"/>
  <c r="AF216" i="28"/>
  <c r="AF220" i="28"/>
  <c r="AF224" i="28"/>
  <c r="AF228" i="28"/>
  <c r="AF232" i="28"/>
  <c r="AF236" i="28"/>
  <c r="AF240" i="28"/>
  <c r="AF244" i="28"/>
  <c r="AF248" i="28"/>
  <c r="AF252" i="28"/>
  <c r="AF256" i="28"/>
  <c r="AF260" i="28"/>
  <c r="AF264" i="28"/>
  <c r="AF268" i="28"/>
  <c r="AF272" i="28"/>
  <c r="AF276" i="28"/>
  <c r="AF280" i="28"/>
  <c r="AF284" i="28"/>
  <c r="AF288" i="28"/>
  <c r="AF292" i="28"/>
  <c r="AF296" i="28"/>
  <c r="AF300" i="28"/>
  <c r="AF304" i="28"/>
  <c r="AF308" i="28"/>
  <c r="AF312" i="28"/>
  <c r="AF316" i="28"/>
  <c r="AF320" i="28"/>
  <c r="AF324" i="28"/>
  <c r="AF328" i="28"/>
  <c r="AF133" i="28"/>
  <c r="AF137" i="28"/>
  <c r="AF141" i="28"/>
  <c r="AF145" i="28"/>
  <c r="AF149" i="28"/>
  <c r="AF153" i="28"/>
  <c r="AF157" i="28"/>
  <c r="AF161" i="28"/>
  <c r="AF165" i="28"/>
  <c r="AF169" i="28"/>
  <c r="AF173" i="28"/>
  <c r="AF177" i="28"/>
  <c r="AF181" i="28"/>
  <c r="AF185" i="28"/>
  <c r="AF189" i="28"/>
  <c r="AF193" i="28"/>
  <c r="AF197" i="28"/>
  <c r="AF201" i="28"/>
  <c r="AF205" i="28"/>
  <c r="AF209" i="28"/>
  <c r="AF213" i="28"/>
  <c r="AF217" i="28"/>
  <c r="AF221" i="28"/>
  <c r="AF225" i="28"/>
  <c r="AF229" i="28"/>
  <c r="AF233" i="28"/>
  <c r="AF237" i="28"/>
  <c r="AF241" i="28"/>
  <c r="AF245" i="28"/>
  <c r="AF249" i="28"/>
  <c r="AF253" i="28"/>
  <c r="AF257" i="28"/>
  <c r="AF261" i="28"/>
  <c r="AF134" i="28"/>
  <c r="AF142" i="28"/>
  <c r="AF150" i="28"/>
  <c r="AF158" i="28"/>
  <c r="AF166" i="28"/>
  <c r="AF174" i="28"/>
  <c r="AF182" i="28"/>
  <c r="AF190" i="28"/>
  <c r="AF198" i="28"/>
  <c r="AF206" i="28"/>
  <c r="AF214" i="28"/>
  <c r="AF222" i="28"/>
  <c r="AF230" i="28"/>
  <c r="AF238" i="28"/>
  <c r="AF246" i="28"/>
  <c r="AF254" i="28"/>
  <c r="AF262" i="28"/>
  <c r="AF267" i="28"/>
  <c r="AF273" i="28"/>
  <c r="AF278" i="28"/>
  <c r="AF283" i="28"/>
  <c r="AF289" i="28"/>
  <c r="AF294" i="28"/>
  <c r="AF299" i="28"/>
  <c r="AF305" i="28"/>
  <c r="AF310" i="28"/>
  <c r="AF315" i="28"/>
  <c r="AF321" i="28"/>
  <c r="AF326" i="28"/>
  <c r="AF135" i="28"/>
  <c r="AF143" i="28"/>
  <c r="AF151" i="28"/>
  <c r="AF159" i="28"/>
  <c r="AF167" i="28"/>
  <c r="AF175" i="28"/>
  <c r="AF183" i="28"/>
  <c r="AF191" i="28"/>
  <c r="AF199" i="28"/>
  <c r="AF207" i="28"/>
  <c r="AF215" i="28"/>
  <c r="AF223" i="28"/>
  <c r="AF231" i="28"/>
  <c r="AF239" i="28"/>
  <c r="AF247" i="28"/>
  <c r="AF255" i="28"/>
  <c r="AF263" i="28"/>
  <c r="AF269" i="28"/>
  <c r="AF274" i="28"/>
  <c r="AF279" i="28"/>
  <c r="AF285" i="28"/>
  <c r="AF290" i="28"/>
  <c r="AF295" i="28"/>
  <c r="AF301" i="28"/>
  <c r="AF306" i="28"/>
  <c r="AF311" i="28"/>
  <c r="AF317" i="28"/>
  <c r="AF322" i="28"/>
  <c r="AF327" i="28"/>
  <c r="AF130" i="28"/>
  <c r="AF138" i="28"/>
  <c r="AF146" i="28"/>
  <c r="AF154" i="28"/>
  <c r="AF162" i="28"/>
  <c r="AF170" i="28"/>
  <c r="AF178" i="28"/>
  <c r="AF186" i="28"/>
  <c r="AF194" i="28"/>
  <c r="AF202" i="28"/>
  <c r="AF210" i="28"/>
  <c r="AF218" i="28"/>
  <c r="AF226" i="28"/>
  <c r="AF234" i="28"/>
  <c r="AF242" i="28"/>
  <c r="AF250" i="28"/>
  <c r="AF258" i="28"/>
  <c r="AF265" i="28"/>
  <c r="AF270" i="28"/>
  <c r="AF275" i="28"/>
  <c r="AF281" i="28"/>
  <c r="AF286" i="28"/>
  <c r="AF291" i="28"/>
  <c r="AF297" i="28"/>
  <c r="AF302" i="28"/>
  <c r="AF307" i="28"/>
  <c r="AF313" i="28"/>
  <c r="AF318" i="28"/>
  <c r="AF323" i="28"/>
  <c r="AF329" i="28"/>
  <c r="AF131" i="28"/>
  <c r="AF139" i="28"/>
  <c r="AF147" i="28"/>
  <c r="AF155" i="28"/>
  <c r="AF163" i="28"/>
  <c r="AF171" i="28"/>
  <c r="AF179" i="28"/>
  <c r="AF187" i="28"/>
  <c r="AF195" i="28"/>
  <c r="AF203" i="28"/>
  <c r="AF211" i="28"/>
  <c r="AF219" i="28"/>
  <c r="AF227" i="28"/>
  <c r="AF235" i="28"/>
  <c r="AF243" i="28"/>
  <c r="AF251" i="28"/>
  <c r="AF259" i="28"/>
  <c r="AF266" i="28"/>
  <c r="AF271" i="28"/>
  <c r="AF277" i="28"/>
  <c r="AF282" i="28"/>
  <c r="AF287" i="28"/>
  <c r="AF293" i="28"/>
  <c r="AF298" i="28"/>
  <c r="AF303" i="28"/>
  <c r="AF309" i="28"/>
  <c r="AF314" i="28"/>
  <c r="AF319" i="28"/>
  <c r="AF325" i="28"/>
  <c r="AF330" i="28"/>
  <c r="AF14" i="28"/>
  <c r="AF17" i="28"/>
  <c r="AF21" i="28"/>
  <c r="AF81" i="28"/>
  <c r="AF85" i="28"/>
  <c r="AF89" i="28"/>
  <c r="AF93" i="28"/>
  <c r="AF97" i="28"/>
  <c r="AF101" i="28"/>
  <c r="AF105" i="28"/>
  <c r="AF109" i="28"/>
  <c r="AF113" i="28"/>
  <c r="AF117" i="28"/>
  <c r="AF121" i="28"/>
  <c r="AF125" i="28"/>
  <c r="AF18" i="28"/>
  <c r="AF22" i="28"/>
  <c r="AF82" i="28"/>
  <c r="AF86" i="28"/>
  <c r="AF90" i="28"/>
  <c r="AF94" i="28"/>
  <c r="AF98" i="28"/>
  <c r="AF102" i="28"/>
  <c r="AF106" i="28"/>
  <c r="AF110" i="28"/>
  <c r="AF114" i="28"/>
  <c r="AF118" i="28"/>
  <c r="AF122" i="28"/>
  <c r="AF126" i="28"/>
  <c r="AF15" i="28"/>
  <c r="AF19" i="28"/>
  <c r="AF79" i="28"/>
  <c r="AF83" i="28"/>
  <c r="AF87" i="28"/>
  <c r="AF91" i="28"/>
  <c r="AF95" i="28"/>
  <c r="AF99" i="28"/>
  <c r="AF103" i="28"/>
  <c r="AF107" i="28"/>
  <c r="AF111" i="28"/>
  <c r="AF115" i="28"/>
  <c r="AF119" i="28"/>
  <c r="AF123" i="28"/>
  <c r="AF16" i="28"/>
  <c r="AF20" i="28"/>
  <c r="AF80" i="28"/>
  <c r="AF84" i="28"/>
  <c r="AF88" i="28"/>
  <c r="AF92" i="28"/>
  <c r="AF96" i="28"/>
  <c r="AF100" i="28"/>
  <c r="AF104" i="28"/>
  <c r="AF108" i="28"/>
  <c r="AF112" i="28"/>
  <c r="AF116" i="28"/>
  <c r="AF120" i="28"/>
  <c r="AF124" i="28"/>
  <c r="BD10" i="28"/>
  <c r="BE129" i="28"/>
  <c r="BD9" i="28"/>
  <c r="BE14" i="28"/>
  <c r="BH129" i="28"/>
  <c r="BH130" i="28"/>
  <c r="BI130" i="28" s="1"/>
  <c r="BH134" i="28"/>
  <c r="BI134" i="28" s="1"/>
  <c r="BH138" i="28"/>
  <c r="BI138" i="28" s="1"/>
  <c r="BH142" i="28"/>
  <c r="BI142" i="28" s="1"/>
  <c r="BH146" i="28"/>
  <c r="BI146" i="28" s="1"/>
  <c r="BH150" i="28"/>
  <c r="BI150" i="28" s="1"/>
  <c r="BH154" i="28"/>
  <c r="BI154" i="28" s="1"/>
  <c r="BH158" i="28"/>
  <c r="BI158" i="28" s="1"/>
  <c r="BH162" i="28"/>
  <c r="BI162" i="28" s="1"/>
  <c r="BH166" i="28"/>
  <c r="BI166" i="28" s="1"/>
  <c r="BH170" i="28"/>
  <c r="BI170" i="28" s="1"/>
  <c r="BH174" i="28"/>
  <c r="BI174" i="28" s="1"/>
  <c r="BH178" i="28"/>
  <c r="BI178" i="28" s="1"/>
  <c r="BH182" i="28"/>
  <c r="BI182" i="28" s="1"/>
  <c r="BH186" i="28"/>
  <c r="BI186" i="28" s="1"/>
  <c r="BH190" i="28"/>
  <c r="BI190" i="28" s="1"/>
  <c r="BH194" i="28"/>
  <c r="BI194" i="28" s="1"/>
  <c r="BH198" i="28"/>
  <c r="BI198" i="28" s="1"/>
  <c r="BH202" i="28"/>
  <c r="BI202" i="28" s="1"/>
  <c r="BH206" i="28"/>
  <c r="BI206" i="28" s="1"/>
  <c r="BH210" i="28"/>
  <c r="BI210" i="28" s="1"/>
  <c r="BH214" i="28"/>
  <c r="BI214" i="28" s="1"/>
  <c r="BH218" i="28"/>
  <c r="BI218" i="28" s="1"/>
  <c r="BH131" i="28"/>
  <c r="BI131" i="28" s="1"/>
  <c r="BH135" i="28"/>
  <c r="BI135" i="28" s="1"/>
  <c r="BH139" i="28"/>
  <c r="BI139" i="28" s="1"/>
  <c r="BH143" i="28"/>
  <c r="BI143" i="28" s="1"/>
  <c r="BH147" i="28"/>
  <c r="BI147" i="28" s="1"/>
  <c r="BH151" i="28"/>
  <c r="BI151" i="28" s="1"/>
  <c r="BH155" i="28"/>
  <c r="BI155" i="28" s="1"/>
  <c r="BH159" i="28"/>
  <c r="BI159" i="28" s="1"/>
  <c r="BH163" i="28"/>
  <c r="BI163" i="28" s="1"/>
  <c r="BH167" i="28"/>
  <c r="BI167" i="28" s="1"/>
  <c r="BH171" i="28"/>
  <c r="BI171" i="28" s="1"/>
  <c r="BH175" i="28"/>
  <c r="BI175" i="28" s="1"/>
  <c r="BH179" i="28"/>
  <c r="BI179" i="28" s="1"/>
  <c r="BH183" i="28"/>
  <c r="BI183" i="28" s="1"/>
  <c r="BH187" i="28"/>
  <c r="BI187" i="28" s="1"/>
  <c r="BH191" i="28"/>
  <c r="BI191" i="28" s="1"/>
  <c r="BH195" i="28"/>
  <c r="BI195" i="28" s="1"/>
  <c r="BH199" i="28"/>
  <c r="BI199" i="28" s="1"/>
  <c r="BH203" i="28"/>
  <c r="BI203" i="28" s="1"/>
  <c r="BH207" i="28"/>
  <c r="BI207" i="28" s="1"/>
  <c r="BH211" i="28"/>
  <c r="BI211" i="28" s="1"/>
  <c r="BH215" i="28"/>
  <c r="BI215" i="28" s="1"/>
  <c r="BH132" i="28"/>
  <c r="BI132" i="28" s="1"/>
  <c r="BH136" i="28"/>
  <c r="BI136" i="28" s="1"/>
  <c r="BH140" i="28"/>
  <c r="BI140" i="28" s="1"/>
  <c r="BH144" i="28"/>
  <c r="BI144" i="28" s="1"/>
  <c r="BH148" i="28"/>
  <c r="BI148" i="28" s="1"/>
  <c r="BH152" i="28"/>
  <c r="BI152" i="28" s="1"/>
  <c r="BH156" i="28"/>
  <c r="BI156" i="28" s="1"/>
  <c r="BH160" i="28"/>
  <c r="BI160" i="28" s="1"/>
  <c r="BH164" i="28"/>
  <c r="BI164" i="28" s="1"/>
  <c r="BH168" i="28"/>
  <c r="BI168" i="28" s="1"/>
  <c r="BH172" i="28"/>
  <c r="BI172" i="28" s="1"/>
  <c r="BH176" i="28"/>
  <c r="BI176" i="28" s="1"/>
  <c r="BH180" i="28"/>
  <c r="BI180" i="28" s="1"/>
  <c r="BH184" i="28"/>
  <c r="BI184" i="28" s="1"/>
  <c r="BH188" i="28"/>
  <c r="BI188" i="28" s="1"/>
  <c r="BH192" i="28"/>
  <c r="BI192" i="28" s="1"/>
  <c r="BH196" i="28"/>
  <c r="BI196" i="28" s="1"/>
  <c r="BH200" i="28"/>
  <c r="BI200" i="28" s="1"/>
  <c r="BH204" i="28"/>
  <c r="BI204" i="28" s="1"/>
  <c r="BH208" i="28"/>
  <c r="BI208" i="28" s="1"/>
  <c r="BH212" i="28"/>
  <c r="BI212" i="28" s="1"/>
  <c r="BH216" i="28"/>
  <c r="BI216" i="28" s="1"/>
  <c r="BH133" i="28"/>
  <c r="BI133" i="28" s="1"/>
  <c r="BH137" i="28"/>
  <c r="BI137" i="28" s="1"/>
  <c r="BH141" i="28"/>
  <c r="BI141" i="28" s="1"/>
  <c r="BH145" i="28"/>
  <c r="BI145" i="28" s="1"/>
  <c r="BH149" i="28"/>
  <c r="BI149" i="28" s="1"/>
  <c r="BH153" i="28"/>
  <c r="BI153" i="28" s="1"/>
  <c r="BH157" i="28"/>
  <c r="BI157" i="28" s="1"/>
  <c r="BH161" i="28"/>
  <c r="BI161" i="28" s="1"/>
  <c r="BH165" i="28"/>
  <c r="BI165" i="28" s="1"/>
  <c r="BH169" i="28"/>
  <c r="BI169" i="28" s="1"/>
  <c r="BH173" i="28"/>
  <c r="BI173" i="28" s="1"/>
  <c r="BH177" i="28"/>
  <c r="BI177" i="28" s="1"/>
  <c r="BH181" i="28"/>
  <c r="BI181" i="28" s="1"/>
  <c r="BH185" i="28"/>
  <c r="BI185" i="28" s="1"/>
  <c r="BH189" i="28"/>
  <c r="BI189" i="28" s="1"/>
  <c r="BH193" i="28"/>
  <c r="BI193" i="28" s="1"/>
  <c r="BH197" i="28"/>
  <c r="BI197" i="28" s="1"/>
  <c r="BH201" i="28"/>
  <c r="BI201" i="28" s="1"/>
  <c r="BH205" i="28"/>
  <c r="BI205" i="28" s="1"/>
  <c r="BH209" i="28"/>
  <c r="BI209" i="28" s="1"/>
  <c r="BH213" i="28"/>
  <c r="BI213" i="28" s="1"/>
  <c r="BH217" i="28"/>
  <c r="BI217" i="28" s="1"/>
  <c r="BF129" i="28"/>
  <c r="BF130" i="28"/>
  <c r="BG130" i="28" s="1"/>
  <c r="BF134" i="28"/>
  <c r="BG134" i="28" s="1"/>
  <c r="BF138" i="28"/>
  <c r="BG138" i="28" s="1"/>
  <c r="BF142" i="28"/>
  <c r="BG142" i="28" s="1"/>
  <c r="BF146" i="28"/>
  <c r="BG146" i="28" s="1"/>
  <c r="BF150" i="28"/>
  <c r="BG150" i="28" s="1"/>
  <c r="BF154" i="28"/>
  <c r="BG154" i="28" s="1"/>
  <c r="BF158" i="28"/>
  <c r="BG158" i="28" s="1"/>
  <c r="BF162" i="28"/>
  <c r="BG162" i="28" s="1"/>
  <c r="BF166" i="28"/>
  <c r="BG166" i="28" s="1"/>
  <c r="BF170" i="28"/>
  <c r="BG170" i="28" s="1"/>
  <c r="BF174" i="28"/>
  <c r="BG174" i="28" s="1"/>
  <c r="BF178" i="28"/>
  <c r="BG178" i="28" s="1"/>
  <c r="BF182" i="28"/>
  <c r="BG182" i="28" s="1"/>
  <c r="BF186" i="28"/>
  <c r="BG186" i="28" s="1"/>
  <c r="BF190" i="28"/>
  <c r="BG190" i="28" s="1"/>
  <c r="BF194" i="28"/>
  <c r="BG194" i="28" s="1"/>
  <c r="BF198" i="28"/>
  <c r="BG198" i="28" s="1"/>
  <c r="BF202" i="28"/>
  <c r="BG202" i="28" s="1"/>
  <c r="BF206" i="28"/>
  <c r="BG206" i="28" s="1"/>
  <c r="BF210" i="28"/>
  <c r="BG210" i="28" s="1"/>
  <c r="BF214" i="28"/>
  <c r="BG214" i="28" s="1"/>
  <c r="BF218" i="28"/>
  <c r="BG218" i="28" s="1"/>
  <c r="BF137" i="28"/>
  <c r="BG137" i="28" s="1"/>
  <c r="BF145" i="28"/>
  <c r="BG145" i="28" s="1"/>
  <c r="BF149" i="28"/>
  <c r="BG149" i="28" s="1"/>
  <c r="BF153" i="28"/>
  <c r="BG153" i="28" s="1"/>
  <c r="BF157" i="28"/>
  <c r="BG157" i="28" s="1"/>
  <c r="BF161" i="28"/>
  <c r="BG161" i="28" s="1"/>
  <c r="BF173" i="28"/>
  <c r="BG173" i="28" s="1"/>
  <c r="BF185" i="28"/>
  <c r="BG185" i="28" s="1"/>
  <c r="BF197" i="28"/>
  <c r="BG197" i="28" s="1"/>
  <c r="BF209" i="28"/>
  <c r="BG209" i="28" s="1"/>
  <c r="BF131" i="28"/>
  <c r="BG131" i="28" s="1"/>
  <c r="BF135" i="28"/>
  <c r="BG135" i="28" s="1"/>
  <c r="BF139" i="28"/>
  <c r="BG139" i="28" s="1"/>
  <c r="BF143" i="28"/>
  <c r="BG143" i="28" s="1"/>
  <c r="BF147" i="28"/>
  <c r="BG147" i="28" s="1"/>
  <c r="BF151" i="28"/>
  <c r="BG151" i="28" s="1"/>
  <c r="BF155" i="28"/>
  <c r="BG155" i="28" s="1"/>
  <c r="BF159" i="28"/>
  <c r="BG159" i="28" s="1"/>
  <c r="BF163" i="28"/>
  <c r="BG163" i="28" s="1"/>
  <c r="BF167" i="28"/>
  <c r="BG167" i="28" s="1"/>
  <c r="BF171" i="28"/>
  <c r="BG171" i="28" s="1"/>
  <c r="BF175" i="28"/>
  <c r="BG175" i="28" s="1"/>
  <c r="BF179" i="28"/>
  <c r="BG179" i="28" s="1"/>
  <c r="BF183" i="28"/>
  <c r="BG183" i="28" s="1"/>
  <c r="BF187" i="28"/>
  <c r="BG187" i="28" s="1"/>
  <c r="BF191" i="28"/>
  <c r="BG191" i="28" s="1"/>
  <c r="BF195" i="28"/>
  <c r="BG195" i="28" s="1"/>
  <c r="BF199" i="28"/>
  <c r="BG199" i="28" s="1"/>
  <c r="BF203" i="28"/>
  <c r="BG203" i="28" s="1"/>
  <c r="BF207" i="28"/>
  <c r="BG207" i="28" s="1"/>
  <c r="BF211" i="28"/>
  <c r="BG211" i="28" s="1"/>
  <c r="BF215" i="28"/>
  <c r="BG215" i="28" s="1"/>
  <c r="BF141" i="28"/>
  <c r="BG141" i="28" s="1"/>
  <c r="BF165" i="28"/>
  <c r="BG165" i="28" s="1"/>
  <c r="BF177" i="28"/>
  <c r="BG177" i="28" s="1"/>
  <c r="BF189" i="28"/>
  <c r="BG189" i="28" s="1"/>
  <c r="BF201" i="28"/>
  <c r="BG201" i="28" s="1"/>
  <c r="BF217" i="28"/>
  <c r="BG217" i="28" s="1"/>
  <c r="BF132" i="28"/>
  <c r="BG132" i="28" s="1"/>
  <c r="BF136" i="28"/>
  <c r="BG136" i="28" s="1"/>
  <c r="BF140" i="28"/>
  <c r="BG140" i="28" s="1"/>
  <c r="BF144" i="28"/>
  <c r="BG144" i="28" s="1"/>
  <c r="BF148" i="28"/>
  <c r="BG148" i="28" s="1"/>
  <c r="BF152" i="28"/>
  <c r="BG152" i="28" s="1"/>
  <c r="BF156" i="28"/>
  <c r="BG156" i="28" s="1"/>
  <c r="BF160" i="28"/>
  <c r="BG160" i="28" s="1"/>
  <c r="BF164" i="28"/>
  <c r="BG164" i="28" s="1"/>
  <c r="BF168" i="28"/>
  <c r="BG168" i="28" s="1"/>
  <c r="BF172" i="28"/>
  <c r="BG172" i="28" s="1"/>
  <c r="BF176" i="28"/>
  <c r="BG176" i="28" s="1"/>
  <c r="BF180" i="28"/>
  <c r="BG180" i="28" s="1"/>
  <c r="BF184" i="28"/>
  <c r="BG184" i="28" s="1"/>
  <c r="BF188" i="28"/>
  <c r="BG188" i="28" s="1"/>
  <c r="BF192" i="28"/>
  <c r="BG192" i="28" s="1"/>
  <c r="BF196" i="28"/>
  <c r="BG196" i="28" s="1"/>
  <c r="BF200" i="28"/>
  <c r="BG200" i="28" s="1"/>
  <c r="BF204" i="28"/>
  <c r="BG204" i="28" s="1"/>
  <c r="BF208" i="28"/>
  <c r="BG208" i="28" s="1"/>
  <c r="BF212" i="28"/>
  <c r="BG212" i="28" s="1"/>
  <c r="BF216" i="28"/>
  <c r="BG216" i="28" s="1"/>
  <c r="BF133" i="28"/>
  <c r="BG133" i="28" s="1"/>
  <c r="BF169" i="28"/>
  <c r="BG169" i="28" s="1"/>
  <c r="BF181" i="28"/>
  <c r="BG181" i="28" s="1"/>
  <c r="BF193" i="28"/>
  <c r="BG193" i="28" s="1"/>
  <c r="BF205" i="28"/>
  <c r="BG205" i="28" s="1"/>
  <c r="BF213" i="28"/>
  <c r="BG213" i="28" s="1"/>
  <c r="BF15" i="28"/>
  <c r="BG15" i="28" s="1"/>
  <c r="BF19" i="28"/>
  <c r="BG19" i="28" s="1"/>
  <c r="BF79" i="28"/>
  <c r="BG79" i="28" s="1"/>
  <c r="BF83" i="28"/>
  <c r="BG83" i="28" s="1"/>
  <c r="BF87" i="28"/>
  <c r="BG87" i="28" s="1"/>
  <c r="BF91" i="28"/>
  <c r="BG91" i="28" s="1"/>
  <c r="BF95" i="28"/>
  <c r="BG95" i="28" s="1"/>
  <c r="BF99" i="28"/>
  <c r="BG99" i="28" s="1"/>
  <c r="BF103" i="28"/>
  <c r="BG103" i="28" s="1"/>
  <c r="BF107" i="28"/>
  <c r="BF111" i="28"/>
  <c r="BF115" i="28"/>
  <c r="BF119" i="28"/>
  <c r="BF123" i="28"/>
  <c r="BF22" i="28"/>
  <c r="BG22" i="28" s="1"/>
  <c r="BF86" i="28"/>
  <c r="BG86" i="28" s="1"/>
  <c r="BF98" i="28"/>
  <c r="BG98" i="28" s="1"/>
  <c r="BF110" i="28"/>
  <c r="BF122" i="28"/>
  <c r="BF16" i="28"/>
  <c r="BG16" i="28" s="1"/>
  <c r="BF20" i="28"/>
  <c r="BG20" i="28" s="1"/>
  <c r="BF80" i="28"/>
  <c r="BG80" i="28" s="1"/>
  <c r="BF84" i="28"/>
  <c r="BG84" i="28" s="1"/>
  <c r="BF88" i="28"/>
  <c r="BG88" i="28" s="1"/>
  <c r="BF92" i="28"/>
  <c r="BG92" i="28" s="1"/>
  <c r="BF96" i="28"/>
  <c r="BG96" i="28" s="1"/>
  <c r="BF100" i="28"/>
  <c r="BG100" i="28" s="1"/>
  <c r="BF104" i="28"/>
  <c r="BG104" i="28" s="1"/>
  <c r="BF108" i="28"/>
  <c r="BF112" i="28"/>
  <c r="BF116" i="28"/>
  <c r="BF120" i="28"/>
  <c r="BF124" i="28"/>
  <c r="BF82" i="28"/>
  <c r="BG82" i="28" s="1"/>
  <c r="BF90" i="28"/>
  <c r="BG90" i="28" s="1"/>
  <c r="BF102" i="28"/>
  <c r="BG102" i="28" s="1"/>
  <c r="BF114" i="28"/>
  <c r="BF126" i="28"/>
  <c r="BF17" i="28"/>
  <c r="BG17" i="28" s="1"/>
  <c r="BF21" i="28"/>
  <c r="BG21" i="28" s="1"/>
  <c r="BF81" i="28"/>
  <c r="BG81" i="28" s="1"/>
  <c r="BF85" i="28"/>
  <c r="BG85" i="28" s="1"/>
  <c r="BF89" i="28"/>
  <c r="BG89" i="28" s="1"/>
  <c r="BF93" i="28"/>
  <c r="BG93" i="28" s="1"/>
  <c r="BF97" i="28"/>
  <c r="BG97" i="28" s="1"/>
  <c r="BF101" i="28"/>
  <c r="BG101" i="28" s="1"/>
  <c r="BF105" i="28"/>
  <c r="BF109" i="28"/>
  <c r="BF113" i="28"/>
  <c r="BF117" i="28"/>
  <c r="BF121" i="28"/>
  <c r="BF125" i="28"/>
  <c r="BF18" i="28"/>
  <c r="BG18" i="28" s="1"/>
  <c r="BF94" i="28"/>
  <c r="BG94" i="28" s="1"/>
  <c r="BF106" i="28"/>
  <c r="BF118" i="28"/>
  <c r="BH14" i="28"/>
  <c r="BH15" i="28"/>
  <c r="BI15" i="28" s="1"/>
  <c r="BH19" i="28"/>
  <c r="BI19" i="28" s="1"/>
  <c r="BH79" i="28"/>
  <c r="BI79" i="28" s="1"/>
  <c r="BH83" i="28"/>
  <c r="BI83" i="28" s="1"/>
  <c r="BH87" i="28"/>
  <c r="BI87" i="28" s="1"/>
  <c r="BH91" i="28"/>
  <c r="BI91" i="28" s="1"/>
  <c r="BH95" i="28"/>
  <c r="BI95" i="28" s="1"/>
  <c r="BH99" i="28"/>
  <c r="BI99" i="28" s="1"/>
  <c r="BH103" i="28"/>
  <c r="BI103" i="28" s="1"/>
  <c r="BH107" i="28"/>
  <c r="BH111" i="28"/>
  <c r="BH115" i="28"/>
  <c r="BH119" i="28"/>
  <c r="BH123" i="28"/>
  <c r="BH16" i="28"/>
  <c r="BI16" i="28" s="1"/>
  <c r="BH20" i="28"/>
  <c r="BI20" i="28" s="1"/>
  <c r="BH80" i="28"/>
  <c r="BI80" i="28" s="1"/>
  <c r="BH84" i="28"/>
  <c r="BI84" i="28" s="1"/>
  <c r="BH88" i="28"/>
  <c r="BI88" i="28" s="1"/>
  <c r="BH92" i="28"/>
  <c r="BI92" i="28" s="1"/>
  <c r="BH96" i="28"/>
  <c r="BI96" i="28" s="1"/>
  <c r="BH100" i="28"/>
  <c r="BI100" i="28" s="1"/>
  <c r="BH104" i="28"/>
  <c r="BI104" i="28" s="1"/>
  <c r="BH108" i="28"/>
  <c r="BH112" i="28"/>
  <c r="BH116" i="28"/>
  <c r="BH120" i="28"/>
  <c r="BH124" i="28"/>
  <c r="BH17" i="28"/>
  <c r="BI17" i="28" s="1"/>
  <c r="BH21" i="28"/>
  <c r="BI21" i="28" s="1"/>
  <c r="BH81" i="28"/>
  <c r="BI81" i="28" s="1"/>
  <c r="BH85" i="28"/>
  <c r="BI85" i="28" s="1"/>
  <c r="BH89" i="28"/>
  <c r="BI89" i="28" s="1"/>
  <c r="BH93" i="28"/>
  <c r="BI93" i="28" s="1"/>
  <c r="BH97" i="28"/>
  <c r="BI97" i="28" s="1"/>
  <c r="BH101" i="28"/>
  <c r="BI101" i="28" s="1"/>
  <c r="BH105" i="28"/>
  <c r="BH109" i="28"/>
  <c r="BH113" i="28"/>
  <c r="BH117" i="28"/>
  <c r="BH121" i="28"/>
  <c r="BH125" i="28"/>
  <c r="BH18" i="28"/>
  <c r="BI18" i="28" s="1"/>
  <c r="BH22" i="28"/>
  <c r="BI22" i="28" s="1"/>
  <c r="BH82" i="28"/>
  <c r="BI82" i="28" s="1"/>
  <c r="BH86" i="28"/>
  <c r="BI86" i="28" s="1"/>
  <c r="BH90" i="28"/>
  <c r="BI90" i="28" s="1"/>
  <c r="BH94" i="28"/>
  <c r="BI94" i="28" s="1"/>
  <c r="BH98" i="28"/>
  <c r="BI98" i="28" s="1"/>
  <c r="BH102" i="28"/>
  <c r="BI102" i="28" s="1"/>
  <c r="BH106" i="28"/>
  <c r="BH110" i="28"/>
  <c r="BH114" i="28"/>
  <c r="BH118" i="28"/>
  <c r="BH122" i="28"/>
  <c r="BH126" i="28"/>
  <c r="F7" i="28"/>
  <c r="F8" i="28" s="1"/>
  <c r="D7" i="28"/>
  <c r="AJ161" i="28" l="1"/>
  <c r="BJ123" i="28"/>
  <c r="BJ197" i="28"/>
  <c r="BK197" i="28" s="1"/>
  <c r="BJ105" i="28"/>
  <c r="BJ213" i="28"/>
  <c r="BK213" i="28" s="1"/>
  <c r="BJ89" i="28"/>
  <c r="BK89" i="28" s="1"/>
  <c r="BJ141" i="28"/>
  <c r="BK141" i="28" s="1"/>
  <c r="BJ145" i="28"/>
  <c r="BK145" i="28" s="1"/>
  <c r="BJ207" i="28"/>
  <c r="BK207" i="28" s="1"/>
  <c r="BJ174" i="28"/>
  <c r="BK174" i="28" s="1"/>
  <c r="BJ206" i="28"/>
  <c r="BK206" i="28" s="1"/>
  <c r="BJ22" i="28"/>
  <c r="BK22" i="28" s="1"/>
  <c r="BJ190" i="28"/>
  <c r="BK190" i="28" s="1"/>
  <c r="BJ96" i="28"/>
  <c r="BK96" i="28" s="1"/>
  <c r="BJ172" i="28"/>
  <c r="BK172" i="28" s="1"/>
  <c r="BJ175" i="28"/>
  <c r="BK175" i="28" s="1"/>
  <c r="BJ158" i="28"/>
  <c r="BK158" i="28" s="1"/>
  <c r="BJ107" i="28"/>
  <c r="BJ161" i="28"/>
  <c r="BK161" i="28" s="1"/>
  <c r="BJ17" i="28"/>
  <c r="BK17" i="28" s="1"/>
  <c r="BJ133" i="28"/>
  <c r="BK133" i="28" s="1"/>
  <c r="BJ204" i="28"/>
  <c r="BK204" i="28" s="1"/>
  <c r="BJ112" i="28"/>
  <c r="BJ191" i="28"/>
  <c r="BK191" i="28" s="1"/>
  <c r="BJ106" i="28"/>
  <c r="BJ80" i="28"/>
  <c r="BK80" i="28" s="1"/>
  <c r="BJ156" i="28"/>
  <c r="BK156" i="28" s="1"/>
  <c r="BJ159" i="28"/>
  <c r="BK159" i="28" s="1"/>
  <c r="BJ142" i="28"/>
  <c r="BK142" i="28" s="1"/>
  <c r="BJ205" i="28"/>
  <c r="BK205" i="28" s="1"/>
  <c r="BJ91" i="28"/>
  <c r="BK91" i="28" s="1"/>
  <c r="BJ19" i="28"/>
  <c r="BK19" i="28" s="1"/>
  <c r="BJ188" i="28"/>
  <c r="BK188" i="28" s="1"/>
  <c r="BJ121" i="28"/>
  <c r="BJ110" i="28"/>
  <c r="BJ140" i="28"/>
  <c r="BK140" i="28" s="1"/>
  <c r="BJ143" i="28"/>
  <c r="BK143" i="28" s="1"/>
  <c r="BJ129" i="28"/>
  <c r="BJ10" i="28" s="1"/>
  <c r="AJ92" i="28"/>
  <c r="AJ207" i="28"/>
  <c r="AJ243" i="28"/>
  <c r="BJ14" i="28"/>
  <c r="BJ9" i="28" s="1"/>
  <c r="BJ11" i="28" s="1"/>
  <c r="BJ90" i="28"/>
  <c r="BK90" i="28" s="1"/>
  <c r="BJ117" i="28"/>
  <c r="BJ101" i="28"/>
  <c r="BK101" i="28" s="1"/>
  <c r="BJ85" i="28"/>
  <c r="BK85" i="28" s="1"/>
  <c r="BJ118" i="28"/>
  <c r="BJ124" i="28"/>
  <c r="BJ108" i="28"/>
  <c r="BJ92" i="28"/>
  <c r="BK92" i="28" s="1"/>
  <c r="BJ20" i="28"/>
  <c r="BK20" i="28" s="1"/>
  <c r="BJ98" i="28"/>
  <c r="BK98" i="28" s="1"/>
  <c r="BJ119" i="28"/>
  <c r="BJ103" i="28"/>
  <c r="BK103" i="28" s="1"/>
  <c r="BJ87" i="28"/>
  <c r="BK87" i="28" s="1"/>
  <c r="BJ15" i="28"/>
  <c r="BK15" i="28" s="1"/>
  <c r="BJ193" i="28"/>
  <c r="BK193" i="28" s="1"/>
  <c r="BJ216" i="28"/>
  <c r="BK216" i="28" s="1"/>
  <c r="BJ200" i="28"/>
  <c r="BK200" i="28" s="1"/>
  <c r="BJ184" i="28"/>
  <c r="BK184" i="28" s="1"/>
  <c r="BJ168" i="28"/>
  <c r="BK168" i="28" s="1"/>
  <c r="BJ152" i="28"/>
  <c r="BK152" i="28" s="1"/>
  <c r="BJ136" i="28"/>
  <c r="BK136" i="28" s="1"/>
  <c r="BJ185" i="28"/>
  <c r="BK185" i="28" s="1"/>
  <c r="BJ157" i="28"/>
  <c r="BK157" i="28" s="1"/>
  <c r="BJ137" i="28"/>
  <c r="BK137" i="28" s="1"/>
  <c r="BJ203" i="28"/>
  <c r="BK203" i="28" s="1"/>
  <c r="BJ187" i="28"/>
  <c r="BK187" i="28" s="1"/>
  <c r="BJ171" i="28"/>
  <c r="BK171" i="28" s="1"/>
  <c r="BJ155" i="28"/>
  <c r="BK155" i="28" s="1"/>
  <c r="BJ139" i="28"/>
  <c r="BK139" i="28" s="1"/>
  <c r="BJ201" i="28"/>
  <c r="BK201" i="28" s="1"/>
  <c r="BJ218" i="28"/>
  <c r="BK218" i="28" s="1"/>
  <c r="BJ202" i="28"/>
  <c r="BK202" i="28" s="1"/>
  <c r="BJ186" i="28"/>
  <c r="BK186" i="28" s="1"/>
  <c r="BJ170" i="28"/>
  <c r="BK170" i="28" s="1"/>
  <c r="BJ154" i="28"/>
  <c r="BK154" i="28" s="1"/>
  <c r="BJ138" i="28"/>
  <c r="BK138" i="28" s="1"/>
  <c r="BJ126" i="28"/>
  <c r="BJ18" i="28"/>
  <c r="BK18" i="28" s="1"/>
  <c r="BJ113" i="28"/>
  <c r="BJ97" i="28"/>
  <c r="BK97" i="28" s="1"/>
  <c r="BJ81" i="28"/>
  <c r="BK81" i="28" s="1"/>
  <c r="BJ102" i="28"/>
  <c r="BK102" i="28" s="1"/>
  <c r="BJ120" i="28"/>
  <c r="BJ104" i="28"/>
  <c r="BK104" i="28" s="1"/>
  <c r="BJ88" i="28"/>
  <c r="BK88" i="28" s="1"/>
  <c r="BJ16" i="28"/>
  <c r="BK16" i="28" s="1"/>
  <c r="BJ86" i="28"/>
  <c r="BK86" i="28" s="1"/>
  <c r="BJ115" i="28"/>
  <c r="BJ99" i="28"/>
  <c r="BK99" i="28" s="1"/>
  <c r="BJ83" i="28"/>
  <c r="BK83" i="28" s="1"/>
  <c r="BJ181" i="28"/>
  <c r="BK181" i="28" s="1"/>
  <c r="BJ212" i="28"/>
  <c r="BK212" i="28" s="1"/>
  <c r="BJ196" i="28"/>
  <c r="BK196" i="28" s="1"/>
  <c r="BJ180" i="28"/>
  <c r="BK180" i="28" s="1"/>
  <c r="BJ164" i="28"/>
  <c r="BK164" i="28" s="1"/>
  <c r="BJ148" i="28"/>
  <c r="BK148" i="28" s="1"/>
  <c r="BJ132" i="28"/>
  <c r="BK132" i="28" s="1"/>
  <c r="BJ177" i="28"/>
  <c r="BK177" i="28" s="1"/>
  <c r="BJ153" i="28"/>
  <c r="BK153" i="28" s="1"/>
  <c r="BJ215" i="28"/>
  <c r="BK215" i="28" s="1"/>
  <c r="BJ199" i="28"/>
  <c r="BK199" i="28" s="1"/>
  <c r="BJ183" i="28"/>
  <c r="BK183" i="28" s="1"/>
  <c r="BJ167" i="28"/>
  <c r="BK167" i="28" s="1"/>
  <c r="BJ151" i="28"/>
  <c r="BK151" i="28" s="1"/>
  <c r="BJ135" i="28"/>
  <c r="BK135" i="28" s="1"/>
  <c r="BJ189" i="28"/>
  <c r="BK189" i="28" s="1"/>
  <c r="BJ214" i="28"/>
  <c r="BK214" i="28" s="1"/>
  <c r="BJ198" i="28"/>
  <c r="BK198" i="28" s="1"/>
  <c r="BJ182" i="28"/>
  <c r="BK182" i="28" s="1"/>
  <c r="BJ166" i="28"/>
  <c r="BK166" i="28" s="1"/>
  <c r="BJ150" i="28"/>
  <c r="BK150" i="28" s="1"/>
  <c r="BJ134" i="28"/>
  <c r="BK134" i="28" s="1"/>
  <c r="BJ114" i="28"/>
  <c r="BJ125" i="28"/>
  <c r="BJ109" i="28"/>
  <c r="BJ93" i="28"/>
  <c r="BK93" i="28" s="1"/>
  <c r="BJ21" i="28"/>
  <c r="BK21" i="28" s="1"/>
  <c r="BJ94" i="28"/>
  <c r="BK94" i="28" s="1"/>
  <c r="BJ116" i="28"/>
  <c r="BJ100" i="28"/>
  <c r="BK100" i="28" s="1"/>
  <c r="BJ84" i="28"/>
  <c r="BK84" i="28" s="1"/>
  <c r="BJ122" i="28"/>
  <c r="BJ82" i="28"/>
  <c r="BK82" i="28" s="1"/>
  <c r="BJ111" i="28"/>
  <c r="BJ95" i="28"/>
  <c r="BK95" i="28" s="1"/>
  <c r="BJ79" i="28"/>
  <c r="BK79" i="28" s="1"/>
  <c r="BJ217" i="28"/>
  <c r="BK217" i="28" s="1"/>
  <c r="BJ173" i="28"/>
  <c r="BK173" i="28" s="1"/>
  <c r="BJ208" i="28"/>
  <c r="BK208" i="28" s="1"/>
  <c r="BJ192" i="28"/>
  <c r="BK192" i="28" s="1"/>
  <c r="BJ176" i="28"/>
  <c r="BK176" i="28" s="1"/>
  <c r="BJ160" i="28"/>
  <c r="BK160" i="28" s="1"/>
  <c r="BJ144" i="28"/>
  <c r="BK144" i="28" s="1"/>
  <c r="BJ209" i="28"/>
  <c r="BK209" i="28" s="1"/>
  <c r="BJ165" i="28"/>
  <c r="BK165" i="28" s="1"/>
  <c r="BJ149" i="28"/>
  <c r="BK149" i="28" s="1"/>
  <c r="BJ211" i="28"/>
  <c r="BK211" i="28" s="1"/>
  <c r="BJ195" i="28"/>
  <c r="BK195" i="28" s="1"/>
  <c r="BJ179" i="28"/>
  <c r="BK179" i="28" s="1"/>
  <c r="BJ163" i="28"/>
  <c r="BK163" i="28" s="1"/>
  <c r="BJ147" i="28"/>
  <c r="BK147" i="28" s="1"/>
  <c r="BJ131" i="28"/>
  <c r="BK131" i="28" s="1"/>
  <c r="BJ169" i="28"/>
  <c r="BK169" i="28" s="1"/>
  <c r="BJ210" i="28"/>
  <c r="BK210" i="28" s="1"/>
  <c r="BJ194" i="28"/>
  <c r="BK194" i="28" s="1"/>
  <c r="BJ178" i="28"/>
  <c r="BK178" i="28" s="1"/>
  <c r="BJ162" i="28"/>
  <c r="BK162" i="28" s="1"/>
  <c r="BJ146" i="28"/>
  <c r="BK146" i="28" s="1"/>
  <c r="AJ14" i="28"/>
  <c r="AJ311" i="28"/>
  <c r="AJ225" i="28"/>
  <c r="AJ168" i="28"/>
  <c r="AJ83" i="28"/>
  <c r="AJ323" i="28"/>
  <c r="AJ294" i="28"/>
  <c r="AJ296" i="28"/>
  <c r="AJ22" i="28"/>
  <c r="AJ226" i="28"/>
  <c r="AJ182" i="28"/>
  <c r="AJ232" i="28"/>
  <c r="AJ48" i="28"/>
  <c r="AJ60" i="28"/>
  <c r="AJ35" i="28"/>
  <c r="AJ20" i="28"/>
  <c r="AJ126" i="28"/>
  <c r="AJ117" i="28"/>
  <c r="AJ314" i="28"/>
  <c r="AJ211" i="28"/>
  <c r="AJ302" i="28"/>
  <c r="AJ194" i="28"/>
  <c r="AJ290" i="28"/>
  <c r="AJ175" i="28"/>
  <c r="AJ273" i="28"/>
  <c r="AJ150" i="28"/>
  <c r="AJ209" i="28"/>
  <c r="AJ145" i="28"/>
  <c r="AJ280" i="28"/>
  <c r="AJ216" i="28"/>
  <c r="AJ152" i="28"/>
  <c r="AJ64" i="28"/>
  <c r="AJ56" i="28"/>
  <c r="AJ31" i="28"/>
  <c r="AJ124" i="28"/>
  <c r="AJ115" i="28"/>
  <c r="AJ110" i="28"/>
  <c r="AJ101" i="28"/>
  <c r="AJ293" i="28"/>
  <c r="AJ179" i="28"/>
  <c r="AJ281" i="28"/>
  <c r="AJ162" i="28"/>
  <c r="AJ269" i="28"/>
  <c r="AJ143" i="28"/>
  <c r="AJ246" i="28"/>
  <c r="AJ257" i="28"/>
  <c r="AJ193" i="28"/>
  <c r="AJ328" i="28"/>
  <c r="AJ264" i="28"/>
  <c r="AJ200" i="28"/>
  <c r="AJ136" i="28"/>
  <c r="AJ76" i="28"/>
  <c r="AJ59" i="28"/>
  <c r="AJ43" i="28"/>
  <c r="AJ27" i="28"/>
  <c r="AJ333" i="28"/>
  <c r="AJ108" i="28"/>
  <c r="AJ99" i="28"/>
  <c r="AJ94" i="28"/>
  <c r="AJ85" i="28"/>
  <c r="AJ271" i="28"/>
  <c r="AJ147" i="28"/>
  <c r="AJ258" i="28"/>
  <c r="AJ130" i="28"/>
  <c r="AJ239" i="28"/>
  <c r="AJ315" i="28"/>
  <c r="AJ214" i="28"/>
  <c r="AJ241" i="28"/>
  <c r="AJ177" i="28"/>
  <c r="AJ312" i="28"/>
  <c r="AJ248" i="28"/>
  <c r="AJ184" i="28"/>
  <c r="AJ73" i="28"/>
  <c r="AJ65" i="28"/>
  <c r="AJ46" i="28"/>
  <c r="AJ28" i="28"/>
  <c r="AJ336" i="28"/>
  <c r="AJ343" i="28"/>
  <c r="AJ120" i="28"/>
  <c r="AJ104" i="28"/>
  <c r="AJ88" i="28"/>
  <c r="AJ16" i="28"/>
  <c r="AJ111" i="28"/>
  <c r="AJ95" i="28"/>
  <c r="AJ79" i="28"/>
  <c r="AJ122" i="28"/>
  <c r="AJ106" i="28"/>
  <c r="AJ90" i="28"/>
  <c r="AJ18" i="28"/>
  <c r="AJ113" i="28"/>
  <c r="AJ97" i="28"/>
  <c r="AJ81" i="28"/>
  <c r="AJ330" i="28"/>
  <c r="AJ309" i="28"/>
  <c r="AJ287" i="28"/>
  <c r="AJ266" i="28"/>
  <c r="AJ235" i="28"/>
  <c r="AJ203" i="28"/>
  <c r="AJ171" i="28"/>
  <c r="AJ139" i="28"/>
  <c r="AJ318" i="28"/>
  <c r="AJ297" i="28"/>
  <c r="AJ275" i="28"/>
  <c r="AJ250" i="28"/>
  <c r="AJ218" i="28"/>
  <c r="AJ186" i="28"/>
  <c r="AJ154" i="28"/>
  <c r="AJ327" i="28"/>
  <c r="AJ306" i="28"/>
  <c r="AJ285" i="28"/>
  <c r="AJ263" i="28"/>
  <c r="AJ231" i="28"/>
  <c r="AJ199" i="28"/>
  <c r="AJ167" i="28"/>
  <c r="AJ135" i="28"/>
  <c r="AJ310" i="28"/>
  <c r="AJ289" i="28"/>
  <c r="AJ267" i="28"/>
  <c r="AJ238" i="28"/>
  <c r="AJ206" i="28"/>
  <c r="AJ174" i="28"/>
  <c r="AJ142" i="28"/>
  <c r="AJ253" i="28"/>
  <c r="AJ237" i="28"/>
  <c r="AJ221" i="28"/>
  <c r="AJ205" i="28"/>
  <c r="AJ189" i="28"/>
  <c r="AJ173" i="28"/>
  <c r="AJ157" i="28"/>
  <c r="AJ141" i="28"/>
  <c r="AJ324" i="28"/>
  <c r="AJ308" i="28"/>
  <c r="AJ292" i="28"/>
  <c r="AJ276" i="28"/>
  <c r="AJ260" i="28"/>
  <c r="AJ244" i="28"/>
  <c r="AJ228" i="28"/>
  <c r="AJ212" i="28"/>
  <c r="AJ196" i="28"/>
  <c r="AJ180" i="28"/>
  <c r="AJ164" i="28"/>
  <c r="AJ148" i="28"/>
  <c r="AJ132" i="28"/>
  <c r="AJ68" i="28"/>
  <c r="AJ72" i="28"/>
  <c r="AJ47" i="28"/>
  <c r="AJ58" i="28"/>
  <c r="AJ62" i="28"/>
  <c r="AJ61" i="28"/>
  <c r="AJ57" i="28"/>
  <c r="AJ39" i="28"/>
  <c r="AJ38" i="28"/>
  <c r="AJ41" i="28"/>
  <c r="AJ44" i="28"/>
  <c r="AJ23" i="28"/>
  <c r="AJ34" i="28"/>
  <c r="AJ24" i="28"/>
  <c r="AJ337" i="28"/>
  <c r="AJ332" i="28"/>
  <c r="AJ339" i="28"/>
  <c r="AJ116" i="28"/>
  <c r="AJ100" i="28"/>
  <c r="AJ84" i="28"/>
  <c r="AJ123" i="28"/>
  <c r="AJ107" i="28"/>
  <c r="AJ91" i="28"/>
  <c r="AJ19" i="28"/>
  <c r="AJ118" i="28"/>
  <c r="AJ102" i="28"/>
  <c r="AJ86" i="28"/>
  <c r="AJ125" i="28"/>
  <c r="AJ109" i="28"/>
  <c r="AJ93" i="28"/>
  <c r="AJ21" i="28"/>
  <c r="AJ325" i="28"/>
  <c r="AJ303" i="28"/>
  <c r="AJ282" i="28"/>
  <c r="AJ259" i="28"/>
  <c r="AJ227" i="28"/>
  <c r="AJ195" i="28"/>
  <c r="AJ163" i="28"/>
  <c r="AJ131" i="28"/>
  <c r="AJ313" i="28"/>
  <c r="AJ291" i="28"/>
  <c r="AJ270" i="28"/>
  <c r="AJ242" i="28"/>
  <c r="AJ210" i="28"/>
  <c r="AJ178" i="28"/>
  <c r="AJ146" i="28"/>
  <c r="AJ322" i="28"/>
  <c r="AJ301" i="28"/>
  <c r="AJ279" i="28"/>
  <c r="AJ255" i="28"/>
  <c r="AJ223" i="28"/>
  <c r="AJ191" i="28"/>
  <c r="AJ159" i="28"/>
  <c r="AJ326" i="28"/>
  <c r="AJ305" i="28"/>
  <c r="AJ283" i="28"/>
  <c r="AJ262" i="28"/>
  <c r="AJ230" i="28"/>
  <c r="AJ198" i="28"/>
  <c r="AJ166" i="28"/>
  <c r="AJ134" i="28"/>
  <c r="AJ249" i="28"/>
  <c r="AJ233" i="28"/>
  <c r="AJ217" i="28"/>
  <c r="AJ201" i="28"/>
  <c r="AJ185" i="28"/>
  <c r="AJ169" i="28"/>
  <c r="AJ153" i="28"/>
  <c r="AJ137" i="28"/>
  <c r="AJ320" i="28"/>
  <c r="AJ304" i="28"/>
  <c r="AJ288" i="28"/>
  <c r="AJ272" i="28"/>
  <c r="AJ256" i="28"/>
  <c r="AJ240" i="28"/>
  <c r="AJ224" i="28"/>
  <c r="AJ208" i="28"/>
  <c r="AJ192" i="28"/>
  <c r="AJ176" i="28"/>
  <c r="AJ160" i="28"/>
  <c r="AJ144" i="28"/>
  <c r="AJ129" i="28"/>
  <c r="AJ78" i="28"/>
  <c r="AJ67" i="28"/>
  <c r="AJ71" i="28"/>
  <c r="AJ75" i="28"/>
  <c r="AJ42" i="28"/>
  <c r="AJ55" i="28"/>
  <c r="AJ53" i="28"/>
  <c r="AJ51" i="28"/>
  <c r="AJ54" i="28"/>
  <c r="AJ37" i="28"/>
  <c r="AJ32" i="28"/>
  <c r="AJ40" i="28"/>
  <c r="AJ25" i="28"/>
  <c r="AJ30" i="28"/>
  <c r="AJ335" i="28"/>
  <c r="AJ331" i="28"/>
  <c r="AJ345" i="28"/>
  <c r="AJ112" i="28"/>
  <c r="AJ96" i="28"/>
  <c r="AJ80" i="28"/>
  <c r="AJ119" i="28"/>
  <c r="AJ103" i="28"/>
  <c r="AJ87" i="28"/>
  <c r="AJ15" i="28"/>
  <c r="AJ114" i="28"/>
  <c r="AJ98" i="28"/>
  <c r="AJ82" i="28"/>
  <c r="AJ121" i="28"/>
  <c r="AJ105" i="28"/>
  <c r="AJ89" i="28"/>
  <c r="AJ17" i="28"/>
  <c r="AJ319" i="28"/>
  <c r="AJ298" i="28"/>
  <c r="AJ277" i="28"/>
  <c r="AJ251" i="28"/>
  <c r="AJ219" i="28"/>
  <c r="AJ187" i="28"/>
  <c r="AJ155" i="28"/>
  <c r="AJ329" i="28"/>
  <c r="AJ307" i="28"/>
  <c r="AJ286" i="28"/>
  <c r="AJ265" i="28"/>
  <c r="AJ234" i="28"/>
  <c r="AJ202" i="28"/>
  <c r="AJ170" i="28"/>
  <c r="AJ138" i="28"/>
  <c r="AJ317" i="28"/>
  <c r="AJ295" i="28"/>
  <c r="AJ274" i="28"/>
  <c r="AJ247" i="28"/>
  <c r="AJ215" i="28"/>
  <c r="AJ183" i="28"/>
  <c r="AJ151" i="28"/>
  <c r="AJ321" i="28"/>
  <c r="AJ299" i="28"/>
  <c r="AJ278" i="28"/>
  <c r="AJ254" i="28"/>
  <c r="AJ222" i="28"/>
  <c r="AJ190" i="28"/>
  <c r="AJ158" i="28"/>
  <c r="AJ261" i="28"/>
  <c r="AJ245" i="28"/>
  <c r="AJ229" i="28"/>
  <c r="AJ213" i="28"/>
  <c r="AJ197" i="28"/>
  <c r="AJ181" i="28"/>
  <c r="AJ165" i="28"/>
  <c r="AJ149" i="28"/>
  <c r="AJ133" i="28"/>
  <c r="AJ316" i="28"/>
  <c r="AJ300" i="28"/>
  <c r="AJ284" i="28"/>
  <c r="AJ268" i="28"/>
  <c r="AJ252" i="28"/>
  <c r="AJ236" i="28"/>
  <c r="AJ220" i="28"/>
  <c r="AJ204" i="28"/>
  <c r="AJ188" i="28"/>
  <c r="AJ172" i="28"/>
  <c r="AJ156" i="28"/>
  <c r="AJ140" i="28"/>
  <c r="AJ77" i="28"/>
  <c r="AJ74" i="28"/>
  <c r="AJ66" i="28"/>
  <c r="AJ70" i="28"/>
  <c r="AJ63" i="28"/>
  <c r="AJ69" i="28"/>
  <c r="AJ45" i="28"/>
  <c r="AJ50" i="28"/>
  <c r="AJ49" i="28"/>
  <c r="AJ29" i="28"/>
  <c r="AJ52" i="28"/>
  <c r="AJ36" i="28"/>
  <c r="AJ33" i="28"/>
  <c r="AJ26" i="28"/>
  <c r="AJ334" i="28"/>
  <c r="AJ341" i="28"/>
  <c r="AJ344" i="28"/>
  <c r="AJ342" i="28"/>
  <c r="AJ340" i="28"/>
  <c r="F338" i="28"/>
  <c r="F339" i="28"/>
  <c r="F340" i="28"/>
  <c r="F341" i="28"/>
  <c r="F342" i="28"/>
  <c r="F343" i="28"/>
  <c r="F344" i="28"/>
  <c r="F345" i="28"/>
  <c r="F331" i="28"/>
  <c r="F332" i="28"/>
  <c r="F333" i="28"/>
  <c r="F334" i="28"/>
  <c r="F335" i="28"/>
  <c r="F336" i="28"/>
  <c r="F337" i="28"/>
  <c r="F26" i="28"/>
  <c r="F24" i="28"/>
  <c r="F29" i="28"/>
  <c r="F32" i="28"/>
  <c r="F36" i="28"/>
  <c r="F25" i="28"/>
  <c r="F31" i="28"/>
  <c r="F23" i="28"/>
  <c r="F34" i="28"/>
  <c r="F42" i="28"/>
  <c r="F46" i="28"/>
  <c r="F50" i="28"/>
  <c r="F28" i="28"/>
  <c r="F30" i="28"/>
  <c r="F39" i="28"/>
  <c r="F44" i="28"/>
  <c r="F37" i="28"/>
  <c r="F38" i="28"/>
  <c r="F40" i="28"/>
  <c r="F35" i="28"/>
  <c r="F41" i="28"/>
  <c r="F47" i="28"/>
  <c r="F52" i="28"/>
  <c r="F56" i="28"/>
  <c r="F51" i="28"/>
  <c r="F54" i="28"/>
  <c r="F48" i="28"/>
  <c r="F49" i="28"/>
  <c r="F55" i="28"/>
  <c r="F58" i="28"/>
  <c r="F27" i="28"/>
  <c r="F33" i="28"/>
  <c r="F43" i="28"/>
  <c r="F57" i="28"/>
  <c r="F59" i="28"/>
  <c r="F63" i="28"/>
  <c r="F67" i="28"/>
  <c r="F71" i="28"/>
  <c r="F53" i="28"/>
  <c r="F45" i="28"/>
  <c r="F61" i="28"/>
  <c r="F66" i="28"/>
  <c r="F60" i="28"/>
  <c r="F62" i="28"/>
  <c r="F68" i="28"/>
  <c r="F73" i="28"/>
  <c r="F77" i="28"/>
  <c r="F64" i="28"/>
  <c r="F69" i="28"/>
  <c r="F70" i="28"/>
  <c r="F78" i="28"/>
  <c r="F76" i="28"/>
  <c r="F65" i="28"/>
  <c r="F74" i="28"/>
  <c r="F72" i="28"/>
  <c r="F75" i="28"/>
  <c r="BD11" i="28"/>
  <c r="F129" i="28"/>
  <c r="F130" i="28"/>
  <c r="F134" i="28"/>
  <c r="F138" i="28"/>
  <c r="F142" i="28"/>
  <c r="F146" i="28"/>
  <c r="F150" i="28"/>
  <c r="F154" i="28"/>
  <c r="F158" i="28"/>
  <c r="F162" i="28"/>
  <c r="F166" i="28"/>
  <c r="F170" i="28"/>
  <c r="F174" i="28"/>
  <c r="F178" i="28"/>
  <c r="F182" i="28"/>
  <c r="F186" i="28"/>
  <c r="F190" i="28"/>
  <c r="F194" i="28"/>
  <c r="F198" i="28"/>
  <c r="F202" i="28"/>
  <c r="F206" i="28"/>
  <c r="F210" i="28"/>
  <c r="F214" i="28"/>
  <c r="F218" i="28"/>
  <c r="F222" i="28"/>
  <c r="F226" i="28"/>
  <c r="F230" i="28"/>
  <c r="F234" i="28"/>
  <c r="F238" i="28"/>
  <c r="F242" i="28"/>
  <c r="F246" i="28"/>
  <c r="F250" i="28"/>
  <c r="F254" i="28"/>
  <c r="F258" i="28"/>
  <c r="F262" i="28"/>
  <c r="F266" i="28"/>
  <c r="F132" i="28"/>
  <c r="F136" i="28"/>
  <c r="F140" i="28"/>
  <c r="F144" i="28"/>
  <c r="F148" i="28"/>
  <c r="F152" i="28"/>
  <c r="F156" i="28"/>
  <c r="F160" i="28"/>
  <c r="F164" i="28"/>
  <c r="F168" i="28"/>
  <c r="F172" i="28"/>
  <c r="F176" i="28"/>
  <c r="F180" i="28"/>
  <c r="F184" i="28"/>
  <c r="F188" i="28"/>
  <c r="F192" i="28"/>
  <c r="F196" i="28"/>
  <c r="F200" i="28"/>
  <c r="F204" i="28"/>
  <c r="F208" i="28"/>
  <c r="F212" i="28"/>
  <c r="F216" i="28"/>
  <c r="F220" i="28"/>
  <c r="F224" i="28"/>
  <c r="F228" i="28"/>
  <c r="F232" i="28"/>
  <c r="F236" i="28"/>
  <c r="F240" i="28"/>
  <c r="F244" i="28"/>
  <c r="F248" i="28"/>
  <c r="F252" i="28"/>
  <c r="F256" i="28"/>
  <c r="F260" i="28"/>
  <c r="F264" i="28"/>
  <c r="F268" i="28"/>
  <c r="F272" i="28"/>
  <c r="F276" i="28"/>
  <c r="F280" i="28"/>
  <c r="F284" i="28"/>
  <c r="F288" i="28"/>
  <c r="F292" i="28"/>
  <c r="F296" i="28"/>
  <c r="F300" i="28"/>
  <c r="F304" i="28"/>
  <c r="F308" i="28"/>
  <c r="F312" i="28"/>
  <c r="F316" i="28"/>
  <c r="F320" i="28"/>
  <c r="F324" i="28"/>
  <c r="F328" i="28"/>
  <c r="F133" i="28"/>
  <c r="F137" i="28"/>
  <c r="F141" i="28"/>
  <c r="F145" i="28"/>
  <c r="F149" i="28"/>
  <c r="F153" i="28"/>
  <c r="F157" i="28"/>
  <c r="F161" i="28"/>
  <c r="F165" i="28"/>
  <c r="F169" i="28"/>
  <c r="F173" i="28"/>
  <c r="F177" i="28"/>
  <c r="F181" i="28"/>
  <c r="F185" i="28"/>
  <c r="F189" i="28"/>
  <c r="F193" i="28"/>
  <c r="F197" i="28"/>
  <c r="F201" i="28"/>
  <c r="F205" i="28"/>
  <c r="F209" i="28"/>
  <c r="F213" i="28"/>
  <c r="F217" i="28"/>
  <c r="F221" i="28"/>
  <c r="F225" i="28"/>
  <c r="F229" i="28"/>
  <c r="F233" i="28"/>
  <c r="F237" i="28"/>
  <c r="F241" i="28"/>
  <c r="F245" i="28"/>
  <c r="F249" i="28"/>
  <c r="F253" i="28"/>
  <c r="F257" i="28"/>
  <c r="F261" i="28"/>
  <c r="F318" i="28"/>
  <c r="F139" i="28"/>
  <c r="F155" i="28"/>
  <c r="F171" i="28"/>
  <c r="F187" i="28"/>
  <c r="F203" i="28"/>
  <c r="F219" i="28"/>
  <c r="F235" i="28"/>
  <c r="F251" i="28"/>
  <c r="F265" i="28"/>
  <c r="F271" i="28"/>
  <c r="F277" i="28"/>
  <c r="F282" i="28"/>
  <c r="F287" i="28"/>
  <c r="F293" i="28"/>
  <c r="F298" i="28"/>
  <c r="F303" i="28"/>
  <c r="F309" i="28"/>
  <c r="F314" i="28"/>
  <c r="F319" i="28"/>
  <c r="F325" i="28"/>
  <c r="F330" i="28"/>
  <c r="F143" i="28"/>
  <c r="F159" i="28"/>
  <c r="F175" i="28"/>
  <c r="F191" i="28"/>
  <c r="F207" i="28"/>
  <c r="F223" i="28"/>
  <c r="F239" i="28"/>
  <c r="F255" i="28"/>
  <c r="F267" i="28"/>
  <c r="F273" i="28"/>
  <c r="F278" i="28"/>
  <c r="F283" i="28"/>
  <c r="F289" i="28"/>
  <c r="F294" i="28"/>
  <c r="F299" i="28"/>
  <c r="F305" i="28"/>
  <c r="F310" i="28"/>
  <c r="F315" i="28"/>
  <c r="F321" i="28"/>
  <c r="F326" i="28"/>
  <c r="F131" i="28"/>
  <c r="F147" i="28"/>
  <c r="F163" i="28"/>
  <c r="F179" i="28"/>
  <c r="F195" i="28"/>
  <c r="F211" i="28"/>
  <c r="F227" i="28"/>
  <c r="F243" i="28"/>
  <c r="F259" i="28"/>
  <c r="F269" i="28"/>
  <c r="F274" i="28"/>
  <c r="F279" i="28"/>
  <c r="F285" i="28"/>
  <c r="F290" i="28"/>
  <c r="F295" i="28"/>
  <c r="F301" i="28"/>
  <c r="F306" i="28"/>
  <c r="F311" i="28"/>
  <c r="F317" i="28"/>
  <c r="F322" i="28"/>
  <c r="F327" i="28"/>
  <c r="F135" i="28"/>
  <c r="F151" i="28"/>
  <c r="F167" i="28"/>
  <c r="F183" i="28"/>
  <c r="F199" i="28"/>
  <c r="F215" i="28"/>
  <c r="F231" i="28"/>
  <c r="F247" i="28"/>
  <c r="F263" i="28"/>
  <c r="F270" i="28"/>
  <c r="F275" i="28"/>
  <c r="F281" i="28"/>
  <c r="F286" i="28"/>
  <c r="F291" i="28"/>
  <c r="F297" i="28"/>
  <c r="F302" i="28"/>
  <c r="F307" i="28"/>
  <c r="F313" i="28"/>
  <c r="F323" i="28"/>
  <c r="F329" i="28"/>
  <c r="F14" i="28"/>
  <c r="F95" i="28"/>
  <c r="F92" i="28"/>
  <c r="F100" i="28"/>
  <c r="F108" i="28"/>
  <c r="F116" i="28"/>
  <c r="F124" i="28"/>
  <c r="F17" i="28"/>
  <c r="F21" i="28"/>
  <c r="F81" i="28"/>
  <c r="F85" i="28"/>
  <c r="F89" i="28"/>
  <c r="F93" i="28"/>
  <c r="F97" i="28"/>
  <c r="F101" i="28"/>
  <c r="F105" i="28"/>
  <c r="F109" i="28"/>
  <c r="F113" i="28"/>
  <c r="F117" i="28"/>
  <c r="F121" i="28"/>
  <c r="F125" i="28"/>
  <c r="F18" i="28"/>
  <c r="F22" i="28"/>
  <c r="F82" i="28"/>
  <c r="F86" i="28"/>
  <c r="F90" i="28"/>
  <c r="F94" i="28"/>
  <c r="F98" i="28"/>
  <c r="F102" i="28"/>
  <c r="F106" i="28"/>
  <c r="F110" i="28"/>
  <c r="F114" i="28"/>
  <c r="F118" i="28"/>
  <c r="F122" i="28"/>
  <c r="F126" i="28"/>
  <c r="F15" i="28"/>
  <c r="F19" i="28"/>
  <c r="F79" i="28"/>
  <c r="F83" i="28"/>
  <c r="F87" i="28"/>
  <c r="F91" i="28"/>
  <c r="F99" i="28"/>
  <c r="F103" i="28"/>
  <c r="F107" i="28"/>
  <c r="F111" i="28"/>
  <c r="F115" i="28"/>
  <c r="F119" i="28"/>
  <c r="F123" i="28"/>
  <c r="F16" i="28"/>
  <c r="F20" i="28"/>
  <c r="F80" i="28"/>
  <c r="F84" i="28"/>
  <c r="F88" i="28"/>
  <c r="F96" i="28"/>
  <c r="F104" i="28"/>
  <c r="F112" i="28"/>
  <c r="F120" i="28"/>
  <c r="BH10" i="28"/>
  <c r="BI129" i="28"/>
  <c r="BF10" i="28"/>
  <c r="BG129" i="28"/>
  <c r="BH9" i="28"/>
  <c r="BH11" i="28" s="1"/>
  <c r="BI14" i="28"/>
  <c r="BF9" i="28"/>
  <c r="BG14" i="28"/>
  <c r="F14" i="56"/>
  <c r="BK129" i="28" l="1"/>
  <c r="BK14" i="28"/>
  <c r="G14" i="56"/>
  <c r="BF11" i="28"/>
  <c r="D8" i="28"/>
  <c r="H14" i="56"/>
  <c r="P8" i="56" l="1"/>
  <c r="K8" i="56"/>
  <c r="I29" i="56" s="1"/>
  <c r="L15" i="56"/>
  <c r="L28" i="56"/>
  <c r="L25" i="56"/>
  <c r="L21" i="56"/>
  <c r="L20" i="56"/>
  <c r="L24" i="56"/>
  <c r="L16" i="56"/>
  <c r="L29" i="56"/>
  <c r="L18" i="56"/>
  <c r="L19" i="56"/>
  <c r="D338" i="28"/>
  <c r="D340" i="28"/>
  <c r="D344" i="28"/>
  <c r="D341" i="28"/>
  <c r="D345" i="28"/>
  <c r="D342" i="28"/>
  <c r="D339" i="28"/>
  <c r="D343" i="28"/>
  <c r="D331" i="28"/>
  <c r="D332" i="28"/>
  <c r="D333" i="28"/>
  <c r="D334" i="28"/>
  <c r="D335" i="28"/>
  <c r="D337" i="28"/>
  <c r="D336" i="28"/>
  <c r="D24" i="28"/>
  <c r="D28" i="28"/>
  <c r="D26" i="28"/>
  <c r="D30" i="28"/>
  <c r="D34" i="28"/>
  <c r="D38" i="28"/>
  <c r="D23" i="28"/>
  <c r="D33" i="28"/>
  <c r="D27" i="28"/>
  <c r="D31" i="28"/>
  <c r="D36" i="28"/>
  <c r="D40" i="28"/>
  <c r="D44" i="28"/>
  <c r="D48" i="28"/>
  <c r="D52" i="28"/>
  <c r="D32" i="28"/>
  <c r="D37" i="28"/>
  <c r="D41" i="28"/>
  <c r="D46" i="28"/>
  <c r="D25" i="28"/>
  <c r="D29" i="28"/>
  <c r="D35" i="28"/>
  <c r="D43" i="28"/>
  <c r="D49" i="28"/>
  <c r="D54" i="28"/>
  <c r="D56" i="28"/>
  <c r="D59" i="28"/>
  <c r="D47" i="28"/>
  <c r="D57" i="28"/>
  <c r="D60" i="28"/>
  <c r="D39" i="28"/>
  <c r="D45" i="28"/>
  <c r="D53" i="28"/>
  <c r="D61" i="28"/>
  <c r="D65" i="28"/>
  <c r="D69" i="28"/>
  <c r="D62" i="28"/>
  <c r="D63" i="28"/>
  <c r="D51" i="28"/>
  <c r="D55" i="28"/>
  <c r="D58" i="28"/>
  <c r="D64" i="28"/>
  <c r="D70" i="28"/>
  <c r="D75" i="28"/>
  <c r="D42" i="28"/>
  <c r="D50" i="28"/>
  <c r="D66" i="28"/>
  <c r="D67" i="28"/>
  <c r="D68" i="28"/>
  <c r="D73" i="28"/>
  <c r="D74" i="28"/>
  <c r="D78" i="28"/>
  <c r="D71" i="28"/>
  <c r="D72" i="28"/>
  <c r="D76" i="28"/>
  <c r="D77" i="28"/>
  <c r="D129" i="28"/>
  <c r="D132" i="28"/>
  <c r="D136" i="28"/>
  <c r="D140" i="28"/>
  <c r="D144" i="28"/>
  <c r="D148" i="28"/>
  <c r="D152" i="28"/>
  <c r="D156" i="28"/>
  <c r="D160" i="28"/>
  <c r="D164" i="28"/>
  <c r="D168" i="28"/>
  <c r="D172" i="28"/>
  <c r="D176" i="28"/>
  <c r="D180" i="28"/>
  <c r="D184" i="28"/>
  <c r="D188" i="28"/>
  <c r="D192" i="28"/>
  <c r="D196" i="28"/>
  <c r="D200" i="28"/>
  <c r="D204" i="28"/>
  <c r="D208" i="28"/>
  <c r="D212" i="28"/>
  <c r="D216" i="28"/>
  <c r="D220" i="28"/>
  <c r="D224" i="28"/>
  <c r="D228" i="28"/>
  <c r="D232" i="28"/>
  <c r="D236" i="28"/>
  <c r="D240" i="28"/>
  <c r="D244" i="28"/>
  <c r="D248" i="28"/>
  <c r="D252" i="28"/>
  <c r="D256" i="28"/>
  <c r="D260" i="28"/>
  <c r="D264" i="28"/>
  <c r="D268" i="28"/>
  <c r="D272" i="28"/>
  <c r="D276" i="28"/>
  <c r="D280" i="28"/>
  <c r="D284" i="28"/>
  <c r="D288" i="28"/>
  <c r="D292" i="28"/>
  <c r="D296" i="28"/>
  <c r="D300" i="28"/>
  <c r="D304" i="28"/>
  <c r="D308" i="28"/>
  <c r="D312" i="28"/>
  <c r="D316" i="28"/>
  <c r="D320" i="28"/>
  <c r="D324" i="28"/>
  <c r="D328" i="28"/>
  <c r="D133" i="28"/>
  <c r="D137" i="28"/>
  <c r="D141" i="28"/>
  <c r="D145" i="28"/>
  <c r="D149" i="28"/>
  <c r="D153" i="28"/>
  <c r="D157" i="28"/>
  <c r="D161" i="28"/>
  <c r="D165" i="28"/>
  <c r="D169" i="28"/>
  <c r="D173" i="28"/>
  <c r="D177" i="28"/>
  <c r="D181" i="28"/>
  <c r="D185" i="28"/>
  <c r="D189" i="28"/>
  <c r="D193" i="28"/>
  <c r="D197" i="28"/>
  <c r="D201" i="28"/>
  <c r="D205" i="28"/>
  <c r="D209" i="28"/>
  <c r="D213" i="28"/>
  <c r="D217" i="28"/>
  <c r="D221" i="28"/>
  <c r="D225" i="28"/>
  <c r="D229" i="28"/>
  <c r="D233" i="28"/>
  <c r="D237" i="28"/>
  <c r="D241" i="28"/>
  <c r="D245" i="28"/>
  <c r="D249" i="28"/>
  <c r="D253" i="28"/>
  <c r="D257" i="28"/>
  <c r="D261" i="28"/>
  <c r="D134" i="28"/>
  <c r="D142" i="28"/>
  <c r="D150" i="28"/>
  <c r="D158" i="28"/>
  <c r="D166" i="28"/>
  <c r="D174" i="28"/>
  <c r="D182" i="28"/>
  <c r="D190" i="28"/>
  <c r="D198" i="28"/>
  <c r="D206" i="28"/>
  <c r="D214" i="28"/>
  <c r="D222" i="28"/>
  <c r="D230" i="28"/>
  <c r="D238" i="28"/>
  <c r="D246" i="28"/>
  <c r="D254" i="28"/>
  <c r="D262" i="28"/>
  <c r="D267" i="28"/>
  <c r="D273" i="28"/>
  <c r="D278" i="28"/>
  <c r="D283" i="28"/>
  <c r="D289" i="28"/>
  <c r="D294" i="28"/>
  <c r="D299" i="28"/>
  <c r="D305" i="28"/>
  <c r="D310" i="28"/>
  <c r="D315" i="28"/>
  <c r="D321" i="28"/>
  <c r="D326" i="28"/>
  <c r="D135" i="28"/>
  <c r="D143" i="28"/>
  <c r="D151" i="28"/>
  <c r="D159" i="28"/>
  <c r="D167" i="28"/>
  <c r="D175" i="28"/>
  <c r="D183" i="28"/>
  <c r="D191" i="28"/>
  <c r="D199" i="28"/>
  <c r="D207" i="28"/>
  <c r="D215" i="28"/>
  <c r="D223" i="28"/>
  <c r="D231" i="28"/>
  <c r="D239" i="28"/>
  <c r="D247" i="28"/>
  <c r="D255" i="28"/>
  <c r="D263" i="28"/>
  <c r="D269" i="28"/>
  <c r="D274" i="28"/>
  <c r="D279" i="28"/>
  <c r="D285" i="28"/>
  <c r="D290" i="28"/>
  <c r="D295" i="28"/>
  <c r="D301" i="28"/>
  <c r="D306" i="28"/>
  <c r="D311" i="28"/>
  <c r="D317" i="28"/>
  <c r="D322" i="28"/>
  <c r="D327" i="28"/>
  <c r="D130" i="28"/>
  <c r="D138" i="28"/>
  <c r="D146" i="28"/>
  <c r="D154" i="28"/>
  <c r="D162" i="28"/>
  <c r="D170" i="28"/>
  <c r="D178" i="28"/>
  <c r="D186" i="28"/>
  <c r="D194" i="28"/>
  <c r="D202" i="28"/>
  <c r="D210" i="28"/>
  <c r="D218" i="28"/>
  <c r="D226" i="28"/>
  <c r="D234" i="28"/>
  <c r="D242" i="28"/>
  <c r="D250" i="28"/>
  <c r="D258" i="28"/>
  <c r="D265" i="28"/>
  <c r="D270" i="28"/>
  <c r="D275" i="28"/>
  <c r="D281" i="28"/>
  <c r="D286" i="28"/>
  <c r="D291" i="28"/>
  <c r="D297" i="28"/>
  <c r="D302" i="28"/>
  <c r="D307" i="28"/>
  <c r="D313" i="28"/>
  <c r="D318" i="28"/>
  <c r="D323" i="28"/>
  <c r="D329" i="28"/>
  <c r="D131" i="28"/>
  <c r="D139" i="28"/>
  <c r="D147" i="28"/>
  <c r="D155" i="28"/>
  <c r="D163" i="28"/>
  <c r="D171" i="28"/>
  <c r="D179" i="28"/>
  <c r="D187" i="28"/>
  <c r="D195" i="28"/>
  <c r="D203" i="28"/>
  <c r="D211" i="28"/>
  <c r="D219" i="28"/>
  <c r="D227" i="28"/>
  <c r="D235" i="28"/>
  <c r="D243" i="28"/>
  <c r="D251" i="28"/>
  <c r="D259" i="28"/>
  <c r="D266" i="28"/>
  <c r="D271" i="28"/>
  <c r="D277" i="28"/>
  <c r="D282" i="28"/>
  <c r="D287" i="28"/>
  <c r="D293" i="28"/>
  <c r="D298" i="28"/>
  <c r="D303" i="28"/>
  <c r="D309" i="28"/>
  <c r="D314" i="28"/>
  <c r="D319" i="28"/>
  <c r="D325" i="28"/>
  <c r="D330" i="28"/>
  <c r="D14" i="28"/>
  <c r="D17" i="28"/>
  <c r="D21" i="28"/>
  <c r="D81" i="28"/>
  <c r="D85" i="28"/>
  <c r="D89" i="28"/>
  <c r="D93" i="28"/>
  <c r="D97" i="28"/>
  <c r="D101" i="28"/>
  <c r="D105" i="28"/>
  <c r="D109" i="28"/>
  <c r="D113" i="28"/>
  <c r="D117" i="28"/>
  <c r="D121" i="28"/>
  <c r="D125" i="28"/>
  <c r="D18" i="28"/>
  <c r="D22" i="28"/>
  <c r="D82" i="28"/>
  <c r="D86" i="28"/>
  <c r="D90" i="28"/>
  <c r="D94" i="28"/>
  <c r="D98" i="28"/>
  <c r="D102" i="28"/>
  <c r="D106" i="28"/>
  <c r="D110" i="28"/>
  <c r="D114" i="28"/>
  <c r="D118" i="28"/>
  <c r="D122" i="28"/>
  <c r="D126" i="28"/>
  <c r="D15" i="28"/>
  <c r="D19" i="28"/>
  <c r="D79" i="28"/>
  <c r="D83" i="28"/>
  <c r="D87" i="28"/>
  <c r="D91" i="28"/>
  <c r="D95" i="28"/>
  <c r="D99" i="28"/>
  <c r="D103" i="28"/>
  <c r="D107" i="28"/>
  <c r="D111" i="28"/>
  <c r="D115" i="28"/>
  <c r="D119" i="28"/>
  <c r="D123" i="28"/>
  <c r="D16" i="28"/>
  <c r="D20" i="28"/>
  <c r="D80" i="28"/>
  <c r="D84" i="28"/>
  <c r="D88" i="28"/>
  <c r="D92" i="28"/>
  <c r="D96" i="28"/>
  <c r="D100" i="28"/>
  <c r="D104" i="28"/>
  <c r="D108" i="28"/>
  <c r="D112" i="28"/>
  <c r="D116" i="28"/>
  <c r="D120" i="28"/>
  <c r="D124" i="28"/>
  <c r="I19" i="56" l="1"/>
  <c r="I16" i="56"/>
  <c r="I15" i="56"/>
  <c r="I18" i="56"/>
  <c r="I25" i="56"/>
  <c r="I28" i="56"/>
  <c r="I24" i="56"/>
  <c r="I20" i="56"/>
  <c r="I21" i="56"/>
  <c r="W20" i="28"/>
  <c r="W296" i="28"/>
  <c r="W256" i="28"/>
  <c r="W236" i="28"/>
  <c r="W292" i="28"/>
  <c r="W252" i="28"/>
  <c r="W259" i="28"/>
  <c r="W272" i="28"/>
  <c r="W277" i="28"/>
  <c r="W238" i="28"/>
  <c r="W87" i="28"/>
  <c r="W98" i="28"/>
  <c r="W85" i="28"/>
  <c r="W90" i="28"/>
  <c r="W91" i="28"/>
  <c r="W82" i="28"/>
  <c r="W102" i="28"/>
  <c r="W95" i="28"/>
  <c r="W100" i="28"/>
  <c r="W93" i="28"/>
  <c r="W86" i="28"/>
  <c r="W97" i="28"/>
  <c r="W317" i="28"/>
  <c r="W312" i="28"/>
  <c r="W309" i="28"/>
  <c r="W268" i="28"/>
  <c r="W257" i="28"/>
  <c r="W330" i="28"/>
  <c r="W289" i="28"/>
  <c r="W295" i="28"/>
  <c r="W294" i="28"/>
  <c r="W278" i="28"/>
  <c r="W239" i="28"/>
  <c r="W253" i="28"/>
  <c r="W230" i="28"/>
  <c r="W307" i="28"/>
  <c r="W302" i="28"/>
  <c r="W291" i="28"/>
  <c r="W290" i="28"/>
  <c r="W274" i="28"/>
  <c r="W265" i="28"/>
  <c r="W258" i="28"/>
  <c r="W249" i="28"/>
  <c r="W226" i="28"/>
  <c r="W250" i="28"/>
  <c r="W235" i="28"/>
  <c r="W321" i="28"/>
  <c r="W286" i="28"/>
  <c r="W270" i="28"/>
  <c r="W261" i="28"/>
  <c r="W254" i="28"/>
  <c r="W245" i="28"/>
  <c r="W222" i="28"/>
  <c r="W18" i="28"/>
  <c r="W81" i="28"/>
  <c r="W219" i="28"/>
  <c r="W314" i="28"/>
  <c r="W279" i="28"/>
  <c r="W246" i="28"/>
  <c r="W301" i="28"/>
  <c r="W242" i="28"/>
  <c r="W234" i="28"/>
  <c r="W319" i="28"/>
  <c r="W271" i="28"/>
  <c r="W248" i="28"/>
  <c r="W15" i="28"/>
  <c r="W17" i="28"/>
  <c r="W19" i="28"/>
  <c r="W21" i="28"/>
  <c r="W79" i="28"/>
  <c r="W80" i="28"/>
  <c r="W318" i="28"/>
  <c r="W300" i="28"/>
  <c r="W267" i="28"/>
  <c r="W273" i="28"/>
  <c r="W244" i="28"/>
  <c r="W316" i="28"/>
  <c r="W311" i="28"/>
  <c r="W306" i="28"/>
  <c r="W269" i="28"/>
  <c r="W240" i="28"/>
  <c r="W231" i="28"/>
  <c r="W329" i="28"/>
  <c r="W326" i="28"/>
  <c r="W285" i="28"/>
  <c r="W281" i="28"/>
  <c r="W227" i="28"/>
  <c r="W283" i="28"/>
  <c r="W328" i="28"/>
  <c r="W322" i="28"/>
  <c r="W298" i="28"/>
  <c r="W304" i="28"/>
  <c r="W287" i="28"/>
  <c r="W263" i="28"/>
  <c r="W223" i="28"/>
  <c r="W229" i="28"/>
  <c r="W16" i="28"/>
  <c r="W22" i="28"/>
  <c r="W308" i="28"/>
  <c r="W255" i="28"/>
  <c r="W225" i="28"/>
  <c r="W310" i="28"/>
  <c r="W275" i="28"/>
  <c r="W221" i="28"/>
  <c r="W324" i="28"/>
  <c r="W288" i="28"/>
  <c r="W103" i="28"/>
  <c r="W92" i="28"/>
  <c r="W101" i="28"/>
  <c r="W99" i="28"/>
  <c r="W96" i="28"/>
  <c r="W89" i="28"/>
  <c r="W88" i="28"/>
  <c r="W84" i="28"/>
  <c r="W94" i="28"/>
  <c r="W83" i="28"/>
  <c r="W104" i="28"/>
  <c r="W320" i="28"/>
  <c r="W315" i="28"/>
  <c r="W299" i="28"/>
  <c r="W293" i="28"/>
  <c r="W284" i="28"/>
  <c r="W282" i="28"/>
  <c r="W266" i="28"/>
  <c r="W260" i="28"/>
  <c r="W243" i="28"/>
  <c r="W313" i="28"/>
  <c r="W305" i="28"/>
  <c r="W280" i="28"/>
  <c r="W264" i="28"/>
  <c r="W233" i="28"/>
  <c r="W327" i="28"/>
  <c r="W325" i="28"/>
  <c r="W323" i="28"/>
  <c r="W276" i="28"/>
  <c r="W262" i="28"/>
  <c r="W251" i="28"/>
  <c r="W232" i="28"/>
  <c r="W224" i="28"/>
  <c r="W241" i="28"/>
  <c r="W303" i="28"/>
  <c r="W297" i="28"/>
  <c r="W247" i="28"/>
  <c r="W237" i="28"/>
  <c r="W228" i="28"/>
  <c r="W220" i="28"/>
  <c r="W152" i="28" l="1"/>
  <c r="W204" i="28"/>
  <c r="W215" i="28"/>
  <c r="W208" i="28"/>
  <c r="W179" i="28"/>
  <c r="W167" i="28"/>
  <c r="W196" i="28"/>
  <c r="W171" i="28"/>
  <c r="W211" i="28"/>
  <c r="W199" i="28"/>
  <c r="W203" i="28"/>
  <c r="W156" i="28"/>
  <c r="W197" i="28"/>
  <c r="W172" i="28"/>
  <c r="W209" i="28"/>
  <c r="W176" i="28"/>
  <c r="W161" i="28"/>
  <c r="W129" i="28"/>
  <c r="W135" i="28"/>
  <c r="W137" i="28"/>
  <c r="W139" i="28"/>
  <c r="W142" i="28"/>
  <c r="W151" i="28"/>
  <c r="W202" i="28"/>
  <c r="W198" i="28"/>
  <c r="W154" i="28"/>
  <c r="W189" i="28"/>
  <c r="W158" i="28"/>
  <c r="W190" i="28"/>
  <c r="W201" i="28"/>
  <c r="W205" i="28"/>
  <c r="W206" i="28"/>
  <c r="W213" i="28"/>
  <c r="W194" i="28"/>
  <c r="W214" i="28"/>
  <c r="W218" i="28"/>
  <c r="W136" i="28"/>
  <c r="W14" i="28"/>
  <c r="W130" i="28"/>
  <c r="W147" i="28"/>
  <c r="W148" i="28"/>
  <c r="W184" i="28"/>
  <c r="W207" i="28"/>
  <c r="W163" i="28"/>
  <c r="W160" i="28"/>
  <c r="W173" i="28"/>
  <c r="W180" i="28"/>
  <c r="W185" i="28"/>
  <c r="W159" i="28"/>
  <c r="W155" i="28"/>
  <c r="W140" i="28"/>
  <c r="W187" i="28"/>
  <c r="W134" i="28"/>
  <c r="W143" i="28"/>
  <c r="W144" i="28"/>
  <c r="W175" i="28"/>
  <c r="W212" i="28"/>
  <c r="W195" i="28"/>
  <c r="W192" i="28"/>
  <c r="W183" i="28"/>
  <c r="W216" i="28"/>
  <c r="W168" i="28"/>
  <c r="W188" i="28"/>
  <c r="W164" i="28"/>
  <c r="W200" i="28"/>
  <c r="W191" i="28"/>
  <c r="W131" i="28"/>
  <c r="W132" i="28"/>
  <c r="W133" i="28"/>
  <c r="W138" i="28"/>
  <c r="W141" i="28"/>
  <c r="W145" i="28"/>
  <c r="W149" i="28"/>
  <c r="W146" i="28"/>
  <c r="W150" i="28"/>
  <c r="W217" i="28"/>
  <c r="W174" i="28"/>
  <c r="W157" i="28"/>
  <c r="W193" i="28"/>
  <c r="W153" i="28"/>
  <c r="W178" i="28"/>
  <c r="W166" i="28"/>
  <c r="W177" i="28"/>
  <c r="W186" i="28"/>
  <c r="W181" i="28"/>
  <c r="W210" i="28"/>
  <c r="W162" i="28"/>
  <c r="W165" i="28"/>
  <c r="W182" i="28"/>
  <c r="W169" i="28"/>
  <c r="W170" i="28"/>
  <c r="V9" i="28"/>
  <c r="J23" i="56" s="1"/>
  <c r="V10" i="28" l="1"/>
  <c r="K23" i="56" s="1"/>
  <c r="V11" i="28" l="1"/>
  <c r="F35" i="56" l="1"/>
  <c r="N35" i="56" s="1"/>
  <c r="H35" i="56" l="1"/>
  <c r="L35" i="56" s="1"/>
  <c r="G35" i="56"/>
  <c r="I35" i="56" s="1"/>
  <c r="AT8" i="28"/>
  <c r="AT304" i="28" s="1"/>
  <c r="L39" i="56" l="1"/>
  <c r="L36" i="56"/>
  <c r="L34" i="56"/>
  <c r="L32" i="56"/>
  <c r="L38" i="56"/>
  <c r="L37" i="56"/>
  <c r="L33" i="56"/>
  <c r="L30" i="56"/>
  <c r="L31" i="56"/>
  <c r="L14" i="56"/>
  <c r="AT301" i="28"/>
  <c r="AT171" i="28"/>
  <c r="AT167" i="28"/>
  <c r="AT325" i="28"/>
  <c r="C325" i="28" s="1"/>
  <c r="AI325" i="28" s="1"/>
  <c r="AT334" i="28"/>
  <c r="AT321" i="28"/>
  <c r="AT152" i="28"/>
  <c r="AT311" i="28"/>
  <c r="AT187" i="28"/>
  <c r="C187" i="28" s="1"/>
  <c r="AI187" i="28" s="1"/>
  <c r="AT51" i="28"/>
  <c r="AT298" i="28"/>
  <c r="AT251" i="28"/>
  <c r="AT317" i="28"/>
  <c r="AT90" i="28"/>
  <c r="AT47" i="28"/>
  <c r="AT105" i="28"/>
  <c r="AT244" i="28"/>
  <c r="AT309" i="28"/>
  <c r="AT280" i="28"/>
  <c r="AT281" i="28"/>
  <c r="C281" i="28" s="1"/>
  <c r="AI281" i="28" s="1"/>
  <c r="AT64" i="28"/>
  <c r="AT246" i="28"/>
  <c r="AT193" i="28"/>
  <c r="AT318" i="28"/>
  <c r="AT235" i="28"/>
  <c r="AT145" i="28"/>
  <c r="AT262" i="28"/>
  <c r="AT86" i="28"/>
  <c r="AT203" i="28"/>
  <c r="AT81" i="28"/>
  <c r="AT56" i="28"/>
  <c r="AT208" i="28"/>
  <c r="C208" i="28" s="1"/>
  <c r="AI208" i="28" s="1"/>
  <c r="AT211" i="28"/>
  <c r="AT340" i="28"/>
  <c r="AT206" i="28"/>
  <c r="AT288" i="28"/>
  <c r="AT97" i="28"/>
  <c r="AT43" i="28"/>
  <c r="AT257" i="28"/>
  <c r="AT268" i="28"/>
  <c r="AT292" i="28"/>
  <c r="AT182" i="28"/>
  <c r="AT49" i="28"/>
  <c r="AT122" i="28"/>
  <c r="AT337" i="28"/>
  <c r="AT147" i="28"/>
  <c r="AT161" i="28"/>
  <c r="AT297" i="28"/>
  <c r="AT40" i="28"/>
  <c r="AT239" i="28"/>
  <c r="AT236" i="28"/>
  <c r="AT72" i="28"/>
  <c r="AT214" i="28"/>
  <c r="AT118" i="28"/>
  <c r="AT71" i="28"/>
  <c r="AT27" i="28"/>
  <c r="AT226" i="28"/>
  <c r="AT50" i="28"/>
  <c r="AT172" i="28"/>
  <c r="AT245" i="28"/>
  <c r="AT248" i="28"/>
  <c r="AT276" i="28"/>
  <c r="AT331" i="28"/>
  <c r="AT88" i="28"/>
  <c r="AT266" i="28"/>
  <c r="AT307" i="28"/>
  <c r="AT173" i="28"/>
  <c r="AT289" i="28"/>
  <c r="AT133" i="28"/>
  <c r="AT279" i="28"/>
  <c r="AT254" i="28"/>
  <c r="AT102" i="28"/>
  <c r="AT140" i="28"/>
  <c r="AT256" i="28"/>
  <c r="AT188" i="28"/>
  <c r="AT243" i="28"/>
  <c r="AT186" i="28"/>
  <c r="AT227" i="28"/>
  <c r="AT335" i="28"/>
  <c r="AT119" i="28"/>
  <c r="AT269" i="28"/>
  <c r="AT277" i="28"/>
  <c r="AT216" i="28"/>
  <c r="AT247" i="28"/>
  <c r="AT196" i="28"/>
  <c r="AT218" i="28"/>
  <c r="AT229" i="28"/>
  <c r="AT194" i="28"/>
  <c r="G46" i="56"/>
  <c r="I46" i="56" s="1"/>
  <c r="AT116" i="28"/>
  <c r="AT149" i="28"/>
  <c r="AT14" i="28"/>
  <c r="AT259" i="28"/>
  <c r="AT284" i="28"/>
  <c r="AT132" i="28"/>
  <c r="AT207" i="28"/>
  <c r="AT114" i="28"/>
  <c r="AT52" i="28"/>
  <c r="AT232" i="28"/>
  <c r="AT169" i="28"/>
  <c r="AT294" i="28"/>
  <c r="AT322" i="28"/>
  <c r="AT332" i="28"/>
  <c r="AT109" i="28"/>
  <c r="AT314" i="28"/>
  <c r="AT183" i="28"/>
  <c r="AT323" i="28"/>
  <c r="AT205" i="28"/>
  <c r="AT26" i="28"/>
  <c r="AT201" i="28"/>
  <c r="AT126" i="28"/>
  <c r="AT21" i="28"/>
  <c r="AT24" i="28"/>
  <c r="AT299" i="28"/>
  <c r="AT130" i="28"/>
  <c r="AT185" i="28"/>
  <c r="AT342" i="28"/>
  <c r="AT212" i="28"/>
  <c r="AT271" i="28"/>
  <c r="AT38" i="28"/>
  <c r="AT92" i="28"/>
  <c r="AT141" i="28"/>
  <c r="AT306" i="28"/>
  <c r="AT63" i="28"/>
  <c r="AT144" i="28"/>
  <c r="AT261" i="28"/>
  <c r="AT31" i="28"/>
  <c r="AT166" i="28"/>
  <c r="AT250" i="28"/>
  <c r="AT162" i="28"/>
  <c r="AT302" i="28"/>
  <c r="AT111" i="28"/>
  <c r="AT324" i="28"/>
  <c r="AT190" i="28"/>
  <c r="AT66" i="28"/>
  <c r="AT234" i="28"/>
  <c r="AT177" i="28"/>
  <c r="AT327" i="28"/>
  <c r="AT137" i="28"/>
  <c r="AT101" i="28"/>
  <c r="AT221" i="28"/>
  <c r="AT103" i="28"/>
  <c r="AT204" i="28"/>
  <c r="AT267" i="28"/>
  <c r="AT224" i="28"/>
  <c r="AT120" i="28"/>
  <c r="AT76" i="28"/>
  <c r="AT46" i="28"/>
  <c r="AT220" i="28"/>
  <c r="AT148" i="28"/>
  <c r="AT312" i="28"/>
  <c r="AT79" i="28"/>
  <c r="AT110" i="28"/>
  <c r="AT223" i="28"/>
  <c r="AT315" i="28"/>
  <c r="AT241" i="28"/>
  <c r="AT179" i="28"/>
  <c r="AT339" i="28"/>
  <c r="AT199" i="28"/>
  <c r="AT28" i="28"/>
  <c r="AT82" i="28"/>
  <c r="AT104" i="28"/>
  <c r="AT291" i="28"/>
  <c r="AT287" i="28"/>
  <c r="AT77" i="28"/>
  <c r="AT69" i="28"/>
  <c r="AT310" i="28"/>
  <c r="AT286" i="28"/>
  <c r="AT237" i="28"/>
  <c r="AT164" i="28"/>
  <c r="AT67" i="28"/>
  <c r="AT272" i="28"/>
  <c r="AT107" i="28"/>
  <c r="AT115" i="28"/>
  <c r="AT240" i="28"/>
  <c r="AT80" i="28"/>
  <c r="AT78" i="28"/>
  <c r="AT253" i="28"/>
  <c r="AT32" i="28"/>
  <c r="AT329" i="28"/>
  <c r="AT112" i="28"/>
  <c r="AT296" i="28"/>
  <c r="AT330" i="28"/>
  <c r="AT158" i="28"/>
  <c r="C158" i="28" s="1"/>
  <c r="Q158" i="28" s="1"/>
  <c r="AT19" i="28"/>
  <c r="AT58" i="28"/>
  <c r="AT300" i="28"/>
  <c r="AT30" i="28"/>
  <c r="AT33" i="28"/>
  <c r="AT168" i="28"/>
  <c r="AT230" i="28"/>
  <c r="AT336" i="28"/>
  <c r="AT17" i="28"/>
  <c r="AT57" i="28"/>
  <c r="AT175" i="28"/>
  <c r="AT219" i="28"/>
  <c r="AT176" i="28"/>
  <c r="AT15" i="28"/>
  <c r="AT93" i="28"/>
  <c r="AT98" i="28"/>
  <c r="AT87" i="28"/>
  <c r="AT341" i="28"/>
  <c r="AT215" i="28"/>
  <c r="AT135" i="28"/>
  <c r="AT100" i="28"/>
  <c r="AT320" i="28"/>
  <c r="AT146" i="28"/>
  <c r="AT252" i="28"/>
  <c r="AT273" i="28"/>
  <c r="AT308" i="28"/>
  <c r="AT91" i="28"/>
  <c r="AT143" i="28"/>
  <c r="AT39" i="28"/>
  <c r="AT283" i="28"/>
  <c r="AT293" i="28"/>
  <c r="AT131" i="28"/>
  <c r="AT238" i="28"/>
  <c r="AT174" i="28"/>
  <c r="AT163" i="28"/>
  <c r="AT270" i="28"/>
  <c r="AT255" i="28"/>
  <c r="AT65" i="28"/>
  <c r="AT202" i="28"/>
  <c r="AT313" i="28"/>
  <c r="AT136" i="28"/>
  <c r="AT16" i="28"/>
  <c r="AT139" i="28"/>
  <c r="AT155" i="28"/>
  <c r="AT328" i="28"/>
  <c r="AT260" i="28"/>
  <c r="AT198" i="28"/>
  <c r="AT338" i="28"/>
  <c r="AT303" i="28"/>
  <c r="AT316" i="28"/>
  <c r="AT326" i="28"/>
  <c r="AT89" i="28"/>
  <c r="AT319" i="28"/>
  <c r="AT184" i="28"/>
  <c r="AT55" i="28"/>
  <c r="AT181" i="28"/>
  <c r="AT153" i="28"/>
  <c r="AT138" i="28"/>
  <c r="AT106" i="28"/>
  <c r="AT113" i="28"/>
  <c r="AT156" i="28"/>
  <c r="AT344" i="28"/>
  <c r="AT305" i="28"/>
  <c r="AT345" i="28"/>
  <c r="AT95" i="28"/>
  <c r="AT124" i="28"/>
  <c r="AT123" i="28"/>
  <c r="AT295" i="28"/>
  <c r="AT189" i="28"/>
  <c r="AT275" i="28"/>
  <c r="AT48" i="28"/>
  <c r="AT278" i="28"/>
  <c r="AT117" i="28"/>
  <c r="AT242" i="28"/>
  <c r="AT60" i="28"/>
  <c r="AT37" i="28"/>
  <c r="AT53" i="28"/>
  <c r="AT285" i="28"/>
  <c r="AT41" i="28"/>
  <c r="AT108" i="28"/>
  <c r="AT74" i="28"/>
  <c r="AT213" i="28"/>
  <c r="AT42" i="28"/>
  <c r="AT129" i="28"/>
  <c r="AT36" i="28"/>
  <c r="AT142" i="28"/>
  <c r="AT23" i="28"/>
  <c r="AT192" i="28"/>
  <c r="AT125" i="28"/>
  <c r="AT94" i="28"/>
  <c r="AT96" i="28"/>
  <c r="AT83" i="28"/>
  <c r="AT34" i="28"/>
  <c r="AT263" i="28"/>
  <c r="AT195" i="28"/>
  <c r="AT197" i="28"/>
  <c r="AT45" i="28"/>
  <c r="AT217" i="28"/>
  <c r="AT170" i="28"/>
  <c r="AT333" i="28"/>
  <c r="AT210" i="28"/>
  <c r="AT68" i="28"/>
  <c r="AT29" i="28"/>
  <c r="AT249" i="28"/>
  <c r="AT222" i="28"/>
  <c r="AT85" i="28"/>
  <c r="AT290" i="28"/>
  <c r="AT265" i="28"/>
  <c r="AT99" i="28"/>
  <c r="AT228" i="28"/>
  <c r="AT84" i="28"/>
  <c r="AT159" i="28"/>
  <c r="AT200" i="28"/>
  <c r="AT44" i="28"/>
  <c r="AT160" i="28"/>
  <c r="AT59" i="28"/>
  <c r="AT22" i="28"/>
  <c r="AT165" i="28"/>
  <c r="AT62" i="28"/>
  <c r="AT18" i="28"/>
  <c r="AT35" i="28"/>
  <c r="AT25" i="28"/>
  <c r="AT231" i="28"/>
  <c r="AT54" i="28"/>
  <c r="AT157" i="28"/>
  <c r="AT75" i="28"/>
  <c r="AT209" i="28"/>
  <c r="AT134" i="28"/>
  <c r="AT264" i="28"/>
  <c r="AT180" i="28"/>
  <c r="AT20" i="28"/>
  <c r="AT61" i="28"/>
  <c r="AT151" i="28"/>
  <c r="AT274" i="28"/>
  <c r="AT70" i="28"/>
  <c r="AT154" i="28"/>
  <c r="AT178" i="28"/>
  <c r="AT258" i="28"/>
  <c r="AT191" i="28"/>
  <c r="AT73" i="28"/>
  <c r="AT343" i="28"/>
  <c r="AT282" i="28"/>
  <c r="AT233" i="28"/>
  <c r="AT150" i="28"/>
  <c r="AT121" i="28"/>
  <c r="AT225" i="28"/>
  <c r="M41" i="56"/>
  <c r="G45" i="56"/>
  <c r="I45" i="56" s="1"/>
  <c r="C304" i="28"/>
  <c r="AQ304" i="28" s="1"/>
  <c r="C301" i="28"/>
  <c r="AI301" i="28" s="1"/>
  <c r="C272" i="28"/>
  <c r="AI272" i="28" s="1"/>
  <c r="M40" i="56" l="1"/>
  <c r="AU187" i="28"/>
  <c r="AU281" i="28"/>
  <c r="AU325" i="28"/>
  <c r="AA304" i="28"/>
  <c r="AU304" i="28"/>
  <c r="AU272" i="28"/>
  <c r="C345" i="28"/>
  <c r="C181" i="28"/>
  <c r="AU181" i="28" s="1"/>
  <c r="C270" i="28"/>
  <c r="AI270" i="28" s="1"/>
  <c r="C131" i="28"/>
  <c r="AI131" i="28" s="1"/>
  <c r="C135" i="28"/>
  <c r="Y135" i="28" s="1"/>
  <c r="AU158" i="28"/>
  <c r="BA158" i="28"/>
  <c r="AO158" i="28"/>
  <c r="AW158" i="28"/>
  <c r="U158" i="28"/>
  <c r="AA158" i="28"/>
  <c r="AY158" i="28"/>
  <c r="AS158" i="28"/>
  <c r="C329" i="28"/>
  <c r="BA272" i="28"/>
  <c r="AA272" i="28"/>
  <c r="AW272" i="28"/>
  <c r="U272" i="28"/>
  <c r="AO272" i="28"/>
  <c r="AY272" i="28"/>
  <c r="AS272" i="28"/>
  <c r="C243" i="28"/>
  <c r="AU243" i="28" s="1"/>
  <c r="BA208" i="28"/>
  <c r="AO208" i="28"/>
  <c r="AY208" i="28"/>
  <c r="AA208" i="28"/>
  <c r="AW208" i="28"/>
  <c r="U208" i="28"/>
  <c r="AS208" i="28"/>
  <c r="BA281" i="28"/>
  <c r="AA281" i="28"/>
  <c r="AW281" i="28"/>
  <c r="U281" i="28"/>
  <c r="AO281" i="28"/>
  <c r="AY281" i="28"/>
  <c r="AS281" i="28"/>
  <c r="BA187" i="28"/>
  <c r="AO187" i="28"/>
  <c r="AW187" i="28"/>
  <c r="U187" i="28"/>
  <c r="AY187" i="28"/>
  <c r="AA187" i="28"/>
  <c r="AS187" i="28"/>
  <c r="AS304" i="28"/>
  <c r="AO304" i="28"/>
  <c r="C290" i="28"/>
  <c r="AI290" i="28" s="1"/>
  <c r="C202" i="28"/>
  <c r="AI202" i="28" s="1"/>
  <c r="C163" i="28"/>
  <c r="AK163" i="28" s="1"/>
  <c r="C293" i="28"/>
  <c r="AC293" i="28" s="1"/>
  <c r="C146" i="28"/>
  <c r="AI146" i="28" s="1"/>
  <c r="C175" i="28"/>
  <c r="AI175" i="28" s="1"/>
  <c r="C230" i="28"/>
  <c r="C199" i="28"/>
  <c r="AQ199" i="28" s="1"/>
  <c r="C315" i="28"/>
  <c r="AI315" i="28" s="1"/>
  <c r="C312" i="28"/>
  <c r="AI312" i="28" s="1"/>
  <c r="C76" i="28"/>
  <c r="M76" i="28" s="1"/>
  <c r="C137" i="28"/>
  <c r="AQ137" i="28" s="1"/>
  <c r="C323" i="28"/>
  <c r="U323" i="28" s="1"/>
  <c r="C149" i="28"/>
  <c r="E149" i="28" s="1"/>
  <c r="C216" i="28"/>
  <c r="K216" i="28" s="1"/>
  <c r="C335" i="28"/>
  <c r="AQ335" i="28" s="1"/>
  <c r="C254" i="28"/>
  <c r="AI254" i="28" s="1"/>
  <c r="C173" i="28"/>
  <c r="AI173" i="28" s="1"/>
  <c r="C172" i="28"/>
  <c r="C236" i="28"/>
  <c r="BC236" i="28" s="1"/>
  <c r="C49" i="28"/>
  <c r="AK49" i="28" s="1"/>
  <c r="C56" i="28"/>
  <c r="AK56" i="28" s="1"/>
  <c r="C262" i="28"/>
  <c r="C251" i="28"/>
  <c r="AU251" i="28" s="1"/>
  <c r="C311" i="28"/>
  <c r="AI311" i="28" s="1"/>
  <c r="BA325" i="28"/>
  <c r="AW325" i="28"/>
  <c r="U325" i="28"/>
  <c r="AO325" i="28"/>
  <c r="AY325" i="28"/>
  <c r="AA325" i="28"/>
  <c r="AS325" i="28"/>
  <c r="AU301" i="28"/>
  <c r="BA301" i="28"/>
  <c r="U301" i="28"/>
  <c r="AO301" i="28"/>
  <c r="AA301" i="28"/>
  <c r="AY301" i="28"/>
  <c r="AW301" i="28"/>
  <c r="AS301" i="28"/>
  <c r="AW304" i="28"/>
  <c r="U304" i="28"/>
  <c r="AY304" i="28"/>
  <c r="BA304" i="28"/>
  <c r="C161" i="28"/>
  <c r="M161" i="28" s="1"/>
  <c r="C219" i="28"/>
  <c r="BC219" i="28" s="1"/>
  <c r="C336" i="28"/>
  <c r="AK336" i="28" s="1"/>
  <c r="AU345" i="28"/>
  <c r="C215" i="28"/>
  <c r="C206" i="28"/>
  <c r="Q206" i="28" s="1"/>
  <c r="C257" i="28"/>
  <c r="AQ257" i="28" s="1"/>
  <c r="C198" i="28"/>
  <c r="AC198" i="28" s="1"/>
  <c r="C240" i="28"/>
  <c r="AQ240" i="28" s="1"/>
  <c r="C330" i="28"/>
  <c r="O330" i="28" s="1"/>
  <c r="C231" i="28"/>
  <c r="C300" i="28"/>
  <c r="C310" i="28"/>
  <c r="C139" i="28"/>
  <c r="S139" i="28" s="1"/>
  <c r="C326" i="28"/>
  <c r="AC326" i="28" s="1"/>
  <c r="C204" i="28"/>
  <c r="G204" i="28" s="1"/>
  <c r="C188" i="28"/>
  <c r="K188" i="28" s="1"/>
  <c r="C170" i="28"/>
  <c r="E170" i="28" s="1"/>
  <c r="C306" i="28"/>
  <c r="C195" i="28"/>
  <c r="M195" i="28" s="1"/>
  <c r="C232" i="28"/>
  <c r="AM232" i="28" s="1"/>
  <c r="C160" i="28"/>
  <c r="C67" i="28"/>
  <c r="E67" i="28" s="1"/>
  <c r="BC158" i="28"/>
  <c r="BC272" i="28"/>
  <c r="BC208" i="28"/>
  <c r="BC281" i="28"/>
  <c r="BC187" i="28"/>
  <c r="C291" i="28"/>
  <c r="S291" i="28" s="1"/>
  <c r="BC325" i="28"/>
  <c r="BC301" i="28"/>
  <c r="C191" i="28"/>
  <c r="K191" i="28" s="1"/>
  <c r="C225" i="28"/>
  <c r="M225" i="28" s="1"/>
  <c r="C263" i="28"/>
  <c r="S263" i="28" s="1"/>
  <c r="C213" i="28"/>
  <c r="S213" i="28" s="1"/>
  <c r="C344" i="28"/>
  <c r="AK344" i="28" s="1"/>
  <c r="C316" i="28"/>
  <c r="AG316" i="28" s="1"/>
  <c r="C260" i="28"/>
  <c r="AU260" i="28" s="1"/>
  <c r="C174" i="28"/>
  <c r="AU174" i="28" s="1"/>
  <c r="C320" i="28"/>
  <c r="AK320" i="28" s="1"/>
  <c r="C341" i="28"/>
  <c r="AU341" i="28" s="1"/>
  <c r="C296" i="28"/>
  <c r="AU296" i="28" s="1"/>
  <c r="C327" i="28"/>
  <c r="AU327" i="28" s="1"/>
  <c r="C162" i="28"/>
  <c r="AM162" i="28" s="1"/>
  <c r="C183" i="28"/>
  <c r="C182" i="28"/>
  <c r="AU182" i="28" s="1"/>
  <c r="C340" i="28"/>
  <c r="AY340" i="28" s="1"/>
  <c r="C145" i="28"/>
  <c r="M145" i="28" s="1"/>
  <c r="C246" i="28"/>
  <c r="AU246" i="28" s="1"/>
  <c r="C309" i="28"/>
  <c r="AI309" i="28" s="1"/>
  <c r="C167" i="28"/>
  <c r="I167" i="28" s="1"/>
  <c r="BC304" i="28"/>
  <c r="C152" i="28"/>
  <c r="E152" i="28" s="1"/>
  <c r="C283" i="28"/>
  <c r="AU283" i="28" s="1"/>
  <c r="C242" i="28"/>
  <c r="Q242" i="28" s="1"/>
  <c r="C308" i="28"/>
  <c r="C275" i="28"/>
  <c r="S275" i="28" s="1"/>
  <c r="C307" i="28"/>
  <c r="AW307" i="28" s="1"/>
  <c r="C168" i="28"/>
  <c r="AU168" i="28" s="1"/>
  <c r="C253" i="28"/>
  <c r="Y253" i="28" s="1"/>
  <c r="C298" i="28"/>
  <c r="BC298" i="28" s="1"/>
  <c r="C228" i="28"/>
  <c r="C218" i="28"/>
  <c r="E218" i="28" s="1"/>
  <c r="C276" i="28"/>
  <c r="AW276" i="28" s="1"/>
  <c r="C227" i="28"/>
  <c r="G227" i="28" s="1"/>
  <c r="C274" i="28"/>
  <c r="AU274" i="28" s="1"/>
  <c r="C285" i="28"/>
  <c r="AE285" i="28" s="1"/>
  <c r="C277" i="28"/>
  <c r="AK277" i="28" s="1"/>
  <c r="C147" i="28"/>
  <c r="AW147" i="28" s="1"/>
  <c r="C239" i="28"/>
  <c r="BA239" i="28" s="1"/>
  <c r="AQ158" i="28"/>
  <c r="AQ272" i="28"/>
  <c r="C287" i="28"/>
  <c r="C268" i="28"/>
  <c r="AU268" i="28" s="1"/>
  <c r="C288" i="28"/>
  <c r="M288" i="28" s="1"/>
  <c r="AQ208" i="28"/>
  <c r="AQ281" i="28"/>
  <c r="AQ187" i="28"/>
  <c r="C233" i="28"/>
  <c r="M233" i="28" s="1"/>
  <c r="C93" i="28"/>
  <c r="AC93" i="28" s="1"/>
  <c r="AQ325" i="28"/>
  <c r="AQ301" i="28"/>
  <c r="C258" i="28"/>
  <c r="C165" i="28"/>
  <c r="G165" i="28" s="1"/>
  <c r="C164" i="28"/>
  <c r="AU164" i="28" s="1"/>
  <c r="C148" i="28"/>
  <c r="AU148" i="28" s="1"/>
  <c r="C190" i="28"/>
  <c r="AG190" i="28" s="1"/>
  <c r="C212" i="28"/>
  <c r="AA212" i="28" s="1"/>
  <c r="C322" i="28"/>
  <c r="AU322" i="28" s="1"/>
  <c r="C279" i="28"/>
  <c r="AA279" i="28" s="1"/>
  <c r="C43" i="28"/>
  <c r="C256" i="28"/>
  <c r="AE256" i="28" s="1"/>
  <c r="C284" i="28"/>
  <c r="BA284" i="28" s="1"/>
  <c r="G11" i="56"/>
  <c r="C192" i="28"/>
  <c r="C313" i="28"/>
  <c r="C143" i="28"/>
  <c r="AI304" i="28"/>
  <c r="S304" i="28"/>
  <c r="M23" i="56"/>
  <c r="C70" i="28"/>
  <c r="AU70" i="28" s="1"/>
  <c r="C209" i="28"/>
  <c r="Y209" i="28" s="1"/>
  <c r="S290" i="28"/>
  <c r="C305" i="28"/>
  <c r="C302" i="28"/>
  <c r="AE302" i="28" s="1"/>
  <c r="C31" i="28"/>
  <c r="AU31" i="28" s="1"/>
  <c r="C271" i="28"/>
  <c r="AC271" i="28" s="1"/>
  <c r="C130" i="28"/>
  <c r="I130" i="28" s="1"/>
  <c r="C332" i="28"/>
  <c r="AI332" i="28" s="1"/>
  <c r="C132" i="28"/>
  <c r="Q132" i="28" s="1"/>
  <c r="C229" i="28"/>
  <c r="AG229" i="28" s="1"/>
  <c r="C331" i="28"/>
  <c r="AC331" i="28" s="1"/>
  <c r="C71" i="28"/>
  <c r="AU71" i="28" s="1"/>
  <c r="C193" i="28"/>
  <c r="AG193" i="28" s="1"/>
  <c r="C280" i="28"/>
  <c r="AE280" i="28" s="1"/>
  <c r="S325" i="28"/>
  <c r="S301" i="28"/>
  <c r="C180" i="28"/>
  <c r="AU180" i="28" s="1"/>
  <c r="C217" i="28"/>
  <c r="AU217" i="28" s="1"/>
  <c r="C142" i="28"/>
  <c r="C138" i="28"/>
  <c r="AU138" i="28" s="1"/>
  <c r="C184" i="28"/>
  <c r="AU184" i="28" s="1"/>
  <c r="C339" i="28"/>
  <c r="AU339" i="28" s="1"/>
  <c r="C201" i="28"/>
  <c r="AU201" i="28" s="1"/>
  <c r="C178" i="28"/>
  <c r="C151" i="28"/>
  <c r="AU151" i="28" s="1"/>
  <c r="C264" i="28"/>
  <c r="O264" i="28" s="1"/>
  <c r="C200" i="28"/>
  <c r="AU200" i="28" s="1"/>
  <c r="C210" i="28"/>
  <c r="AU210" i="28" s="1"/>
  <c r="C189" i="28"/>
  <c r="AU189" i="28" s="1"/>
  <c r="C153" i="28"/>
  <c r="AU153" i="28" s="1"/>
  <c r="C303" i="28"/>
  <c r="C328" i="28"/>
  <c r="AU328" i="28" s="1"/>
  <c r="C255" i="28"/>
  <c r="AU255" i="28" s="1"/>
  <c r="C237" i="28"/>
  <c r="AU237" i="28" s="1"/>
  <c r="C224" i="28"/>
  <c r="AU224" i="28" s="1"/>
  <c r="C324" i="28"/>
  <c r="AC324" i="28" s="1"/>
  <c r="C250" i="28"/>
  <c r="AU250" i="28" s="1"/>
  <c r="C144" i="28"/>
  <c r="AU144" i="28" s="1"/>
  <c r="C259" i="28"/>
  <c r="AU259" i="28" s="1"/>
  <c r="C196" i="28"/>
  <c r="AU196" i="28" s="1"/>
  <c r="C186" i="28"/>
  <c r="AU186" i="28" s="1"/>
  <c r="C133" i="28"/>
  <c r="O133" i="28" s="1"/>
  <c r="C214" i="28"/>
  <c r="AU214" i="28" s="1"/>
  <c r="C40" i="28"/>
  <c r="K40" i="28" s="1"/>
  <c r="C292" i="28"/>
  <c r="AU292" i="28" s="1"/>
  <c r="C97" i="28"/>
  <c r="AU97" i="28" s="1"/>
  <c r="C211" i="28"/>
  <c r="O211" i="28" s="1"/>
  <c r="C235" i="28"/>
  <c r="AU235" i="28" s="1"/>
  <c r="C244" i="28"/>
  <c r="AU244" i="28" s="1"/>
  <c r="C90" i="28"/>
  <c r="AU90" i="28" s="1"/>
  <c r="C171" i="28"/>
  <c r="S158" i="28"/>
  <c r="S272" i="28"/>
  <c r="S208" i="28"/>
  <c r="S281" i="28"/>
  <c r="S187" i="28"/>
  <c r="C156" i="28"/>
  <c r="C266" i="28"/>
  <c r="C248" i="28"/>
  <c r="O248" i="28" s="1"/>
  <c r="C238" i="28"/>
  <c r="C269" i="28"/>
  <c r="Y269" i="28" s="1"/>
  <c r="C337" i="28"/>
  <c r="AG337" i="28" s="1"/>
  <c r="C220" i="28"/>
  <c r="C136" i="28"/>
  <c r="AU136" i="28" s="1"/>
  <c r="C226" i="28"/>
  <c r="C222" i="28"/>
  <c r="M222" i="28" s="1"/>
  <c r="C221" i="28"/>
  <c r="I221" i="28" s="1"/>
  <c r="C176" i="28"/>
  <c r="AU176" i="28" s="1"/>
  <c r="C273" i="28"/>
  <c r="AU273" i="28" s="1"/>
  <c r="C319" i="28"/>
  <c r="C157" i="28"/>
  <c r="C321" i="28"/>
  <c r="K321" i="28" s="1"/>
  <c r="C343" i="28"/>
  <c r="C203" i="28"/>
  <c r="O203" i="28" s="1"/>
  <c r="C314" i="28"/>
  <c r="AG314" i="28" s="1"/>
  <c r="C342" i="28"/>
  <c r="C140" i="28"/>
  <c r="C294" i="28"/>
  <c r="AE294" i="28" s="1"/>
  <c r="C62" i="28"/>
  <c r="C29" i="28"/>
  <c r="C23" i="28"/>
  <c r="Q23" i="28" s="1"/>
  <c r="C42" i="28"/>
  <c r="C41" i="28"/>
  <c r="C60" i="28"/>
  <c r="E60" i="28" s="1"/>
  <c r="AM240" i="28"/>
  <c r="AM325" i="28"/>
  <c r="AM301" i="28"/>
  <c r="C91" i="28"/>
  <c r="C48" i="28"/>
  <c r="AM225" i="28"/>
  <c r="C282" i="28"/>
  <c r="AU282" i="28" s="1"/>
  <c r="C75" i="28"/>
  <c r="O75" i="28" s="1"/>
  <c r="C25" i="28"/>
  <c r="O25" i="28" s="1"/>
  <c r="C44" i="28"/>
  <c r="AU44" i="28" s="1"/>
  <c r="C85" i="28"/>
  <c r="AU85" i="28" s="1"/>
  <c r="C68" i="28"/>
  <c r="AU68" i="28" s="1"/>
  <c r="C94" i="28"/>
  <c r="C16" i="28"/>
  <c r="O16" i="28" s="1"/>
  <c r="C65" i="28"/>
  <c r="C15" i="28"/>
  <c r="AU15" i="28" s="1"/>
  <c r="C57" i="28"/>
  <c r="AE57" i="28" s="1"/>
  <c r="C58" i="28"/>
  <c r="AU58" i="28" s="1"/>
  <c r="C69" i="28"/>
  <c r="C104" i="28"/>
  <c r="C103" i="28"/>
  <c r="AU103" i="28" s="1"/>
  <c r="C299" i="28"/>
  <c r="AW299" i="28" s="1"/>
  <c r="C52" i="28"/>
  <c r="AU52" i="28" s="1"/>
  <c r="C50" i="28"/>
  <c r="M50" i="28" s="1"/>
  <c r="C81" i="28"/>
  <c r="AO81" i="28" s="1"/>
  <c r="C47" i="28"/>
  <c r="M42" i="56"/>
  <c r="C20" i="28"/>
  <c r="C55" i="28"/>
  <c r="C96" i="28"/>
  <c r="AG96" i="28" s="1"/>
  <c r="C35" i="28"/>
  <c r="AU35" i="28" s="1"/>
  <c r="C22" i="28"/>
  <c r="AU22" i="28" s="1"/>
  <c r="C99" i="28"/>
  <c r="C45" i="28"/>
  <c r="M45" i="28" s="1"/>
  <c r="C34" i="28"/>
  <c r="I34" i="28" s="1"/>
  <c r="C36" i="28"/>
  <c r="AG36" i="28" s="1"/>
  <c r="C74" i="28"/>
  <c r="C53" i="28"/>
  <c r="M53" i="28" s="1"/>
  <c r="C95" i="28"/>
  <c r="AU95" i="28" s="1"/>
  <c r="C39" i="28"/>
  <c r="AU39" i="28" s="1"/>
  <c r="C100" i="28"/>
  <c r="C87" i="28"/>
  <c r="C17" i="28"/>
  <c r="AU17" i="28" s="1"/>
  <c r="C33" i="28"/>
  <c r="C19" i="28"/>
  <c r="AE19" i="28" s="1"/>
  <c r="C78" i="28"/>
  <c r="Y78" i="28" s="1"/>
  <c r="C77" i="28"/>
  <c r="C82" i="28"/>
  <c r="I82" i="28" s="1"/>
  <c r="C179" i="28"/>
  <c r="AU179" i="28" s="1"/>
  <c r="C177" i="28"/>
  <c r="AU177" i="28" s="1"/>
  <c r="C92" i="28"/>
  <c r="O92" i="28" s="1"/>
  <c r="C24" i="28"/>
  <c r="Y24" i="28" s="1"/>
  <c r="C26" i="28"/>
  <c r="G26" i="28" s="1"/>
  <c r="C64" i="28"/>
  <c r="AU64" i="28" s="1"/>
  <c r="C51" i="28"/>
  <c r="AU51" i="28" s="1"/>
  <c r="M43" i="56"/>
  <c r="I14" i="56"/>
  <c r="C66" i="28"/>
  <c r="M66" i="28" s="1"/>
  <c r="C32" i="28"/>
  <c r="C84" i="28"/>
  <c r="AU84" i="28" s="1"/>
  <c r="C73" i="28"/>
  <c r="AU73" i="28" s="1"/>
  <c r="C154" i="28"/>
  <c r="I154" i="28" s="1"/>
  <c r="C61" i="28"/>
  <c r="AU61" i="28" s="1"/>
  <c r="C134" i="28"/>
  <c r="O134" i="28" s="1"/>
  <c r="C54" i="28"/>
  <c r="AU54" i="28" s="1"/>
  <c r="C18" i="28"/>
  <c r="AU18" i="28" s="1"/>
  <c r="C59" i="28"/>
  <c r="AC59" i="28" s="1"/>
  <c r="C249" i="28"/>
  <c r="I249" i="28" s="1"/>
  <c r="C333" i="28"/>
  <c r="AU333" i="28" s="1"/>
  <c r="C197" i="28"/>
  <c r="AE197" i="28" s="1"/>
  <c r="C83" i="28"/>
  <c r="C37" i="28"/>
  <c r="AU37" i="28" s="1"/>
  <c r="C278" i="28"/>
  <c r="I278" i="28" s="1"/>
  <c r="C295" i="28"/>
  <c r="C89" i="28"/>
  <c r="AU89" i="28" s="1"/>
  <c r="C338" i="28"/>
  <c r="AU338" i="28" s="1"/>
  <c r="AM143" i="28"/>
  <c r="C252" i="28"/>
  <c r="AU252" i="28" s="1"/>
  <c r="C98" i="28"/>
  <c r="K98" i="28" s="1"/>
  <c r="C30" i="28"/>
  <c r="AM158" i="28"/>
  <c r="C80" i="28"/>
  <c r="Y80" i="28" s="1"/>
  <c r="AM272" i="28"/>
  <c r="AU287" i="28"/>
  <c r="AM287" i="28"/>
  <c r="C28" i="28"/>
  <c r="AU28" i="28" s="1"/>
  <c r="C241" i="28"/>
  <c r="AU241" i="28" s="1"/>
  <c r="C79" i="28"/>
  <c r="C101" i="28"/>
  <c r="O101" i="28" s="1"/>
  <c r="C234" i="28"/>
  <c r="C166" i="28"/>
  <c r="Q166" i="28" s="1"/>
  <c r="C38" i="28"/>
  <c r="AU38" i="28" s="1"/>
  <c r="C185" i="28"/>
  <c r="AU185" i="28" s="1"/>
  <c r="C21" i="28"/>
  <c r="K21" i="28" s="1"/>
  <c r="C207" i="28"/>
  <c r="AE207" i="28" s="1"/>
  <c r="C14" i="28"/>
  <c r="AU14" i="28" s="1"/>
  <c r="C194" i="28"/>
  <c r="C247" i="28"/>
  <c r="G247" i="28" s="1"/>
  <c r="C102" i="28"/>
  <c r="Y102" i="28" s="1"/>
  <c r="C88" i="28"/>
  <c r="AU88" i="28" s="1"/>
  <c r="C245" i="28"/>
  <c r="C27" i="28"/>
  <c r="O27" i="28" s="1"/>
  <c r="C72" i="28"/>
  <c r="C297" i="28"/>
  <c r="I297" i="28" s="1"/>
  <c r="AU208" i="28"/>
  <c r="AM208" i="28"/>
  <c r="C86" i="28"/>
  <c r="C318" i="28"/>
  <c r="G318" i="28" s="1"/>
  <c r="AM281" i="28"/>
  <c r="AM187" i="28"/>
  <c r="AM304" i="28"/>
  <c r="C286" i="28"/>
  <c r="AU286" i="28" s="1"/>
  <c r="C63" i="28"/>
  <c r="AE63" i="28" s="1"/>
  <c r="C46" i="28"/>
  <c r="Y46" i="28" s="1"/>
  <c r="C267" i="28"/>
  <c r="Y267" i="28" s="1"/>
  <c r="C155" i="28"/>
  <c r="AU155" i="28" s="1"/>
  <c r="C129" i="28"/>
  <c r="AU129" i="28" s="1"/>
  <c r="C159" i="28"/>
  <c r="C150" i="28"/>
  <c r="AU150" i="28" s="1"/>
  <c r="C317" i="28"/>
  <c r="C334" i="28"/>
  <c r="AU334" i="28" s="1"/>
  <c r="C169" i="28"/>
  <c r="C205" i="28"/>
  <c r="Y205" i="28" s="1"/>
  <c r="C265" i="28"/>
  <c r="M265" i="28" s="1"/>
  <c r="C289" i="28"/>
  <c r="AE289" i="28" s="1"/>
  <c r="C141" i="28"/>
  <c r="AG141" i="28" s="1"/>
  <c r="C261" i="28"/>
  <c r="AU261" i="28" s="1"/>
  <c r="C223" i="28"/>
  <c r="AG223" i="28" s="1"/>
  <c r="AK332" i="28"/>
  <c r="AK304" i="28"/>
  <c r="AK287" i="28"/>
  <c r="AK330" i="28"/>
  <c r="AK272" i="28"/>
  <c r="AK281" i="28"/>
  <c r="AK158" i="28"/>
  <c r="AK316" i="28"/>
  <c r="AK187" i="28"/>
  <c r="AK208" i="28"/>
  <c r="AK335" i="28"/>
  <c r="AK188" i="28"/>
  <c r="AK165" i="28"/>
  <c r="AK325" i="28"/>
  <c r="AK301" i="28"/>
  <c r="AI323" i="28"/>
  <c r="AI158" i="28"/>
  <c r="AI232" i="28"/>
  <c r="AE316" i="28"/>
  <c r="E202" i="28"/>
  <c r="G202" i="28"/>
  <c r="AC202" i="28"/>
  <c r="E330" i="28"/>
  <c r="K175" i="28"/>
  <c r="AC175" i="28"/>
  <c r="E146" i="28"/>
  <c r="E187" i="28"/>
  <c r="K187" i="28"/>
  <c r="AG187" i="28"/>
  <c r="O187" i="28"/>
  <c r="AE187" i="28"/>
  <c r="G187" i="28"/>
  <c r="Y187" i="28"/>
  <c r="AC187" i="28"/>
  <c r="I187" i="28"/>
  <c r="Q187" i="28"/>
  <c r="M187" i="28"/>
  <c r="G209" i="28"/>
  <c r="Y312" i="28"/>
  <c r="O312" i="28"/>
  <c r="E208" i="28"/>
  <c r="G208" i="28"/>
  <c r="AE208" i="28"/>
  <c r="AC208" i="28"/>
  <c r="K208" i="28"/>
  <c r="Q208" i="28"/>
  <c r="M208" i="28"/>
  <c r="I208" i="28"/>
  <c r="Y208" i="28"/>
  <c r="O208" i="28"/>
  <c r="AG208" i="28"/>
  <c r="AE149" i="28"/>
  <c r="Q232" i="28"/>
  <c r="O232" i="28"/>
  <c r="AE212" i="28"/>
  <c r="E240" i="28"/>
  <c r="AG240" i="28"/>
  <c r="I240" i="28"/>
  <c r="G240" i="28"/>
  <c r="Y240" i="28"/>
  <c r="E158" i="28"/>
  <c r="G158" i="28"/>
  <c r="Y158" i="28"/>
  <c r="M158" i="28"/>
  <c r="I158" i="28"/>
  <c r="AE158" i="28"/>
  <c r="AC158" i="28"/>
  <c r="K158" i="28"/>
  <c r="AG158" i="28"/>
  <c r="E336" i="28"/>
  <c r="I336" i="28"/>
  <c r="Q336" i="28"/>
  <c r="E270" i="28"/>
  <c r="G270" i="28"/>
  <c r="E301" i="28"/>
  <c r="G301" i="28"/>
  <c r="M301" i="28"/>
  <c r="Q301" i="28"/>
  <c r="I301" i="28"/>
  <c r="AE301" i="28"/>
  <c r="AC301" i="28"/>
  <c r="K301" i="28"/>
  <c r="AG301" i="28"/>
  <c r="O301" i="28"/>
  <c r="Y301" i="28"/>
  <c r="E96" i="28"/>
  <c r="AC96" i="28"/>
  <c r="K96" i="28"/>
  <c r="G290" i="28"/>
  <c r="E287" i="28"/>
  <c r="I287" i="28"/>
  <c r="Y287" i="28"/>
  <c r="AC287" i="28"/>
  <c r="K287" i="28"/>
  <c r="AE287" i="28"/>
  <c r="M287" i="28"/>
  <c r="G287" i="28"/>
  <c r="Q287" i="28"/>
  <c r="O287" i="28"/>
  <c r="AG287" i="28"/>
  <c r="AE71" i="28"/>
  <c r="O335" i="28"/>
  <c r="AE232" i="28"/>
  <c r="M232" i="28"/>
  <c r="G31" i="28"/>
  <c r="K327" i="28"/>
  <c r="K312" i="28"/>
  <c r="O158" i="28"/>
  <c r="AG260" i="28"/>
  <c r="E281" i="28"/>
  <c r="I281" i="28"/>
  <c r="AC281" i="28"/>
  <c r="Q281" i="28"/>
  <c r="K281" i="28"/>
  <c r="Y281" i="28"/>
  <c r="M281" i="28"/>
  <c r="G281" i="28"/>
  <c r="AE281" i="28"/>
  <c r="O281" i="28"/>
  <c r="AG281" i="28"/>
  <c r="AC242" i="28"/>
  <c r="E228" i="28"/>
  <c r="G228" i="28"/>
  <c r="Y228" i="28"/>
  <c r="M228" i="28"/>
  <c r="O228" i="28"/>
  <c r="AE228" i="28"/>
  <c r="I228" i="28"/>
  <c r="AG228" i="28"/>
  <c r="AC228" i="28"/>
  <c r="K228" i="28"/>
  <c r="Q228" i="28"/>
  <c r="E165" i="28"/>
  <c r="AE165" i="28"/>
  <c r="K165" i="28"/>
  <c r="AC165" i="28"/>
  <c r="E274" i="28"/>
  <c r="G274" i="28"/>
  <c r="AG274" i="28"/>
  <c r="AE274" i="28"/>
  <c r="I274" i="28"/>
  <c r="M274" i="28"/>
  <c r="O274" i="28"/>
  <c r="Q274" i="28"/>
  <c r="K274" i="28"/>
  <c r="AC274" i="28"/>
  <c r="Y274" i="28"/>
  <c r="E304" i="28"/>
  <c r="G304" i="28"/>
  <c r="Q304" i="28"/>
  <c r="O304" i="28"/>
  <c r="Y304" i="28"/>
  <c r="K304" i="28"/>
  <c r="AE304" i="28"/>
  <c r="AC304" i="28"/>
  <c r="I304" i="28"/>
  <c r="AG304" i="28"/>
  <c r="M304" i="28"/>
  <c r="O311" i="28"/>
  <c r="K307" i="28"/>
  <c r="Y307" i="28"/>
  <c r="Y340" i="28"/>
  <c r="AG340" i="28"/>
  <c r="AE340" i="28"/>
  <c r="G340" i="28"/>
  <c r="AG236" i="28"/>
  <c r="O239" i="28"/>
  <c r="M277" i="28"/>
  <c r="E279" i="28"/>
  <c r="G52" i="28"/>
  <c r="Y232" i="28"/>
  <c r="I332" i="28"/>
  <c r="G314" i="28"/>
  <c r="AG212" i="28"/>
  <c r="K212" i="28"/>
  <c r="Y306" i="28"/>
  <c r="AC327" i="28"/>
  <c r="Y327" i="28"/>
  <c r="E78" i="28"/>
  <c r="AC78" i="28"/>
  <c r="AG78" i="28"/>
  <c r="E131" i="28"/>
  <c r="K131" i="28"/>
  <c r="E272" i="28"/>
  <c r="G272" i="28"/>
  <c r="Q272" i="28"/>
  <c r="M272" i="28"/>
  <c r="K272" i="28"/>
  <c r="AG272" i="28"/>
  <c r="Y272" i="28"/>
  <c r="I272" i="28"/>
  <c r="AC272" i="28"/>
  <c r="O272" i="28"/>
  <c r="AE272" i="28"/>
  <c r="AC171" i="28"/>
  <c r="E325" i="28"/>
  <c r="I325" i="28"/>
  <c r="AE325" i="28"/>
  <c r="AC325" i="28"/>
  <c r="K325" i="28"/>
  <c r="Q325" i="28"/>
  <c r="AG325" i="28"/>
  <c r="G325" i="28"/>
  <c r="Y325" i="28"/>
  <c r="O325" i="28"/>
  <c r="M325" i="28"/>
  <c r="E189" i="28"/>
  <c r="K189" i="28"/>
  <c r="I273" i="28"/>
  <c r="Q273" i="28"/>
  <c r="Y51" i="28"/>
  <c r="I344" i="28"/>
  <c r="E275" i="28"/>
  <c r="Q275" i="28"/>
  <c r="AE53" i="28"/>
  <c r="K263" i="28"/>
  <c r="I85" i="28"/>
  <c r="G75" i="28"/>
  <c r="E315" i="28"/>
  <c r="Q225" i="28"/>
  <c r="G225" i="28"/>
  <c r="E229" i="28"/>
  <c r="G229" i="28"/>
  <c r="Q229" i="28"/>
  <c r="O229" i="28"/>
  <c r="AE229" i="28"/>
  <c r="I229" i="28"/>
  <c r="Y229" i="28"/>
  <c r="K229" i="28"/>
  <c r="AC229" i="28"/>
  <c r="M229" i="28"/>
  <c r="AG218" i="28"/>
  <c r="AG216" i="28"/>
  <c r="AC216" i="28"/>
  <c r="Q216" i="28"/>
  <c r="AG56" i="28"/>
  <c r="M56" i="28"/>
  <c r="G56" i="28"/>
  <c r="E243" i="28"/>
  <c r="M243" i="28"/>
  <c r="K243" i="28"/>
  <c r="E188" i="28"/>
  <c r="E182" i="28"/>
  <c r="K182" i="28"/>
  <c r="I292" i="28"/>
  <c r="G102" i="28"/>
  <c r="AE291" i="28"/>
  <c r="K149" i="28"/>
  <c r="M52" i="28"/>
  <c r="AC52" i="28"/>
  <c r="AE52" i="28"/>
  <c r="G232" i="28"/>
  <c r="G332" i="28"/>
  <c r="AC212" i="28"/>
  <c r="M212" i="28"/>
  <c r="I212" i="28"/>
  <c r="I261" i="28"/>
  <c r="K162" i="28"/>
  <c r="G324" i="28"/>
  <c r="Q327" i="28"/>
  <c r="G327" i="28"/>
  <c r="AE76" i="28"/>
  <c r="AG173" i="28" l="1"/>
  <c r="Y188" i="28"/>
  <c r="AG188" i="28"/>
  <c r="M165" i="28"/>
  <c r="O173" i="28"/>
  <c r="O188" i="28"/>
  <c r="Y134" i="28"/>
  <c r="I188" i="28"/>
  <c r="Q177" i="28"/>
  <c r="Y131" i="28"/>
  <c r="Y193" i="28"/>
  <c r="Y165" i="28"/>
  <c r="AG139" i="28"/>
  <c r="AG165" i="28"/>
  <c r="AG182" i="28"/>
  <c r="O165" i="28"/>
  <c r="I181" i="28"/>
  <c r="Q165" i="28"/>
  <c r="I152" i="28"/>
  <c r="I165" i="28"/>
  <c r="G137" i="28"/>
  <c r="AE103" i="28"/>
  <c r="AG102" i="28"/>
  <c r="AC60" i="28"/>
  <c r="AG255" i="28"/>
  <c r="AC189" i="28"/>
  <c r="Q193" i="28"/>
  <c r="M186" i="28"/>
  <c r="Y244" i="28"/>
  <c r="K24" i="28"/>
  <c r="M255" i="28"/>
  <c r="AE269" i="28"/>
  <c r="AC244" i="28"/>
  <c r="Q255" i="28"/>
  <c r="O273" i="28"/>
  <c r="K31" i="28"/>
  <c r="M244" i="28"/>
  <c r="K267" i="28"/>
  <c r="O205" i="28"/>
  <c r="AC102" i="28"/>
  <c r="G182" i="28"/>
  <c r="Y180" i="28"/>
  <c r="AC53" i="28"/>
  <c r="Y323" i="28"/>
  <c r="O96" i="28"/>
  <c r="AM254" i="28"/>
  <c r="O190" i="28"/>
  <c r="K166" i="28"/>
  <c r="M261" i="28"/>
  <c r="AE323" i="28"/>
  <c r="AC232" i="28"/>
  <c r="I291" i="28"/>
  <c r="O254" i="28"/>
  <c r="AE102" i="28"/>
  <c r="M182" i="28"/>
  <c r="AC182" i="28"/>
  <c r="M188" i="28"/>
  <c r="AC188" i="28"/>
  <c r="Q188" i="28"/>
  <c r="I49" i="28"/>
  <c r="O40" i="28"/>
  <c r="Q315" i="28"/>
  <c r="Q180" i="28"/>
  <c r="AE134" i="28"/>
  <c r="O263" i="28"/>
  <c r="K53" i="28"/>
  <c r="M139" i="28"/>
  <c r="I293" i="28"/>
  <c r="O253" i="28"/>
  <c r="Q16" i="28"/>
  <c r="G78" i="28"/>
  <c r="M78" i="28"/>
  <c r="K177" i="28"/>
  <c r="K232" i="28"/>
  <c r="O193" i="28"/>
  <c r="K277" i="28"/>
  <c r="I309" i="28"/>
  <c r="G219" i="28"/>
  <c r="O240" i="28"/>
  <c r="O177" i="28"/>
  <c r="O332" i="28"/>
  <c r="I206" i="28"/>
  <c r="Q96" i="28"/>
  <c r="AE96" i="28"/>
  <c r="Y96" i="28"/>
  <c r="AC184" i="28"/>
  <c r="M296" i="28"/>
  <c r="M240" i="28"/>
  <c r="Q240" i="28"/>
  <c r="AG146" i="28"/>
  <c r="Y330" i="28"/>
  <c r="AK240" i="28"/>
  <c r="AK232" i="28"/>
  <c r="AM188" i="28"/>
  <c r="S206" i="28"/>
  <c r="S188" i="28"/>
  <c r="S240" i="28"/>
  <c r="AQ270" i="28"/>
  <c r="AC296" i="28"/>
  <c r="AE177" i="28"/>
  <c r="Q261" i="28"/>
  <c r="K78" i="28"/>
  <c r="O78" i="28"/>
  <c r="AK270" i="28"/>
  <c r="AK311" i="28"/>
  <c r="AM146" i="28"/>
  <c r="AU254" i="28"/>
  <c r="I177" i="28"/>
  <c r="AC166" i="28"/>
  <c r="AG299" i="28"/>
  <c r="K314" i="28"/>
  <c r="Q284" i="28"/>
  <c r="K102" i="28"/>
  <c r="I182" i="28"/>
  <c r="O182" i="28"/>
  <c r="AE188" i="28"/>
  <c r="G188" i="28"/>
  <c r="AE49" i="28"/>
  <c r="I40" i="28"/>
  <c r="G315" i="28"/>
  <c r="K180" i="28"/>
  <c r="AG134" i="28"/>
  <c r="G263" i="28"/>
  <c r="Y53" i="28"/>
  <c r="G275" i="28"/>
  <c r="I78" i="28"/>
  <c r="Q78" i="28"/>
  <c r="M177" i="28"/>
  <c r="AG232" i="28"/>
  <c r="M193" i="28"/>
  <c r="Y311" i="28"/>
  <c r="AE309" i="28"/>
  <c r="AC260" i="28"/>
  <c r="M219" i="28"/>
  <c r="AC177" i="28"/>
  <c r="I232" i="28"/>
  <c r="AG206" i="28"/>
  <c r="AE290" i="28"/>
  <c r="M96" i="28"/>
  <c r="I96" i="28"/>
  <c r="G96" i="28"/>
  <c r="Y270" i="28"/>
  <c r="K296" i="28"/>
  <c r="AC240" i="28"/>
  <c r="K240" i="28"/>
  <c r="AC323" i="28"/>
  <c r="K251" i="28"/>
  <c r="AG199" i="28"/>
  <c r="AI240" i="28"/>
  <c r="AK293" i="28"/>
  <c r="AM270" i="28"/>
  <c r="AM290" i="28"/>
  <c r="AU316" i="28"/>
  <c r="S311" i="28"/>
  <c r="AQ254" i="28"/>
  <c r="AC254" i="28"/>
  <c r="Y49" i="28"/>
  <c r="Q134" i="28"/>
  <c r="Y139" i="28"/>
  <c r="AE260" i="28"/>
  <c r="Y177" i="28"/>
  <c r="I146" i="28"/>
  <c r="AE204" i="28"/>
  <c r="AE218" i="28"/>
  <c r="Y90" i="28"/>
  <c r="AG320" i="28"/>
  <c r="G63" i="28"/>
  <c r="M75" i="28"/>
  <c r="M197" i="28"/>
  <c r="AG101" i="28"/>
  <c r="Y82" i="28"/>
  <c r="I60" i="28"/>
  <c r="M101" i="28"/>
  <c r="AC256" i="28"/>
  <c r="G68" i="28"/>
  <c r="O268" i="28"/>
  <c r="K145" i="28"/>
  <c r="AU264" i="28"/>
  <c r="AG333" i="28"/>
  <c r="Y278" i="28"/>
  <c r="AG68" i="28"/>
  <c r="AE314" i="28"/>
  <c r="BC312" i="28"/>
  <c r="AC68" i="28"/>
  <c r="Y52" i="28"/>
  <c r="AM260" i="28"/>
  <c r="AM312" i="28"/>
  <c r="AG185" i="28"/>
  <c r="AC185" i="28"/>
  <c r="AC90" i="28"/>
  <c r="Q101" i="28"/>
  <c r="Y101" i="28"/>
  <c r="AU133" i="28"/>
  <c r="G154" i="28"/>
  <c r="Y185" i="28"/>
  <c r="AC50" i="28"/>
  <c r="AC101" i="28"/>
  <c r="G101" i="28"/>
  <c r="G82" i="28"/>
  <c r="O197" i="28"/>
  <c r="AG82" i="28"/>
  <c r="M90" i="28"/>
  <c r="E50" i="28"/>
  <c r="Y25" i="28"/>
  <c r="O179" i="28"/>
  <c r="K103" i="28"/>
  <c r="AG302" i="28"/>
  <c r="Q332" i="28"/>
  <c r="K173" i="28"/>
  <c r="AC173" i="28"/>
  <c r="E173" i="28"/>
  <c r="I56" i="28"/>
  <c r="O56" i="28"/>
  <c r="AG225" i="28"/>
  <c r="K225" i="28"/>
  <c r="E225" i="28"/>
  <c r="M60" i="28"/>
  <c r="Y60" i="28"/>
  <c r="AE255" i="28"/>
  <c r="O255" i="28"/>
  <c r="AC253" i="28"/>
  <c r="O189" i="28"/>
  <c r="AG189" i="28"/>
  <c r="G189" i="28"/>
  <c r="O131" i="28"/>
  <c r="AG131" i="28"/>
  <c r="G131" i="28"/>
  <c r="AG332" i="28"/>
  <c r="G277" i="28"/>
  <c r="Y277" i="28"/>
  <c r="E277" i="28"/>
  <c r="I217" i="28"/>
  <c r="AC67" i="28"/>
  <c r="K332" i="28"/>
  <c r="Q149" i="28"/>
  <c r="AE186" i="28"/>
  <c r="I244" i="28"/>
  <c r="AG244" i="28"/>
  <c r="M152" i="28"/>
  <c r="K336" i="28"/>
  <c r="AC336" i="28"/>
  <c r="O336" i="28"/>
  <c r="AE312" i="28"/>
  <c r="I314" i="28"/>
  <c r="AC332" i="28"/>
  <c r="AC149" i="28"/>
  <c r="Q312" i="28"/>
  <c r="M312" i="28"/>
  <c r="I175" i="28"/>
  <c r="O175" i="28"/>
  <c r="AE202" i="28"/>
  <c r="I202" i="28"/>
  <c r="M316" i="28"/>
  <c r="AK175" i="28"/>
  <c r="AM202" i="28"/>
  <c r="S56" i="28"/>
  <c r="S175" i="28"/>
  <c r="BC131" i="28"/>
  <c r="O250" i="28"/>
  <c r="Y38" i="28"/>
  <c r="Y26" i="28"/>
  <c r="Q314" i="28"/>
  <c r="AG149" i="28"/>
  <c r="AE173" i="28"/>
  <c r="Q173" i="28"/>
  <c r="M173" i="28"/>
  <c r="AC292" i="28"/>
  <c r="Q56" i="28"/>
  <c r="AE56" i="28"/>
  <c r="AC56" i="28"/>
  <c r="AC225" i="28"/>
  <c r="O225" i="28"/>
  <c r="Q60" i="28"/>
  <c r="AE60" i="28"/>
  <c r="Y255" i="28"/>
  <c r="I255" i="28"/>
  <c r="G255" i="28"/>
  <c r="I189" i="28"/>
  <c r="AE189" i="28"/>
  <c r="I131" i="28"/>
  <c r="AC131" i="28"/>
  <c r="AC314" i="28"/>
  <c r="I149" i="28"/>
  <c r="AE277" i="28"/>
  <c r="AC277" i="28"/>
  <c r="Q277" i="28"/>
  <c r="O314" i="28"/>
  <c r="AE332" i="28"/>
  <c r="O186" i="28"/>
  <c r="G186" i="28"/>
  <c r="O244" i="28"/>
  <c r="AE244" i="28"/>
  <c r="G244" i="28"/>
  <c r="M336" i="28"/>
  <c r="AE336" i="28"/>
  <c r="M314" i="28"/>
  <c r="AG288" i="28"/>
  <c r="AC312" i="28"/>
  <c r="E312" i="28"/>
  <c r="G175" i="28"/>
  <c r="E175" i="28"/>
  <c r="AG202" i="28"/>
  <c r="M202" i="28"/>
  <c r="AI149" i="28"/>
  <c r="AK202" i="28"/>
  <c r="AK173" i="28"/>
  <c r="AK312" i="28"/>
  <c r="AI56" i="28"/>
  <c r="AM336" i="28"/>
  <c r="AM131" i="28"/>
  <c r="S336" i="28"/>
  <c r="S312" i="28"/>
  <c r="S131" i="28"/>
  <c r="AQ173" i="28"/>
  <c r="AE253" i="28"/>
  <c r="Y314" i="28"/>
  <c r="M149" i="28"/>
  <c r="Y173" i="28"/>
  <c r="G173" i="28"/>
  <c r="I173" i="28"/>
  <c r="E292" i="28"/>
  <c r="Y56" i="28"/>
  <c r="K56" i="28"/>
  <c r="E56" i="28"/>
  <c r="AE225" i="28"/>
  <c r="Y225" i="28"/>
  <c r="O60" i="28"/>
  <c r="K255" i="28"/>
  <c r="AC255" i="28"/>
  <c r="E255" i="28"/>
  <c r="Q189" i="28"/>
  <c r="M189" i="28"/>
  <c r="Y189" i="28"/>
  <c r="AE131" i="28"/>
  <c r="M131" i="28"/>
  <c r="Q131" i="28"/>
  <c r="Y250" i="28"/>
  <c r="M332" i="28"/>
  <c r="Y149" i="28"/>
  <c r="AG277" i="28"/>
  <c r="I277" i="28"/>
  <c r="O277" i="28"/>
  <c r="M217" i="28"/>
  <c r="O89" i="28"/>
  <c r="O149" i="28"/>
  <c r="I186" i="28"/>
  <c r="Q244" i="28"/>
  <c r="K244" i="28"/>
  <c r="E244" i="28"/>
  <c r="G336" i="28"/>
  <c r="Y336" i="28"/>
  <c r="AG336" i="28"/>
  <c r="Y332" i="28"/>
  <c r="G149" i="28"/>
  <c r="AG257" i="28"/>
  <c r="G312" i="28"/>
  <c r="AG175" i="28"/>
  <c r="AE175" i="28"/>
  <c r="K202" i="28"/>
  <c r="Q202" i="28"/>
  <c r="AK257" i="28"/>
  <c r="S149" i="28"/>
  <c r="Y31" i="28"/>
  <c r="AE26" i="28"/>
  <c r="O294" i="28"/>
  <c r="AC132" i="28"/>
  <c r="AE286" i="28"/>
  <c r="M85" i="28"/>
  <c r="AC263" i="28"/>
  <c r="M263" i="28"/>
  <c r="E263" i="28"/>
  <c r="AE275" i="28"/>
  <c r="K275" i="28"/>
  <c r="G273" i="28"/>
  <c r="AG273" i="28"/>
  <c r="E273" i="28"/>
  <c r="M26" i="28"/>
  <c r="AG90" i="28"/>
  <c r="G90" i="28"/>
  <c r="O90" i="28"/>
  <c r="Y50" i="28"/>
  <c r="G61" i="28"/>
  <c r="Q309" i="28"/>
  <c r="M309" i="28"/>
  <c r="Y309" i="28"/>
  <c r="AC89" i="28"/>
  <c r="O260" i="28"/>
  <c r="Q260" i="28"/>
  <c r="K260" i="28"/>
  <c r="AC339" i="28"/>
  <c r="I155" i="28"/>
  <c r="Q296" i="28"/>
  <c r="I296" i="28"/>
  <c r="E296" i="28"/>
  <c r="Y227" i="28"/>
  <c r="AI296" i="28"/>
  <c r="AK309" i="28"/>
  <c r="AK182" i="28"/>
  <c r="E31" i="28"/>
  <c r="AM309" i="28"/>
  <c r="AE31" i="28"/>
  <c r="K85" i="28"/>
  <c r="E85" i="28"/>
  <c r="I263" i="28"/>
  <c r="AG263" i="28"/>
  <c r="AE23" i="28"/>
  <c r="AC275" i="28"/>
  <c r="Y275" i="28"/>
  <c r="M275" i="28"/>
  <c r="AC273" i="28"/>
  <c r="K273" i="28"/>
  <c r="Q31" i="28"/>
  <c r="AG279" i="28"/>
  <c r="K90" i="28"/>
  <c r="AE90" i="28"/>
  <c r="E90" i="28"/>
  <c r="AG50" i="28"/>
  <c r="O297" i="28"/>
  <c r="O309" i="28"/>
  <c r="AC309" i="28"/>
  <c r="K309" i="28"/>
  <c r="Y89" i="28"/>
  <c r="Y260" i="28"/>
  <c r="G260" i="28"/>
  <c r="E260" i="28"/>
  <c r="Q339" i="28"/>
  <c r="G296" i="28"/>
  <c r="AE296" i="28"/>
  <c r="Q227" i="28"/>
  <c r="AK296" i="28"/>
  <c r="AM296" i="28"/>
  <c r="AM263" i="28"/>
  <c r="AG294" i="28"/>
  <c r="Y133" i="28"/>
  <c r="O14" i="28"/>
  <c r="Q182" i="28"/>
  <c r="AE182" i="28"/>
  <c r="Y182" i="28"/>
  <c r="AE85" i="28"/>
  <c r="AE263" i="28"/>
  <c r="Q263" i="28"/>
  <c r="Y263" i="28"/>
  <c r="E23" i="28"/>
  <c r="AG275" i="28"/>
  <c r="I275" i="28"/>
  <c r="O275" i="28"/>
  <c r="M273" i="28"/>
  <c r="Y273" i="28"/>
  <c r="AE273" i="28"/>
  <c r="O31" i="28"/>
  <c r="I284" i="28"/>
  <c r="I279" i="28"/>
  <c r="Q90" i="28"/>
  <c r="I90" i="28"/>
  <c r="I50" i="28"/>
  <c r="AE50" i="28"/>
  <c r="E297" i="28"/>
  <c r="AG309" i="28"/>
  <c r="G309" i="28"/>
  <c r="E309" i="28"/>
  <c r="AG89" i="28"/>
  <c r="I89" i="28"/>
  <c r="I260" i="28"/>
  <c r="M260" i="28"/>
  <c r="AG284" i="28"/>
  <c r="Y296" i="28"/>
  <c r="AG296" i="28"/>
  <c r="M31" i="28"/>
  <c r="Q294" i="28"/>
  <c r="AK260" i="28"/>
  <c r="AK263" i="28"/>
  <c r="AM298" i="28"/>
  <c r="AM182" i="28"/>
  <c r="AG324" i="28"/>
  <c r="AG162" i="28"/>
  <c r="I299" i="28"/>
  <c r="I323" i="28"/>
  <c r="G291" i="28"/>
  <c r="M291" i="28"/>
  <c r="AE254" i="28"/>
  <c r="I254" i="28"/>
  <c r="G254" i="28"/>
  <c r="O49" i="28"/>
  <c r="Q49" i="28"/>
  <c r="AG40" i="28"/>
  <c r="Q40" i="28"/>
  <c r="Y218" i="28"/>
  <c r="M218" i="28"/>
  <c r="Y315" i="28"/>
  <c r="M315" i="28"/>
  <c r="AC315" i="28"/>
  <c r="AC180" i="28"/>
  <c r="AG180" i="28"/>
  <c r="M54" i="28"/>
  <c r="AE344" i="28"/>
  <c r="E344" i="28"/>
  <c r="AE51" i="28"/>
  <c r="K139" i="28"/>
  <c r="AE139" i="28"/>
  <c r="E139" i="28"/>
  <c r="AE330" i="28"/>
  <c r="M323" i="28"/>
  <c r="Y284" i="28"/>
  <c r="K28" i="28"/>
  <c r="K279" i="28"/>
  <c r="O279" i="28"/>
  <c r="AE311" i="28"/>
  <c r="K311" i="28"/>
  <c r="I311" i="28"/>
  <c r="O242" i="28"/>
  <c r="G242" i="28"/>
  <c r="O219" i="28"/>
  <c r="AE219" i="28"/>
  <c r="I219" i="28"/>
  <c r="AC299" i="28"/>
  <c r="K284" i="28"/>
  <c r="O206" i="28"/>
  <c r="Y206" i="28"/>
  <c r="G206" i="28"/>
  <c r="E268" i="28"/>
  <c r="Y191" i="28"/>
  <c r="O290" i="28"/>
  <c r="AC290" i="28"/>
  <c r="I290" i="28"/>
  <c r="AG184" i="28"/>
  <c r="AG270" i="28"/>
  <c r="M270" i="28"/>
  <c r="AC270" i="28"/>
  <c r="M320" i="28"/>
  <c r="G162" i="28"/>
  <c r="G323" i="28"/>
  <c r="G284" i="28"/>
  <c r="Y170" i="28"/>
  <c r="E145" i="28"/>
  <c r="AC146" i="28"/>
  <c r="Q146" i="28"/>
  <c r="M146" i="28"/>
  <c r="Q330" i="28"/>
  <c r="AG330" i="28"/>
  <c r="AK180" i="28"/>
  <c r="AK139" i="28"/>
  <c r="AK323" i="28"/>
  <c r="AK206" i="28"/>
  <c r="AK315" i="28"/>
  <c r="AI49" i="28"/>
  <c r="AM206" i="28"/>
  <c r="AM139" i="28"/>
  <c r="S270" i="28"/>
  <c r="AQ49" i="28"/>
  <c r="AQ315" i="28"/>
  <c r="AQ290" i="28"/>
  <c r="K330" i="28"/>
  <c r="AC291" i="28"/>
  <c r="K63" i="28"/>
  <c r="M299" i="28"/>
  <c r="AG323" i="28"/>
  <c r="O284" i="28"/>
  <c r="Y291" i="28"/>
  <c r="AG291" i="28"/>
  <c r="K254" i="28"/>
  <c r="Q254" i="28"/>
  <c r="E254" i="28"/>
  <c r="M49" i="28"/>
  <c r="K49" i="28"/>
  <c r="AG49" i="28"/>
  <c r="AC40" i="28"/>
  <c r="E40" i="28"/>
  <c r="I218" i="28"/>
  <c r="O218" i="28"/>
  <c r="O315" i="28"/>
  <c r="AE315" i="28"/>
  <c r="I315" i="28"/>
  <c r="AE180" i="28"/>
  <c r="O180" i="28"/>
  <c r="M180" i="28"/>
  <c r="AG278" i="28"/>
  <c r="K344" i="28"/>
  <c r="Q51" i="28"/>
  <c r="Q139" i="28"/>
  <c r="O139" i="28"/>
  <c r="AG63" i="28"/>
  <c r="Q279" i="28"/>
  <c r="G279" i="28"/>
  <c r="G311" i="28"/>
  <c r="AC311" i="28"/>
  <c r="E311" i="28"/>
  <c r="AE242" i="28"/>
  <c r="Q219" i="28"/>
  <c r="K219" i="28"/>
  <c r="E219" i="28"/>
  <c r="O323" i="28"/>
  <c r="AC284" i="28"/>
  <c r="M206" i="28"/>
  <c r="K206" i="28"/>
  <c r="E206" i="28"/>
  <c r="O191" i="28"/>
  <c r="M290" i="28"/>
  <c r="Q290" i="28"/>
  <c r="E290" i="28"/>
  <c r="AE184" i="28"/>
  <c r="O270" i="28"/>
  <c r="Q270" i="28"/>
  <c r="K270" i="28"/>
  <c r="Q323" i="28"/>
  <c r="Y146" i="28"/>
  <c r="G146" i="28"/>
  <c r="K146" i="28"/>
  <c r="G330" i="28"/>
  <c r="I330" i="28"/>
  <c r="AK146" i="28"/>
  <c r="AK254" i="28"/>
  <c r="AM49" i="28"/>
  <c r="AM323" i="28"/>
  <c r="AM330" i="28"/>
  <c r="AU311" i="28"/>
  <c r="S323" i="28"/>
  <c r="S330" i="28"/>
  <c r="AU290" i="28"/>
  <c r="AQ330" i="28"/>
  <c r="Q324" i="28"/>
  <c r="Y162" i="28"/>
  <c r="Q63" i="28"/>
  <c r="Q291" i="28"/>
  <c r="K291" i="28"/>
  <c r="E291" i="28"/>
  <c r="M254" i="28"/>
  <c r="Y254" i="28"/>
  <c r="AG254" i="28"/>
  <c r="AC49" i="28"/>
  <c r="G49" i="28"/>
  <c r="E49" i="28"/>
  <c r="Y40" i="28"/>
  <c r="O196" i="28"/>
  <c r="Q218" i="28"/>
  <c r="K315" i="28"/>
  <c r="AG315" i="28"/>
  <c r="G180" i="28"/>
  <c r="I180" i="28"/>
  <c r="E180" i="28"/>
  <c r="K54" i="28"/>
  <c r="E333" i="28"/>
  <c r="G278" i="28"/>
  <c r="O344" i="28"/>
  <c r="G344" i="28"/>
  <c r="O51" i="28"/>
  <c r="AC139" i="28"/>
  <c r="G139" i="28"/>
  <c r="I139" i="28"/>
  <c r="K323" i="28"/>
  <c r="M284" i="28"/>
  <c r="M28" i="28"/>
  <c r="Y279" i="28"/>
  <c r="M279" i="28"/>
  <c r="M311" i="28"/>
  <c r="AG311" i="28"/>
  <c r="Q311" i="28"/>
  <c r="Y242" i="28"/>
  <c r="AC219" i="28"/>
  <c r="Y219" i="28"/>
  <c r="AG219" i="28"/>
  <c r="AC330" i="28"/>
  <c r="AC206" i="28"/>
  <c r="AE206" i="28"/>
  <c r="AG268" i="28"/>
  <c r="Y290" i="28"/>
  <c r="K290" i="28"/>
  <c r="AG290" i="28"/>
  <c r="I270" i="28"/>
  <c r="AE270" i="28"/>
  <c r="AE320" i="28"/>
  <c r="G299" i="28"/>
  <c r="AE146" i="28"/>
  <c r="O146" i="28"/>
  <c r="M330" i="28"/>
  <c r="AK184" i="28"/>
  <c r="AK290" i="28"/>
  <c r="AM311" i="28"/>
  <c r="AM315" i="28"/>
  <c r="S49" i="28"/>
  <c r="S254" i="28"/>
  <c r="S315" i="28"/>
  <c r="S146" i="28"/>
  <c r="AU270" i="28"/>
  <c r="AQ323" i="28"/>
  <c r="AQ146" i="28"/>
  <c r="S182" i="28"/>
  <c r="AU263" i="28"/>
  <c r="G143" i="28"/>
  <c r="Y143" i="28"/>
  <c r="O143" i="28"/>
  <c r="AK143" i="28"/>
  <c r="Q143" i="28"/>
  <c r="AC143" i="28"/>
  <c r="AE143" i="28"/>
  <c r="AU143" i="28"/>
  <c r="M143" i="28"/>
  <c r="I143" i="28"/>
  <c r="Q313" i="28"/>
  <c r="AE313" i="28"/>
  <c r="AG313" i="28"/>
  <c r="AK313" i="28"/>
  <c r="M313" i="28"/>
  <c r="O313" i="28"/>
  <c r="AU313" i="28"/>
  <c r="E313" i="28"/>
  <c r="K313" i="28"/>
  <c r="Y313" i="28"/>
  <c r="AW43" i="28"/>
  <c r="E43" i="28"/>
  <c r="AC43" i="28"/>
  <c r="M43" i="28"/>
  <c r="AE43" i="28"/>
  <c r="I43" i="28"/>
  <c r="K43" i="28"/>
  <c r="AI43" i="28"/>
  <c r="Q43" i="28"/>
  <c r="Y43" i="28"/>
  <c r="O43" i="28"/>
  <c r="I190" i="28"/>
  <c r="AU190" i="28"/>
  <c r="Q190" i="28"/>
  <c r="M190" i="28"/>
  <c r="AM190" i="28"/>
  <c r="K190" i="28"/>
  <c r="AE190" i="28"/>
  <c r="AE258" i="28"/>
  <c r="O258" i="28"/>
  <c r="AQ195" i="28"/>
  <c r="AG195" i="28"/>
  <c r="G195" i="28"/>
  <c r="AK195" i="28"/>
  <c r="E195" i="28"/>
  <c r="O195" i="28"/>
  <c r="Y195" i="28"/>
  <c r="K195" i="28"/>
  <c r="AC195" i="28"/>
  <c r="I195" i="28"/>
  <c r="AQ204" i="28"/>
  <c r="AK204" i="28"/>
  <c r="M204" i="28"/>
  <c r="AC204" i="28"/>
  <c r="O204" i="28"/>
  <c r="AG204" i="28"/>
  <c r="Y204" i="28"/>
  <c r="AQ300" i="28"/>
  <c r="E300" i="28"/>
  <c r="AG300" i="28"/>
  <c r="Q300" i="28"/>
  <c r="AK300" i="28"/>
  <c r="O300" i="28"/>
  <c r="G300" i="28"/>
  <c r="AM300" i="28"/>
  <c r="Y300" i="28"/>
  <c r="AE300" i="28"/>
  <c r="AI262" i="28"/>
  <c r="O262" i="28"/>
  <c r="AI172" i="28"/>
  <c r="AE172" i="28"/>
  <c r="AC172" i="28"/>
  <c r="AG172" i="28"/>
  <c r="AM172" i="28"/>
  <c r="AI216" i="28"/>
  <c r="E216" i="28"/>
  <c r="M216" i="28"/>
  <c r="I216" i="28"/>
  <c r="AM216" i="28"/>
  <c r="AK76" i="28"/>
  <c r="AI76" i="28"/>
  <c r="AG76" i="28"/>
  <c r="AI230" i="28"/>
  <c r="O230" i="28"/>
  <c r="AM230" i="28"/>
  <c r="Y230" i="28"/>
  <c r="AI163" i="28"/>
  <c r="M163" i="28"/>
  <c r="AI135" i="28"/>
  <c r="AC135" i="28"/>
  <c r="AU135" i="28"/>
  <c r="E135" i="28"/>
  <c r="AE135" i="28"/>
  <c r="AI345" i="28"/>
  <c r="O345" i="28"/>
  <c r="M300" i="28"/>
  <c r="Y76" i="28"/>
  <c r="AE216" i="28"/>
  <c r="G216" i="28"/>
  <c r="E204" i="28"/>
  <c r="Y172" i="28"/>
  <c r="Y258" i="28"/>
  <c r="I300" i="28"/>
  <c r="K204" i="28"/>
  <c r="AG143" i="28"/>
  <c r="Q195" i="28"/>
  <c r="G313" i="28"/>
  <c r="AI204" i="28"/>
  <c r="AU159" i="28"/>
  <c r="G159" i="28"/>
  <c r="AU72" i="28"/>
  <c r="AC72" i="28"/>
  <c r="AU102" i="28"/>
  <c r="E102" i="28"/>
  <c r="I102" i="28"/>
  <c r="Q102" i="28"/>
  <c r="O207" i="28"/>
  <c r="AC207" i="28"/>
  <c r="Q19" i="28"/>
  <c r="Y19" i="28"/>
  <c r="I55" i="28"/>
  <c r="Q55" i="28"/>
  <c r="K55" i="28"/>
  <c r="AK47" i="28"/>
  <c r="G47" i="28"/>
  <c r="Y216" i="28"/>
  <c r="O216" i="28"/>
  <c r="AG135" i="28"/>
  <c r="G190" i="28"/>
  <c r="I172" i="28"/>
  <c r="M258" i="28"/>
  <c r="K143" i="28"/>
  <c r="G43" i="28"/>
  <c r="AE195" i="28"/>
  <c r="AG262" i="28"/>
  <c r="AC300" i="28"/>
  <c r="AC313" i="28"/>
  <c r="AK190" i="28"/>
  <c r="AK172" i="28"/>
  <c r="AU295" i="28"/>
  <c r="G295" i="28"/>
  <c r="AC197" i="28"/>
  <c r="I197" i="28"/>
  <c r="K218" i="28"/>
  <c r="G218" i="28"/>
  <c r="AC218" i="28"/>
  <c r="AU242" i="28"/>
  <c r="AM242" i="28"/>
  <c r="AG242" i="28"/>
  <c r="K242" i="28"/>
  <c r="E242" i="28"/>
  <c r="I242" i="28"/>
  <c r="M242" i="28"/>
  <c r="AK242" i="28"/>
  <c r="AW145" i="28"/>
  <c r="I145" i="28"/>
  <c r="G145" i="28"/>
  <c r="AG145" i="28"/>
  <c r="AM145" i="28"/>
  <c r="AK145" i="28"/>
  <c r="Y145" i="28"/>
  <c r="Q145" i="28"/>
  <c r="AE145" i="28"/>
  <c r="O145" i="28"/>
  <c r="AC145" i="28"/>
  <c r="AU162" i="28"/>
  <c r="M162" i="28"/>
  <c r="AE162" i="28"/>
  <c r="AK162" i="28"/>
  <c r="Q162" i="28"/>
  <c r="O162" i="28"/>
  <c r="I162" i="28"/>
  <c r="AI162" i="28"/>
  <c r="AC162" i="28"/>
  <c r="AU320" i="28"/>
  <c r="AC320" i="28"/>
  <c r="G320" i="28"/>
  <c r="AM320" i="28"/>
  <c r="E320" i="28"/>
  <c r="I320" i="28"/>
  <c r="Y320" i="28"/>
  <c r="K320" i="28"/>
  <c r="Q320" i="28"/>
  <c r="O320" i="28"/>
  <c r="AU344" i="28"/>
  <c r="AG344" i="28"/>
  <c r="M344" i="28"/>
  <c r="Y344" i="28"/>
  <c r="AM344" i="28"/>
  <c r="Q344" i="28"/>
  <c r="AC344" i="28"/>
  <c r="S191" i="28"/>
  <c r="M191" i="28"/>
  <c r="I191" i="28"/>
  <c r="AG191" i="28"/>
  <c r="G191" i="28"/>
  <c r="AC191" i="28"/>
  <c r="AU191" i="28"/>
  <c r="AK191" i="28"/>
  <c r="E191" i="28"/>
  <c r="Q191" i="28"/>
  <c r="AE191" i="28"/>
  <c r="I135" i="28"/>
  <c r="Q204" i="28"/>
  <c r="Y190" i="28"/>
  <c r="E172" i="28"/>
  <c r="AG258" i="28"/>
  <c r="AC190" i="28"/>
  <c r="E143" i="28"/>
  <c r="AG43" i="28"/>
  <c r="AE345" i="28"/>
  <c r="K300" i="28"/>
  <c r="I313" i="28"/>
  <c r="AI190" i="28"/>
  <c r="AM313" i="28"/>
  <c r="AU140" i="28"/>
  <c r="M140" i="28"/>
  <c r="AE140" i="28"/>
  <c r="AU40" i="28"/>
  <c r="G40" i="28"/>
  <c r="M40" i="28"/>
  <c r="AE40" i="28"/>
  <c r="AU324" i="28"/>
  <c r="Y324" i="28"/>
  <c r="I324" i="28"/>
  <c r="AU178" i="28"/>
  <c r="G178" i="28"/>
  <c r="E193" i="28"/>
  <c r="AE193" i="28"/>
  <c r="K193" i="28"/>
  <c r="I193" i="28"/>
  <c r="G193" i="28"/>
  <c r="AC193" i="28"/>
  <c r="M283" i="28"/>
  <c r="AI291" i="28"/>
  <c r="AK291" i="28"/>
  <c r="AK284" i="28"/>
  <c r="AK274" i="28"/>
  <c r="AM56" i="28"/>
  <c r="AM173" i="28"/>
  <c r="AM149" i="28"/>
  <c r="AU173" i="28"/>
  <c r="S202" i="28"/>
  <c r="AQ149" i="28"/>
  <c r="AQ131" i="28"/>
  <c r="BC175" i="28"/>
  <c r="Y73" i="28"/>
  <c r="AC211" i="28"/>
  <c r="Y184" i="28"/>
  <c r="AE284" i="28"/>
  <c r="G67" i="28"/>
  <c r="AG312" i="28"/>
  <c r="I312" i="28"/>
  <c r="AC213" i="28"/>
  <c r="Q175" i="28"/>
  <c r="Y175" i="28"/>
  <c r="M175" i="28"/>
  <c r="Y202" i="28"/>
  <c r="O202" i="28"/>
  <c r="AI284" i="28"/>
  <c r="AK149" i="28"/>
  <c r="AK131" i="28"/>
  <c r="AM175" i="28"/>
  <c r="AU149" i="28"/>
  <c r="BC149" i="28"/>
  <c r="K76" i="28"/>
  <c r="AM274" i="28"/>
  <c r="AM191" i="28"/>
  <c r="AM291" i="28"/>
  <c r="AQ172" i="28"/>
  <c r="AM204" i="28"/>
  <c r="AM195" i="28"/>
  <c r="S204" i="28"/>
  <c r="BC135" i="28"/>
  <c r="AE297" i="28"/>
  <c r="Y282" i="28"/>
  <c r="G36" i="28"/>
  <c r="O324" i="28"/>
  <c r="Y70" i="28"/>
  <c r="AG67" i="28"/>
  <c r="Y257" i="28"/>
  <c r="AC257" i="28"/>
  <c r="M227" i="28"/>
  <c r="Y331" i="28"/>
  <c r="AE213" i="28"/>
  <c r="Y345" i="28"/>
  <c r="AG345" i="28"/>
  <c r="AC262" i="28"/>
  <c r="Y163" i="28"/>
  <c r="G230" i="28"/>
  <c r="AC283" i="28"/>
  <c r="AI327" i="28"/>
  <c r="AK213" i="28"/>
  <c r="AK327" i="28"/>
  <c r="AM283" i="28"/>
  <c r="AM76" i="28"/>
  <c r="S327" i="28"/>
  <c r="AU76" i="28"/>
  <c r="S135" i="28"/>
  <c r="AQ262" i="28"/>
  <c r="AQ345" i="28"/>
  <c r="BC163" i="28"/>
  <c r="AC54" i="28"/>
  <c r="K278" i="28"/>
  <c r="E278" i="28"/>
  <c r="Q103" i="28"/>
  <c r="Y297" i="28"/>
  <c r="O282" i="28"/>
  <c r="AC340" i="28"/>
  <c r="Q36" i="28"/>
  <c r="AG327" i="28"/>
  <c r="AE324" i="28"/>
  <c r="AG70" i="28"/>
  <c r="AC130" i="28"/>
  <c r="AE67" i="28"/>
  <c r="M257" i="28"/>
  <c r="AE227" i="28"/>
  <c r="K331" i="28"/>
  <c r="O213" i="28"/>
  <c r="M345" i="28"/>
  <c r="AE262" i="28"/>
  <c r="AC163" i="28"/>
  <c r="O163" i="28"/>
  <c r="AC230" i="28"/>
  <c r="Y283" i="28"/>
  <c r="AK178" i="28"/>
  <c r="AK216" i="28"/>
  <c r="AK345" i="28"/>
  <c r="AK283" i="28"/>
  <c r="AI67" i="28"/>
  <c r="AM345" i="28"/>
  <c r="AM257" i="28"/>
  <c r="AU262" i="28"/>
  <c r="S173" i="28"/>
  <c r="AU312" i="28"/>
  <c r="AU67" i="28"/>
  <c r="AQ56" i="28"/>
  <c r="AQ76" i="28"/>
  <c r="AQ230" i="28"/>
  <c r="AQ163" i="28"/>
  <c r="AQ135" i="28"/>
  <c r="BC172" i="28"/>
  <c r="BC202" i="28"/>
  <c r="BC345" i="28"/>
  <c r="AU56" i="28"/>
  <c r="AC76" i="28"/>
  <c r="AE327" i="28"/>
  <c r="AE38" i="28"/>
  <c r="O88" i="28"/>
  <c r="Y178" i="28"/>
  <c r="E70" i="28"/>
  <c r="Y67" i="28"/>
  <c r="AE257" i="28"/>
  <c r="AC227" i="28"/>
  <c r="AG227" i="28"/>
  <c r="AG213" i="28"/>
  <c r="Y213" i="28"/>
  <c r="AC345" i="28"/>
  <c r="Y262" i="28"/>
  <c r="AE163" i="28"/>
  <c r="AG163" i="28"/>
  <c r="AE230" i="28"/>
  <c r="AG230" i="28"/>
  <c r="AE283" i="28"/>
  <c r="AG283" i="28"/>
  <c r="AK135" i="28"/>
  <c r="AK340" i="28"/>
  <c r="AK262" i="28"/>
  <c r="AK230" i="28"/>
  <c r="AM135" i="28"/>
  <c r="AM340" i="28"/>
  <c r="AM327" i="28"/>
  <c r="AM213" i="28"/>
  <c r="AM262" i="28"/>
  <c r="AM163" i="28"/>
  <c r="AM67" i="28"/>
  <c r="S309" i="28"/>
  <c r="AU213" i="28"/>
  <c r="AU172" i="28"/>
  <c r="AQ216" i="28"/>
  <c r="AQ312" i="28"/>
  <c r="AQ175" i="28"/>
  <c r="AQ202" i="28"/>
  <c r="BC216" i="28"/>
  <c r="BC230" i="28"/>
  <c r="BC56" i="28"/>
  <c r="K51" i="28"/>
  <c r="G51" i="28"/>
  <c r="K135" i="28"/>
  <c r="M172" i="28"/>
  <c r="O172" i="28"/>
  <c r="O340" i="28"/>
  <c r="K340" i="28"/>
  <c r="M340" i="28"/>
  <c r="O307" i="28"/>
  <c r="Q89" i="28"/>
  <c r="G211" i="28"/>
  <c r="O76" i="28"/>
  <c r="I76" i="28"/>
  <c r="O184" i="28"/>
  <c r="Q184" i="28"/>
  <c r="G184" i="28"/>
  <c r="M67" i="28"/>
  <c r="I67" i="28"/>
  <c r="O257" i="28"/>
  <c r="I257" i="28"/>
  <c r="O227" i="28"/>
  <c r="I227" i="28"/>
  <c r="M213" i="28"/>
  <c r="G345" i="28"/>
  <c r="Q345" i="28"/>
  <c r="M262" i="28"/>
  <c r="Q262" i="28"/>
  <c r="Q163" i="28"/>
  <c r="I230" i="28"/>
  <c r="E230" i="28"/>
  <c r="O283" i="28"/>
  <c r="I283" i="28"/>
  <c r="S216" i="28"/>
  <c r="S163" i="28"/>
  <c r="O102" i="28"/>
  <c r="K46" i="28"/>
  <c r="M102" i="28"/>
  <c r="M51" i="28"/>
  <c r="I51" i="28"/>
  <c r="E51" i="28"/>
  <c r="M135" i="28"/>
  <c r="Q135" i="28"/>
  <c r="Q50" i="28"/>
  <c r="K50" i="28"/>
  <c r="Q172" i="28"/>
  <c r="E340" i="28"/>
  <c r="O327" i="28"/>
  <c r="G76" i="28"/>
  <c r="E76" i="28"/>
  <c r="K184" i="28"/>
  <c r="E184" i="28"/>
  <c r="Q67" i="28"/>
  <c r="M327" i="28"/>
  <c r="K67" i="28"/>
  <c r="Q257" i="28"/>
  <c r="G257" i="28"/>
  <c r="E257" i="28"/>
  <c r="K227" i="28"/>
  <c r="E227" i="28"/>
  <c r="Q213" i="28"/>
  <c r="G213" i="28"/>
  <c r="I213" i="28"/>
  <c r="E345" i="28"/>
  <c r="K262" i="28"/>
  <c r="I262" i="28"/>
  <c r="G163" i="28"/>
  <c r="K163" i="28"/>
  <c r="K230" i="28"/>
  <c r="Q283" i="28"/>
  <c r="K283" i="28"/>
  <c r="E283" i="28"/>
  <c r="S257" i="28"/>
  <c r="S172" i="28"/>
  <c r="S76" i="28"/>
  <c r="S230" i="28"/>
  <c r="S345" i="28"/>
  <c r="O135" i="28"/>
  <c r="G135" i="28"/>
  <c r="Q76" i="28"/>
  <c r="G50" i="28"/>
  <c r="O50" i="28"/>
  <c r="G172" i="28"/>
  <c r="K172" i="28"/>
  <c r="I340" i="28"/>
  <c r="Q340" i="28"/>
  <c r="E327" i="28"/>
  <c r="I184" i="28"/>
  <c r="M184" i="28"/>
  <c r="O67" i="28"/>
  <c r="K257" i="28"/>
  <c r="K213" i="28"/>
  <c r="E213" i="28"/>
  <c r="K345" i="28"/>
  <c r="I345" i="28"/>
  <c r="G262" i="28"/>
  <c r="E262" i="28"/>
  <c r="I163" i="28"/>
  <c r="E163" i="28"/>
  <c r="M230" i="28"/>
  <c r="Q230" i="28"/>
  <c r="G283" i="28"/>
  <c r="S262" i="28"/>
  <c r="S300" i="28"/>
  <c r="AQ293" i="28"/>
  <c r="S344" i="28"/>
  <c r="S195" i="28"/>
  <c r="AQ311" i="28"/>
  <c r="BC254" i="28"/>
  <c r="BC290" i="28"/>
  <c r="BC270" i="28"/>
  <c r="AU216" i="28"/>
  <c r="AU163" i="28"/>
  <c r="Q243" i="28"/>
  <c r="O243" i="28"/>
  <c r="Y293" i="28"/>
  <c r="Y271" i="28"/>
  <c r="AE236" i="28"/>
  <c r="AE181" i="28"/>
  <c r="M251" i="28"/>
  <c r="Y207" i="28"/>
  <c r="AG207" i="28"/>
  <c r="G207" i="28"/>
  <c r="AU166" i="28"/>
  <c r="O166" i="28"/>
  <c r="G294" i="28"/>
  <c r="M294" i="28"/>
  <c r="Y294" i="28"/>
  <c r="AC294" i="28"/>
  <c r="K294" i="28"/>
  <c r="I294" i="28"/>
  <c r="E305" i="28"/>
  <c r="K305" i="28"/>
  <c r="M305" i="28"/>
  <c r="AW218" i="28"/>
  <c r="AK218" i="28"/>
  <c r="E253" i="28"/>
  <c r="M253" i="28"/>
  <c r="G253" i="28"/>
  <c r="I253" i="28"/>
  <c r="S253" i="28"/>
  <c r="AK253" i="28"/>
  <c r="AI253" i="28"/>
  <c r="Q253" i="28"/>
  <c r="AG253" i="28"/>
  <c r="AI152" i="28"/>
  <c r="AM152" i="28"/>
  <c r="G152" i="28"/>
  <c r="AG152" i="28"/>
  <c r="O152" i="28"/>
  <c r="AK152" i="28"/>
  <c r="AC152" i="28"/>
  <c r="AE152" i="28"/>
  <c r="Q152" i="28"/>
  <c r="Y152" i="28"/>
  <c r="K152" i="28"/>
  <c r="U246" i="28"/>
  <c r="E246" i="28"/>
  <c r="AA183" i="28"/>
  <c r="AU183" i="28"/>
  <c r="AM316" i="28"/>
  <c r="AC316" i="28"/>
  <c r="I316" i="28"/>
  <c r="E316" i="28"/>
  <c r="G316" i="28"/>
  <c r="Y316" i="28"/>
  <c r="K316" i="28"/>
  <c r="Q316" i="28"/>
  <c r="O316" i="28"/>
  <c r="AU225" i="28"/>
  <c r="AK225" i="28"/>
  <c r="I225" i="28"/>
  <c r="G132" i="28"/>
  <c r="Y132" i="28"/>
  <c r="K132" i="28"/>
  <c r="O132" i="28"/>
  <c r="AI132" i="28"/>
  <c r="M132" i="28"/>
  <c r="BC161" i="28"/>
  <c r="Q161" i="28"/>
  <c r="K161" i="28"/>
  <c r="S161" i="28"/>
  <c r="E161" i="28"/>
  <c r="I161" i="28"/>
  <c r="Y161" i="28"/>
  <c r="AK161" i="28"/>
  <c r="G161" i="28"/>
  <c r="AG161" i="28"/>
  <c r="O161" i="28"/>
  <c r="AI251" i="28"/>
  <c r="AK251" i="28"/>
  <c r="E251" i="28"/>
  <c r="I251" i="28"/>
  <c r="AG251" i="28"/>
  <c r="AM251" i="28"/>
  <c r="G251" i="28"/>
  <c r="AC251" i="28"/>
  <c r="O251" i="28"/>
  <c r="S251" i="28"/>
  <c r="Q251" i="28"/>
  <c r="AE251" i="28"/>
  <c r="Y251" i="28"/>
  <c r="AI236" i="28"/>
  <c r="AU236" i="28"/>
  <c r="O236" i="28"/>
  <c r="Q236" i="28"/>
  <c r="E236" i="28"/>
  <c r="M236" i="28"/>
  <c r="I236" i="28"/>
  <c r="AM236" i="28"/>
  <c r="AK236" i="28"/>
  <c r="K236" i="28"/>
  <c r="G236" i="28"/>
  <c r="AC236" i="28"/>
  <c r="AI335" i="28"/>
  <c r="S335" i="28"/>
  <c r="E335" i="28"/>
  <c r="K335" i="28"/>
  <c r="AC335" i="28"/>
  <c r="AU335" i="28"/>
  <c r="AM335" i="28"/>
  <c r="AE335" i="28"/>
  <c r="G335" i="28"/>
  <c r="Q335" i="28"/>
  <c r="Y335" i="28"/>
  <c r="I335" i="28"/>
  <c r="M335" i="28"/>
  <c r="AW137" i="28"/>
  <c r="AU137" i="28"/>
  <c r="AM137" i="28"/>
  <c r="AI137" i="28"/>
  <c r="Q137" i="28"/>
  <c r="M137" i="28"/>
  <c r="AC137" i="28"/>
  <c r="AK137" i="28"/>
  <c r="AE137" i="28"/>
  <c r="E137" i="28"/>
  <c r="Y137" i="28"/>
  <c r="O137" i="28"/>
  <c r="AI199" i="28"/>
  <c r="S199" i="28"/>
  <c r="E199" i="28"/>
  <c r="I199" i="28"/>
  <c r="G199" i="28"/>
  <c r="AK199" i="28"/>
  <c r="K199" i="28"/>
  <c r="AC199" i="28"/>
  <c r="AE199" i="28"/>
  <c r="Q199" i="28"/>
  <c r="O199" i="28"/>
  <c r="Y199" i="28"/>
  <c r="AI293" i="28"/>
  <c r="E293" i="28"/>
  <c r="AG293" i="28"/>
  <c r="G293" i="28"/>
  <c r="S293" i="28"/>
  <c r="O293" i="28"/>
  <c r="K293" i="28"/>
  <c r="Q293" i="28"/>
  <c r="AI243" i="28"/>
  <c r="BC243" i="28"/>
  <c r="S243" i="28"/>
  <c r="AM243" i="28"/>
  <c r="AQ243" i="28"/>
  <c r="BA329" i="28"/>
  <c r="Y329" i="28"/>
  <c r="Q329" i="28"/>
  <c r="M329" i="28"/>
  <c r="K329" i="28"/>
  <c r="AM329" i="28"/>
  <c r="O329" i="28"/>
  <c r="AG329" i="28"/>
  <c r="AE329" i="28"/>
  <c r="AQ329" i="28"/>
  <c r="S329" i="28"/>
  <c r="E329" i="28"/>
  <c r="AC329" i="28"/>
  <c r="AI181" i="28"/>
  <c r="AK181" i="28"/>
  <c r="E181" i="28"/>
  <c r="K181" i="28"/>
  <c r="AC181" i="28"/>
  <c r="AQ181" i="28"/>
  <c r="AM181" i="28"/>
  <c r="G181" i="28"/>
  <c r="Y181" i="28"/>
  <c r="O181" i="28"/>
  <c r="S181" i="28"/>
  <c r="AG181" i="28"/>
  <c r="M181" i="28"/>
  <c r="Q181" i="28"/>
  <c r="K137" i="28"/>
  <c r="K271" i="28"/>
  <c r="G322" i="28"/>
  <c r="AG132" i="28"/>
  <c r="AG137" i="28"/>
  <c r="AE243" i="28"/>
  <c r="Y243" i="28"/>
  <c r="AG243" i="28"/>
  <c r="M293" i="28"/>
  <c r="AC161" i="28"/>
  <c r="AC57" i="28"/>
  <c r="I329" i="28"/>
  <c r="AK329" i="28"/>
  <c r="AM218" i="28"/>
  <c r="AM161" i="28"/>
  <c r="S236" i="28"/>
  <c r="I331" i="28"/>
  <c r="G331" i="28"/>
  <c r="AE331" i="28"/>
  <c r="M331" i="28"/>
  <c r="O331" i="28"/>
  <c r="E331" i="28"/>
  <c r="Q331" i="28"/>
  <c r="AG331" i="28"/>
  <c r="AU293" i="28"/>
  <c r="AG271" i="28"/>
  <c r="M271" i="28"/>
  <c r="G271" i="28"/>
  <c r="AU256" i="28"/>
  <c r="O256" i="28"/>
  <c r="Y256" i="28"/>
  <c r="E256" i="28"/>
  <c r="Q256" i="28"/>
  <c r="I256" i="28"/>
  <c r="G256" i="28"/>
  <c r="K256" i="28"/>
  <c r="M256" i="28"/>
  <c r="AU288" i="28"/>
  <c r="Q288" i="28"/>
  <c r="O288" i="28"/>
  <c r="AM288" i="28"/>
  <c r="E288" i="28"/>
  <c r="G288" i="28"/>
  <c r="Y288" i="28"/>
  <c r="AK288" i="28"/>
  <c r="I288" i="28"/>
  <c r="AC288" i="28"/>
  <c r="K288" i="28"/>
  <c r="BC170" i="28"/>
  <c r="AK170" i="28"/>
  <c r="O170" i="28"/>
  <c r="M170" i="28"/>
  <c r="Q170" i="28"/>
  <c r="AG170" i="28"/>
  <c r="AC170" i="28"/>
  <c r="K170" i="28"/>
  <c r="AM170" i="28"/>
  <c r="I170" i="28"/>
  <c r="AE170" i="28"/>
  <c r="I132" i="28"/>
  <c r="AC243" i="28"/>
  <c r="I243" i="28"/>
  <c r="G243" i="28"/>
  <c r="AE293" i="28"/>
  <c r="I338" i="28"/>
  <c r="AE132" i="28"/>
  <c r="AG256" i="28"/>
  <c r="Y236" i="28"/>
  <c r="AG335" i="28"/>
  <c r="AE161" i="28"/>
  <c r="AE288" i="28"/>
  <c r="G170" i="28"/>
  <c r="G329" i="28"/>
  <c r="M199" i="28"/>
  <c r="AK243" i="28"/>
  <c r="AU197" i="28"/>
  <c r="AG197" i="28"/>
  <c r="AU154" i="28"/>
  <c r="E154" i="28"/>
  <c r="AU66" i="28"/>
  <c r="AG66" i="28"/>
  <c r="AG26" i="28"/>
  <c r="Q26" i="28"/>
  <c r="E25" i="28"/>
  <c r="AG25" i="28"/>
  <c r="K25" i="28"/>
  <c r="Q25" i="28"/>
  <c r="I25" i="28"/>
  <c r="AE25" i="28"/>
  <c r="G25" i="28"/>
  <c r="AC25" i="28"/>
  <c r="M25" i="28"/>
  <c r="AM199" i="28"/>
  <c r="AM293" i="28"/>
  <c r="AG60" i="28"/>
  <c r="K60" i="28"/>
  <c r="G60" i="28"/>
  <c r="AU171" i="28"/>
  <c r="I171" i="28"/>
  <c r="AU211" i="28"/>
  <c r="Y211" i="28"/>
  <c r="Q211" i="28"/>
  <c r="M211" i="28"/>
  <c r="AE211" i="28"/>
  <c r="K211" i="28"/>
  <c r="E211" i="28"/>
  <c r="I211" i="28"/>
  <c r="AG211" i="28"/>
  <c r="AU303" i="28"/>
  <c r="K303" i="28"/>
  <c r="S137" i="28"/>
  <c r="S274" i="28"/>
  <c r="AQ251" i="28"/>
  <c r="AQ161" i="28"/>
  <c r="BC199" i="28"/>
  <c r="BC329" i="28"/>
  <c r="AU199" i="28"/>
  <c r="AQ236" i="28"/>
  <c r="BC251" i="28"/>
  <c r="BC181" i="28"/>
  <c r="BC335" i="28"/>
  <c r="BC315" i="28"/>
  <c r="AU131" i="28"/>
  <c r="AY56" i="28"/>
  <c r="AY236" i="28"/>
  <c r="AW254" i="28"/>
  <c r="AY216" i="28"/>
  <c r="AU315" i="28"/>
  <c r="AY181" i="28"/>
  <c r="AU146" i="28"/>
  <c r="U49" i="28"/>
  <c r="AO335" i="28"/>
  <c r="AS131" i="28"/>
  <c r="BA181" i="28"/>
  <c r="U236" i="28"/>
  <c r="AW345" i="28"/>
  <c r="AS251" i="28"/>
  <c r="AW236" i="28"/>
  <c r="AW172" i="28"/>
  <c r="AA254" i="28"/>
  <c r="U312" i="28"/>
  <c r="AY199" i="28"/>
  <c r="AY345" i="28"/>
  <c r="BA236" i="28"/>
  <c r="U335" i="28"/>
  <c r="AS76" i="28"/>
  <c r="U315" i="28"/>
  <c r="AW230" i="28"/>
  <c r="AW243" i="28"/>
  <c r="AY49" i="28"/>
  <c r="AU167" i="28"/>
  <c r="AU340" i="28"/>
  <c r="BC173" i="28"/>
  <c r="BC49" i="28"/>
  <c r="AW49" i="28"/>
  <c r="U173" i="28"/>
  <c r="AW149" i="28"/>
  <c r="AS312" i="28"/>
  <c r="AS315" i="28"/>
  <c r="AS199" i="28"/>
  <c r="AS290" i="28"/>
  <c r="BC323" i="28"/>
  <c r="BC76" i="28"/>
  <c r="AU323" i="28"/>
  <c r="AU49" i="28"/>
  <c r="AU175" i="28"/>
  <c r="AS311" i="28"/>
  <c r="AS262" i="28"/>
  <c r="AO49" i="28"/>
  <c r="AS49" i="28"/>
  <c r="AA236" i="28"/>
  <c r="U172" i="28"/>
  <c r="BA173" i="28"/>
  <c r="U216" i="28"/>
  <c r="BA149" i="28"/>
  <c r="AO76" i="28"/>
  <c r="AA312" i="28"/>
  <c r="AO315" i="28"/>
  <c r="AO199" i="28"/>
  <c r="AW163" i="28"/>
  <c r="AW290" i="28"/>
  <c r="AY135" i="28"/>
  <c r="AS270" i="28"/>
  <c r="AY270" i="28"/>
  <c r="AQ219" i="28"/>
  <c r="BC262" i="28"/>
  <c r="BC146" i="28"/>
  <c r="AU202" i="28"/>
  <c r="AS135" i="28"/>
  <c r="AO270" i="28"/>
  <c r="AU43" i="28"/>
  <c r="AQ182" i="28"/>
  <c r="AU145" i="28"/>
  <c r="BC293" i="28"/>
  <c r="AU230" i="28"/>
  <c r="AA49" i="28"/>
  <c r="AS236" i="28"/>
  <c r="AO236" i="28"/>
  <c r="AS172" i="28"/>
  <c r="AS173" i="28"/>
  <c r="AO254" i="28"/>
  <c r="AY335" i="28"/>
  <c r="AW216" i="28"/>
  <c r="AS149" i="28"/>
  <c r="AW146" i="28"/>
  <c r="U135" i="28"/>
  <c r="BA270" i="28"/>
  <c r="AQ327" i="28"/>
  <c r="AW311" i="28"/>
  <c r="AY251" i="28"/>
  <c r="U262" i="28"/>
  <c r="AW56" i="28"/>
  <c r="AY76" i="28"/>
  <c r="U76" i="28"/>
  <c r="AY312" i="28"/>
  <c r="AW312" i="28"/>
  <c r="AY315" i="28"/>
  <c r="AA315" i="28"/>
  <c r="AW199" i="28"/>
  <c r="AA199" i="28"/>
  <c r="AA290" i="28"/>
  <c r="AO329" i="28"/>
  <c r="AW135" i="28"/>
  <c r="AO135" i="28"/>
  <c r="AY131" i="28"/>
  <c r="U345" i="28"/>
  <c r="BC311" i="28"/>
  <c r="BC137" i="28"/>
  <c r="AO311" i="28"/>
  <c r="AO251" i="28"/>
  <c r="AY262" i="28"/>
  <c r="AA56" i="28"/>
  <c r="AW76" i="28"/>
  <c r="AA76" i="28"/>
  <c r="AO312" i="28"/>
  <c r="BA312" i="28"/>
  <c r="AW315" i="28"/>
  <c r="BA315" i="28"/>
  <c r="U199" i="28"/>
  <c r="BA199" i="28"/>
  <c r="U175" i="28"/>
  <c r="AY293" i="28"/>
  <c r="BA290" i="28"/>
  <c r="AW329" i="28"/>
  <c r="AA135" i="28"/>
  <c r="BA135" i="28"/>
  <c r="BA131" i="28"/>
  <c r="U270" i="28"/>
  <c r="AS181" i="28"/>
  <c r="AO345" i="28"/>
  <c r="AS345" i="28"/>
  <c r="AQ296" i="28"/>
  <c r="AS56" i="28"/>
  <c r="AY172" i="28"/>
  <c r="AY173" i="28"/>
  <c r="AS254" i="28"/>
  <c r="BA254" i="28"/>
  <c r="AA335" i="28"/>
  <c r="AS216" i="28"/>
  <c r="BA216" i="28"/>
  <c r="AO149" i="28"/>
  <c r="AA323" i="28"/>
  <c r="AY202" i="28"/>
  <c r="AA131" i="28"/>
  <c r="AO181" i="28"/>
  <c r="AU299" i="28"/>
  <c r="AQ309" i="28"/>
  <c r="AU309" i="28"/>
  <c r="AU152" i="28"/>
  <c r="AW173" i="28"/>
  <c r="AS335" i="28"/>
  <c r="AY149" i="28"/>
  <c r="AW202" i="28"/>
  <c r="AO290" i="28"/>
  <c r="AA243" i="28"/>
  <c r="U131" i="28"/>
  <c r="AW181" i="28"/>
  <c r="M141" i="28"/>
  <c r="AA141" i="28"/>
  <c r="BA141" i="28"/>
  <c r="U141" i="28"/>
  <c r="AO141" i="28"/>
  <c r="AW141" i="28"/>
  <c r="AS141" i="28"/>
  <c r="E205" i="28"/>
  <c r="AA205" i="28"/>
  <c r="BA205" i="28"/>
  <c r="AY205" i="28"/>
  <c r="U205" i="28"/>
  <c r="AO205" i="28"/>
  <c r="AW205" i="28"/>
  <c r="AS205" i="28"/>
  <c r="AI317" i="28"/>
  <c r="U317" i="28"/>
  <c r="BA317" i="28"/>
  <c r="AO317" i="28"/>
  <c r="AA317" i="28"/>
  <c r="AY317" i="28"/>
  <c r="AW317" i="28"/>
  <c r="AS317" i="28"/>
  <c r="AI286" i="28"/>
  <c r="AO286" i="28"/>
  <c r="AY286" i="28"/>
  <c r="U286" i="28"/>
  <c r="AS286" i="28"/>
  <c r="AA286" i="28"/>
  <c r="BA286" i="28"/>
  <c r="AW286" i="28"/>
  <c r="AU317" i="28"/>
  <c r="U245" i="28"/>
  <c r="BA245" i="28"/>
  <c r="AW245" i="28"/>
  <c r="AO245" i="28"/>
  <c r="AY245" i="28"/>
  <c r="AA245" i="28"/>
  <c r="AS245" i="28"/>
  <c r="AQ14" i="28"/>
  <c r="AS14" i="28"/>
  <c r="AW14" i="28"/>
  <c r="U14" i="28"/>
  <c r="AY14" i="28"/>
  <c r="AA14" i="28"/>
  <c r="BA14" i="28"/>
  <c r="AO14" i="28"/>
  <c r="AQ21" i="28"/>
  <c r="AO21" i="28"/>
  <c r="AY21" i="28"/>
  <c r="AU21" i="28"/>
  <c r="AA21" i="28"/>
  <c r="BA21" i="28"/>
  <c r="AW21" i="28"/>
  <c r="AS21" i="28"/>
  <c r="U21" i="28"/>
  <c r="AQ234" i="28"/>
  <c r="AA234" i="28"/>
  <c r="U234" i="28"/>
  <c r="AW234" i="28"/>
  <c r="AS234" i="28"/>
  <c r="AU234" i="28"/>
  <c r="AO234" i="28"/>
  <c r="BA234" i="28"/>
  <c r="AY234" i="28"/>
  <c r="AQ79" i="28"/>
  <c r="AS79" i="28"/>
  <c r="U79" i="28"/>
  <c r="AA79" i="28"/>
  <c r="AY79" i="28"/>
  <c r="AU79" i="28"/>
  <c r="AO79" i="28"/>
  <c r="BA79" i="28"/>
  <c r="AW79" i="28"/>
  <c r="BC98" i="28"/>
  <c r="U98" i="28"/>
  <c r="AY98" i="28"/>
  <c r="AU98" i="28"/>
  <c r="AW98" i="28"/>
  <c r="BA98" i="28"/>
  <c r="AA98" i="28"/>
  <c r="AS98" i="28"/>
  <c r="AO98" i="28"/>
  <c r="AK89" i="28"/>
  <c r="AS89" i="28"/>
  <c r="AA89" i="28"/>
  <c r="U89" i="28"/>
  <c r="AO89" i="28"/>
  <c r="AW89" i="28"/>
  <c r="BA89" i="28"/>
  <c r="AY89" i="28"/>
  <c r="AI278" i="28"/>
  <c r="AA278" i="28"/>
  <c r="BA278" i="28"/>
  <c r="AW278" i="28"/>
  <c r="AO278" i="28"/>
  <c r="AY278" i="28"/>
  <c r="U278" i="28"/>
  <c r="AS278" i="28"/>
  <c r="AI197" i="28"/>
  <c r="BA197" i="28"/>
  <c r="AO197" i="28"/>
  <c r="AA197" i="28"/>
  <c r="U197" i="28"/>
  <c r="AY197" i="28"/>
  <c r="AS197" i="28"/>
  <c r="AW197" i="28"/>
  <c r="AI134" i="28"/>
  <c r="AW134" i="28"/>
  <c r="AS134" i="28"/>
  <c r="AY134" i="28"/>
  <c r="BA134" i="28"/>
  <c r="U134" i="28"/>
  <c r="AA134" i="28"/>
  <c r="AO134" i="28"/>
  <c r="AK26" i="28"/>
  <c r="AY26" i="28"/>
  <c r="AS26" i="28"/>
  <c r="AO26" i="28"/>
  <c r="AW26" i="28"/>
  <c r="U26" i="28"/>
  <c r="AA26" i="28"/>
  <c r="E177" i="28"/>
  <c r="BA177" i="28"/>
  <c r="U177" i="28"/>
  <c r="AW177" i="28"/>
  <c r="AO177" i="28"/>
  <c r="AY177" i="28"/>
  <c r="AS177" i="28"/>
  <c r="AA177" i="28"/>
  <c r="AM78" i="28"/>
  <c r="AW78" i="28"/>
  <c r="AA78" i="28"/>
  <c r="AO78" i="28"/>
  <c r="AY78" i="28"/>
  <c r="U78" i="28"/>
  <c r="AS78" i="28"/>
  <c r="BC87" i="28"/>
  <c r="BA87" i="28"/>
  <c r="AY87" i="28"/>
  <c r="AS87" i="28"/>
  <c r="U87" i="28"/>
  <c r="AA87" i="28"/>
  <c r="AW87" i="28"/>
  <c r="AO87" i="28"/>
  <c r="AQ53" i="28"/>
  <c r="AO53" i="28"/>
  <c r="U53" i="28"/>
  <c r="AW53" i="28"/>
  <c r="AY53" i="28"/>
  <c r="AS53" i="28"/>
  <c r="AA53" i="28"/>
  <c r="AQ45" i="28"/>
  <c r="U45" i="28"/>
  <c r="AA45" i="28"/>
  <c r="AO45" i="28"/>
  <c r="AY45" i="28"/>
  <c r="AS45" i="28"/>
  <c r="AW45" i="28"/>
  <c r="S96" i="28"/>
  <c r="AS96" i="28"/>
  <c r="AW96" i="28"/>
  <c r="AY96" i="28"/>
  <c r="U96" i="28"/>
  <c r="AU96" i="28"/>
  <c r="AA96" i="28"/>
  <c r="BA96" i="28"/>
  <c r="AO96" i="28"/>
  <c r="AK50" i="28"/>
  <c r="AO50" i="28"/>
  <c r="AQ104" i="28"/>
  <c r="AO104" i="28"/>
  <c r="AA104" i="28"/>
  <c r="AW104" i="28"/>
  <c r="BA104" i="28"/>
  <c r="AY104" i="28"/>
  <c r="AS104" i="28"/>
  <c r="U104" i="28"/>
  <c r="AM57" i="28"/>
  <c r="AA57" i="28"/>
  <c r="AY57" i="28"/>
  <c r="U57" i="28"/>
  <c r="AO57" i="28"/>
  <c r="AS57" i="28"/>
  <c r="AW57" i="28"/>
  <c r="AM65" i="28"/>
  <c r="AS65" i="28"/>
  <c r="U65" i="28"/>
  <c r="AO65" i="28"/>
  <c r="AY65" i="28"/>
  <c r="AA65" i="28"/>
  <c r="AW65" i="28"/>
  <c r="BC25" i="28"/>
  <c r="AO25" i="28"/>
  <c r="AW25" i="28"/>
  <c r="AA25" i="28"/>
  <c r="U25" i="28"/>
  <c r="AY25" i="28"/>
  <c r="AS25" i="28"/>
  <c r="BC60" i="28"/>
  <c r="U60" i="28"/>
  <c r="AS60" i="28"/>
  <c r="AY60" i="28"/>
  <c r="AW60" i="28"/>
  <c r="AA60" i="28"/>
  <c r="AU60" i="28"/>
  <c r="AO60" i="28"/>
  <c r="AK62" i="28"/>
  <c r="AA62" i="28"/>
  <c r="AU62" i="28"/>
  <c r="AW62" i="28"/>
  <c r="U62" i="28"/>
  <c r="AS62" i="28"/>
  <c r="AO62" i="28"/>
  <c r="AY62" i="28"/>
  <c r="E294" i="28"/>
  <c r="U294" i="28"/>
  <c r="BA294" i="28"/>
  <c r="AW294" i="28"/>
  <c r="AA294" i="28"/>
  <c r="AY294" i="28"/>
  <c r="AO294" i="28"/>
  <c r="AS294" i="28"/>
  <c r="E314" i="28"/>
  <c r="U314" i="28"/>
  <c r="AS314" i="28"/>
  <c r="AW314" i="28"/>
  <c r="BA314" i="28"/>
  <c r="AA314" i="28"/>
  <c r="AO314" i="28"/>
  <c r="AY314" i="28"/>
  <c r="AQ321" i="28"/>
  <c r="BA321" i="28"/>
  <c r="AO321" i="28"/>
  <c r="AA321" i="28"/>
  <c r="AY321" i="28"/>
  <c r="U321" i="28"/>
  <c r="AS321" i="28"/>
  <c r="AW321" i="28"/>
  <c r="AQ157" i="28"/>
  <c r="BA157" i="28"/>
  <c r="U157" i="28"/>
  <c r="AA157" i="28"/>
  <c r="AO157" i="28"/>
  <c r="AW157" i="28"/>
  <c r="AS157" i="28"/>
  <c r="AY157" i="28"/>
  <c r="AQ319" i="28"/>
  <c r="AA319" i="28"/>
  <c r="AS319" i="28"/>
  <c r="AO319" i="28"/>
  <c r="BA319" i="28"/>
  <c r="AW319" i="28"/>
  <c r="U319" i="28"/>
  <c r="AY319" i="28"/>
  <c r="G221" i="28"/>
  <c r="AA221" i="28"/>
  <c r="BA221" i="28"/>
  <c r="AY221" i="28"/>
  <c r="U221" i="28"/>
  <c r="AW221" i="28"/>
  <c r="AO221" i="28"/>
  <c r="AS221" i="28"/>
  <c r="AQ220" i="28"/>
  <c r="AA220" i="28"/>
  <c r="AY220" i="28"/>
  <c r="AO220" i="28"/>
  <c r="AS220" i="28"/>
  <c r="U220" i="28"/>
  <c r="BA220" i="28"/>
  <c r="AW220" i="28"/>
  <c r="AE238" i="28"/>
  <c r="AO238" i="28"/>
  <c r="BA238" i="28"/>
  <c r="U238" i="28"/>
  <c r="AA238" i="28"/>
  <c r="AY238" i="28"/>
  <c r="AW238" i="28"/>
  <c r="AS238" i="28"/>
  <c r="AQ156" i="28"/>
  <c r="BA156" i="28"/>
  <c r="AA156" i="28"/>
  <c r="AO156" i="28"/>
  <c r="AY156" i="28"/>
  <c r="U156" i="28"/>
  <c r="AS156" i="28"/>
  <c r="AW156" i="28"/>
  <c r="AU321" i="28"/>
  <c r="AQ97" i="28"/>
  <c r="AA97" i="28"/>
  <c r="AY97" i="28"/>
  <c r="AO97" i="28"/>
  <c r="AS97" i="28"/>
  <c r="AW97" i="28"/>
  <c r="BA97" i="28"/>
  <c r="U97" i="28"/>
  <c r="AQ214" i="28"/>
  <c r="AW214" i="28"/>
  <c r="AO214" i="28"/>
  <c r="AA214" i="28"/>
  <c r="AS214" i="28"/>
  <c r="U214" i="28"/>
  <c r="BA214" i="28"/>
  <c r="AY214" i="28"/>
  <c r="AQ133" i="28"/>
  <c r="AA133" i="28"/>
  <c r="U133" i="28"/>
  <c r="AY133" i="28"/>
  <c r="AS133" i="28"/>
  <c r="AW133" i="28"/>
  <c r="BA133" i="28"/>
  <c r="AO133" i="28"/>
  <c r="AQ196" i="28"/>
  <c r="AO196" i="28"/>
  <c r="AW196" i="28"/>
  <c r="U196" i="28"/>
  <c r="AS196" i="28"/>
  <c r="AY196" i="28"/>
  <c r="BA196" i="28"/>
  <c r="AA196" i="28"/>
  <c r="AU26" i="28"/>
  <c r="Q144" i="28"/>
  <c r="AY144" i="28"/>
  <c r="BA144" i="28"/>
  <c r="U144" i="28"/>
  <c r="AA144" i="28"/>
  <c r="AO144" i="28"/>
  <c r="AW144" i="28"/>
  <c r="AS144" i="28"/>
  <c r="I224" i="28"/>
  <c r="AW224" i="28"/>
  <c r="AS224" i="28"/>
  <c r="AO224" i="28"/>
  <c r="BA224" i="28"/>
  <c r="AY224" i="28"/>
  <c r="AA224" i="28"/>
  <c r="U224" i="28"/>
  <c r="AQ237" i="28"/>
  <c r="BA237" i="28"/>
  <c r="AA237" i="28"/>
  <c r="U237" i="28"/>
  <c r="AW237" i="28"/>
  <c r="AO237" i="28"/>
  <c r="AS237" i="28"/>
  <c r="AY237" i="28"/>
  <c r="AQ153" i="28"/>
  <c r="AO153" i="28"/>
  <c r="AA153" i="28"/>
  <c r="AW153" i="28"/>
  <c r="AS153" i="28"/>
  <c r="AY153" i="28"/>
  <c r="BA153" i="28"/>
  <c r="U153" i="28"/>
  <c r="AU53" i="28"/>
  <c r="AU45" i="28"/>
  <c r="AQ200" i="28"/>
  <c r="BA200" i="28"/>
  <c r="U200" i="28"/>
  <c r="AA200" i="28"/>
  <c r="AY200" i="28"/>
  <c r="AW200" i="28"/>
  <c r="AS200" i="28"/>
  <c r="AO200" i="28"/>
  <c r="AQ264" i="28"/>
  <c r="AO264" i="28"/>
  <c r="BA264" i="28"/>
  <c r="AY264" i="28"/>
  <c r="AA264" i="28"/>
  <c r="U264" i="28"/>
  <c r="AW264" i="28"/>
  <c r="AS264" i="28"/>
  <c r="AQ201" i="28"/>
  <c r="AA201" i="28"/>
  <c r="AS201" i="28"/>
  <c r="U201" i="28"/>
  <c r="AO201" i="28"/>
  <c r="AI142" i="28"/>
  <c r="AA142" i="28"/>
  <c r="AW142" i="28"/>
  <c r="AY142" i="28"/>
  <c r="AS142" i="28"/>
  <c r="AO142" i="28"/>
  <c r="BA142" i="28"/>
  <c r="U142" i="28"/>
  <c r="AI193" i="28"/>
  <c r="AA193" i="28"/>
  <c r="AO193" i="28"/>
  <c r="AW193" i="28"/>
  <c r="AS193" i="28"/>
  <c r="AU193" i="28"/>
  <c r="AY193" i="28"/>
  <c r="BA193" i="28"/>
  <c r="U193" i="28"/>
  <c r="AK31" i="28"/>
  <c r="AO31" i="28"/>
  <c r="AY31" i="28"/>
  <c r="AW31" i="28"/>
  <c r="AS31" i="28"/>
  <c r="U31" i="28"/>
  <c r="AA31" i="28"/>
  <c r="AI305" i="28"/>
  <c r="AY305" i="28"/>
  <c r="AS305" i="28"/>
  <c r="AU305" i="28"/>
  <c r="U305" i="28"/>
  <c r="BA305" i="28"/>
  <c r="AA305" i="28"/>
  <c r="AW305" i="28"/>
  <c r="AO305" i="28"/>
  <c r="AI256" i="28"/>
  <c r="AO256" i="28"/>
  <c r="E322" i="28"/>
  <c r="BA322" i="28"/>
  <c r="AA322" i="28"/>
  <c r="AW322" i="28"/>
  <c r="AI148" i="28"/>
  <c r="AA148" i="28"/>
  <c r="U148" i="28"/>
  <c r="AO148" i="28"/>
  <c r="AS148" i="28"/>
  <c r="AY148" i="28"/>
  <c r="BA148" i="28"/>
  <c r="AW148" i="28"/>
  <c r="BC268" i="28"/>
  <c r="AA268" i="28"/>
  <c r="AY268" i="28"/>
  <c r="AW268" i="28"/>
  <c r="AS268" i="28"/>
  <c r="AO268" i="28"/>
  <c r="BA268" i="28"/>
  <c r="U268" i="28"/>
  <c r="AI277" i="28"/>
  <c r="AW277" i="28"/>
  <c r="AY277" i="28"/>
  <c r="AI227" i="28"/>
  <c r="AW227" i="28"/>
  <c r="AS227" i="28"/>
  <c r="AI228" i="28"/>
  <c r="AW228" i="28"/>
  <c r="AS228" i="28"/>
  <c r="AY228" i="28"/>
  <c r="BA228" i="28"/>
  <c r="U228" i="28"/>
  <c r="AO228" i="28"/>
  <c r="AA228" i="28"/>
  <c r="K253" i="28"/>
  <c r="AW253" i="28"/>
  <c r="AS253" i="28"/>
  <c r="U253" i="28"/>
  <c r="BA253" i="28"/>
  <c r="AO253" i="28"/>
  <c r="AA253" i="28"/>
  <c r="AY253" i="28"/>
  <c r="AI275" i="28"/>
  <c r="AA275" i="28"/>
  <c r="AY275" i="28"/>
  <c r="AO275" i="28"/>
  <c r="AS275" i="28"/>
  <c r="AW275" i="28"/>
  <c r="BA275" i="28"/>
  <c r="U275" i="28"/>
  <c r="AI182" i="28"/>
  <c r="U182" i="28"/>
  <c r="AU307" i="28"/>
  <c r="AU218" i="28"/>
  <c r="I327" i="28"/>
  <c r="AA327" i="28"/>
  <c r="BA327" i="28"/>
  <c r="U327" i="28"/>
  <c r="AO327" i="28"/>
  <c r="AW327" i="28"/>
  <c r="AY327" i="28"/>
  <c r="AS327" i="28"/>
  <c r="AI263" i="28"/>
  <c r="AO263" i="28"/>
  <c r="BA263" i="28"/>
  <c r="U263" i="28"/>
  <c r="AA263" i="28"/>
  <c r="AY263" i="28"/>
  <c r="AW263" i="28"/>
  <c r="AS263" i="28"/>
  <c r="AK67" i="28"/>
  <c r="AW67" i="28"/>
  <c r="AY67" i="28"/>
  <c r="AS67" i="28"/>
  <c r="AO67" i="28"/>
  <c r="AA67" i="28"/>
  <c r="U67" i="28"/>
  <c r="AU104" i="28"/>
  <c r="E232" i="28"/>
  <c r="BA232" i="28"/>
  <c r="AY232" i="28"/>
  <c r="AW232" i="28"/>
  <c r="AU232" i="28"/>
  <c r="U232" i="28"/>
  <c r="AA232" i="28"/>
  <c r="AS232" i="28"/>
  <c r="AO232" i="28"/>
  <c r="AI170" i="28"/>
  <c r="AW170" i="28"/>
  <c r="AO170" i="28"/>
  <c r="AY170" i="28"/>
  <c r="AS170" i="28"/>
  <c r="AU170" i="28"/>
  <c r="U170" i="28"/>
  <c r="BA170" i="28"/>
  <c r="AA170" i="28"/>
  <c r="AI139" i="28"/>
  <c r="AU139" i="28"/>
  <c r="AA139" i="28"/>
  <c r="BA139" i="28"/>
  <c r="AW139" i="28"/>
  <c r="AY139" i="28"/>
  <c r="U139" i="28"/>
  <c r="AO139" i="28"/>
  <c r="AS139" i="28"/>
  <c r="AI330" i="28"/>
  <c r="AU330" i="28"/>
  <c r="U330" i="28"/>
  <c r="BA330" i="28"/>
  <c r="AO330" i="28"/>
  <c r="AW330" i="28"/>
  <c r="AY330" i="28"/>
  <c r="AA330" i="28"/>
  <c r="AS330" i="28"/>
  <c r="AI257" i="28"/>
  <c r="BA257" i="28"/>
  <c r="AW257" i="28"/>
  <c r="U257" i="28"/>
  <c r="AY257" i="28"/>
  <c r="AO257" i="28"/>
  <c r="AS257" i="28"/>
  <c r="AU257" i="28"/>
  <c r="AA257" i="28"/>
  <c r="AI161" i="28"/>
  <c r="AU161" i="28"/>
  <c r="AO161" i="28"/>
  <c r="BA161" i="28"/>
  <c r="U161" i="28"/>
  <c r="AA161" i="28"/>
  <c r="AW161" i="28"/>
  <c r="AY161" i="28"/>
  <c r="AS161" i="28"/>
  <c r="AO167" i="28"/>
  <c r="AS152" i="28"/>
  <c r="AO152" i="28"/>
  <c r="AY298" i="28"/>
  <c r="U298" i="28"/>
  <c r="AS47" i="28"/>
  <c r="AS309" i="28"/>
  <c r="U309" i="28"/>
  <c r="AA246" i="28"/>
  <c r="BA246" i="28"/>
  <c r="U145" i="28"/>
  <c r="AA340" i="28"/>
  <c r="U340" i="28"/>
  <c r="AY43" i="28"/>
  <c r="AW182" i="28"/>
  <c r="AA147" i="28"/>
  <c r="AS239" i="28"/>
  <c r="AW50" i="28"/>
  <c r="AO307" i="28"/>
  <c r="AS279" i="28"/>
  <c r="U256" i="28"/>
  <c r="AO227" i="28"/>
  <c r="AS277" i="28"/>
  <c r="BA277" i="28"/>
  <c r="U218" i="28"/>
  <c r="AA284" i="28"/>
  <c r="AS322" i="28"/>
  <c r="AW201" i="28"/>
  <c r="AY299" i="28"/>
  <c r="AQ169" i="28"/>
  <c r="BA169" i="28"/>
  <c r="AW169" i="28"/>
  <c r="U169" i="28"/>
  <c r="AY169" i="28"/>
  <c r="AA169" i="28"/>
  <c r="AS169" i="28"/>
  <c r="AO169" i="28"/>
  <c r="AQ159" i="28"/>
  <c r="BA159" i="28"/>
  <c r="AO159" i="28"/>
  <c r="AA159" i="28"/>
  <c r="AY159" i="28"/>
  <c r="AW159" i="28"/>
  <c r="AS159" i="28"/>
  <c r="U159" i="28"/>
  <c r="G267" i="28"/>
  <c r="BA267" i="28"/>
  <c r="AA267" i="28"/>
  <c r="AO267" i="28"/>
  <c r="AY267" i="28"/>
  <c r="U267" i="28"/>
  <c r="AS267" i="28"/>
  <c r="AW267" i="28"/>
  <c r="AI297" i="28"/>
  <c r="AU297" i="28"/>
  <c r="BA297" i="28"/>
  <c r="AO297" i="28"/>
  <c r="AA297" i="28"/>
  <c r="AY297" i="28"/>
  <c r="AW297" i="28"/>
  <c r="AS297" i="28"/>
  <c r="U297" i="28"/>
  <c r="BC88" i="28"/>
  <c r="AO88" i="28"/>
  <c r="U88" i="28"/>
  <c r="AW88" i="28"/>
  <c r="BA88" i="28"/>
  <c r="AY88" i="28"/>
  <c r="AS88" i="28"/>
  <c r="AA88" i="28"/>
  <c r="BC207" i="28"/>
  <c r="BA207" i="28"/>
  <c r="AO207" i="28"/>
  <c r="AW207" i="28"/>
  <c r="AY207" i="28"/>
  <c r="U207" i="28"/>
  <c r="AS207" i="28"/>
  <c r="AU207" i="28"/>
  <c r="AA207" i="28"/>
  <c r="BC185" i="28"/>
  <c r="AO185" i="28"/>
  <c r="AS185" i="28"/>
  <c r="U185" i="28"/>
  <c r="BA185" i="28"/>
  <c r="AA185" i="28"/>
  <c r="AW185" i="28"/>
  <c r="AY185" i="28"/>
  <c r="BC101" i="28"/>
  <c r="AS101" i="28"/>
  <c r="AA101" i="28"/>
  <c r="AO101" i="28"/>
  <c r="AY101" i="28"/>
  <c r="AW101" i="28"/>
  <c r="BA101" i="28"/>
  <c r="U101" i="28"/>
  <c r="BC241" i="28"/>
  <c r="AW241" i="28"/>
  <c r="AO241" i="28"/>
  <c r="AY241" i="28"/>
  <c r="AS241" i="28"/>
  <c r="AA241" i="28"/>
  <c r="BA241" i="28"/>
  <c r="U241" i="28"/>
  <c r="AK37" i="28"/>
  <c r="AO37" i="28"/>
  <c r="AW37" i="28"/>
  <c r="AA37" i="28"/>
  <c r="AS37" i="28"/>
  <c r="AY37" i="28"/>
  <c r="U37" i="28"/>
  <c r="AI333" i="28"/>
  <c r="U333" i="28"/>
  <c r="AY333" i="28"/>
  <c r="AS333" i="28"/>
  <c r="AW333" i="28"/>
  <c r="AA333" i="28"/>
  <c r="AO333" i="28"/>
  <c r="BA333" i="28"/>
  <c r="AM59" i="28"/>
  <c r="U59" i="28"/>
  <c r="AW59" i="28"/>
  <c r="AO59" i="28"/>
  <c r="AA59" i="28"/>
  <c r="AS59" i="28"/>
  <c r="AY59" i="28"/>
  <c r="AK61" i="28"/>
  <c r="AW61" i="28"/>
  <c r="AO61" i="28"/>
  <c r="U61" i="28"/>
  <c r="AY61" i="28"/>
  <c r="AA61" i="28"/>
  <c r="AS61" i="28"/>
  <c r="AK84" i="28"/>
  <c r="BA84" i="28"/>
  <c r="U84" i="28"/>
  <c r="AS84" i="28"/>
  <c r="AO84" i="28"/>
  <c r="AA84" i="28"/>
  <c r="AY84" i="28"/>
  <c r="AW84" i="28"/>
  <c r="AK24" i="28"/>
  <c r="AS24" i="28"/>
  <c r="U24" i="28"/>
  <c r="AA24" i="28"/>
  <c r="AY24" i="28"/>
  <c r="AO24" i="28"/>
  <c r="AW24" i="28"/>
  <c r="BC179" i="28"/>
  <c r="BA179" i="28"/>
  <c r="AO179" i="28"/>
  <c r="AA179" i="28"/>
  <c r="U179" i="28"/>
  <c r="AW179" i="28"/>
  <c r="AS179" i="28"/>
  <c r="AY179" i="28"/>
  <c r="BC19" i="28"/>
  <c r="AS19" i="28"/>
  <c r="AY19" i="28"/>
  <c r="AA19" i="28"/>
  <c r="AO19" i="28"/>
  <c r="AW19" i="28"/>
  <c r="BA19" i="28"/>
  <c r="U19" i="28"/>
  <c r="AM100" i="28"/>
  <c r="U100" i="28"/>
  <c r="BA100" i="28"/>
  <c r="AO100" i="28"/>
  <c r="AS100" i="28"/>
  <c r="AW100" i="28"/>
  <c r="AA100" i="28"/>
  <c r="AY100" i="28"/>
  <c r="AK74" i="28"/>
  <c r="U74" i="28"/>
  <c r="AO74" i="28"/>
  <c r="AA74" i="28"/>
  <c r="AY74" i="28"/>
  <c r="AS74" i="28"/>
  <c r="AW74" i="28"/>
  <c r="AK99" i="28"/>
  <c r="AS99" i="28"/>
  <c r="AW99" i="28"/>
  <c r="AA99" i="28"/>
  <c r="U99" i="28"/>
  <c r="AY99" i="28"/>
  <c r="BA99" i="28"/>
  <c r="AO99" i="28"/>
  <c r="AK55" i="28"/>
  <c r="U55" i="28"/>
  <c r="AU55" i="28"/>
  <c r="AO55" i="28"/>
  <c r="AA55" i="28"/>
  <c r="AS55" i="28"/>
  <c r="AW55" i="28"/>
  <c r="AY55" i="28"/>
  <c r="AK81" i="28"/>
  <c r="AA81" i="28"/>
  <c r="AK103" i="28"/>
  <c r="AA103" i="28"/>
  <c r="AY103" i="28"/>
  <c r="AO103" i="28"/>
  <c r="BA103" i="28"/>
  <c r="AW103" i="28"/>
  <c r="AS103" i="28"/>
  <c r="U103" i="28"/>
  <c r="BC69" i="28"/>
  <c r="AA69" i="28"/>
  <c r="AO69" i="28"/>
  <c r="AY69" i="28"/>
  <c r="AS69" i="28"/>
  <c r="AW69" i="28"/>
  <c r="U69" i="28"/>
  <c r="AQ15" i="28"/>
  <c r="AO15" i="28"/>
  <c r="AS15" i="28"/>
  <c r="U15" i="28"/>
  <c r="BA15" i="28"/>
  <c r="AW15" i="28"/>
  <c r="AA15" i="28"/>
  <c r="AY15" i="28"/>
  <c r="AM16" i="28"/>
  <c r="U16" i="28"/>
  <c r="BA16" i="28"/>
  <c r="AW16" i="28"/>
  <c r="AS16" i="28"/>
  <c r="AY16" i="28"/>
  <c r="AO16" i="28"/>
  <c r="AA16" i="28"/>
  <c r="AM68" i="28"/>
  <c r="AS68" i="28"/>
  <c r="AA68" i="28"/>
  <c r="AY68" i="28"/>
  <c r="AO68" i="28"/>
  <c r="U68" i="28"/>
  <c r="AW68" i="28"/>
  <c r="AK75" i="28"/>
  <c r="AS75" i="28"/>
  <c r="AO75" i="28"/>
  <c r="AW75" i="28"/>
  <c r="AY75" i="28"/>
  <c r="U75" i="28"/>
  <c r="AA75" i="28"/>
  <c r="S48" i="28"/>
  <c r="AY48" i="28"/>
  <c r="AO48" i="28"/>
  <c r="U48" i="28"/>
  <c r="AU48" i="28"/>
  <c r="AW48" i="28"/>
  <c r="AS48" i="28"/>
  <c r="AA48" i="28"/>
  <c r="AM41" i="28"/>
  <c r="AU41" i="28"/>
  <c r="AO41" i="28"/>
  <c r="U41" i="28"/>
  <c r="AS41" i="28"/>
  <c r="AY41" i="28"/>
  <c r="AW41" i="28"/>
  <c r="AA41" i="28"/>
  <c r="AQ342" i="28"/>
  <c r="AW342" i="28"/>
  <c r="AS342" i="28"/>
  <c r="AY342" i="28"/>
  <c r="AO342" i="28"/>
  <c r="U342" i="28"/>
  <c r="AA342" i="28"/>
  <c r="BA342" i="28"/>
  <c r="Y203" i="28"/>
  <c r="BA203" i="28"/>
  <c r="AA203" i="28"/>
  <c r="U203" i="28"/>
  <c r="AO203" i="28"/>
  <c r="AW203" i="28"/>
  <c r="AS203" i="28"/>
  <c r="AY203" i="28"/>
  <c r="AI226" i="28"/>
  <c r="BA226" i="28"/>
  <c r="AO226" i="28"/>
  <c r="AW226" i="28"/>
  <c r="AY226" i="28"/>
  <c r="AA226" i="28"/>
  <c r="AS226" i="28"/>
  <c r="U226" i="28"/>
  <c r="E235" i="28"/>
  <c r="U235" i="28"/>
  <c r="AY235" i="28"/>
  <c r="AO235" i="28"/>
  <c r="AS235" i="28"/>
  <c r="AW235" i="28"/>
  <c r="BA235" i="28"/>
  <c r="AA235" i="28"/>
  <c r="AI292" i="28"/>
  <c r="AO292" i="28"/>
  <c r="AY292" i="28"/>
  <c r="AW292" i="28"/>
  <c r="AS292" i="28"/>
  <c r="U292" i="28"/>
  <c r="BA292" i="28"/>
  <c r="AA292" i="28"/>
  <c r="AU226" i="28"/>
  <c r="O259" i="28"/>
  <c r="BA259" i="28"/>
  <c r="AO259" i="28"/>
  <c r="U259" i="28"/>
  <c r="AY259" i="28"/>
  <c r="AA259" i="28"/>
  <c r="AS259" i="28"/>
  <c r="AW259" i="28"/>
  <c r="AU24" i="28"/>
  <c r="K250" i="28"/>
  <c r="AO250" i="28"/>
  <c r="AS250" i="28"/>
  <c r="U250" i="28"/>
  <c r="BA250" i="28"/>
  <c r="AY250" i="28"/>
  <c r="AW250" i="28"/>
  <c r="AA250" i="28"/>
  <c r="AU220" i="28"/>
  <c r="AU78" i="28"/>
  <c r="BA328" i="28"/>
  <c r="AA328" i="28"/>
  <c r="AW328" i="28"/>
  <c r="AY328" i="28"/>
  <c r="AO328" i="28"/>
  <c r="AS328" i="28"/>
  <c r="U328" i="28"/>
  <c r="AU156" i="28"/>
  <c r="AU74" i="28"/>
  <c r="AO210" i="28"/>
  <c r="BA210" i="28"/>
  <c r="AW210" i="28"/>
  <c r="U210" i="28"/>
  <c r="AY210" i="28"/>
  <c r="AA210" i="28"/>
  <c r="AS210" i="28"/>
  <c r="G151" i="28"/>
  <c r="AW151" i="28"/>
  <c r="AS151" i="28"/>
  <c r="AY151" i="28"/>
  <c r="BA151" i="28"/>
  <c r="AA151" i="28"/>
  <c r="U151" i="28"/>
  <c r="AO151" i="28"/>
  <c r="AU25" i="28"/>
  <c r="E130" i="28"/>
  <c r="BA130" i="28"/>
  <c r="U130" i="28"/>
  <c r="AA130" i="28"/>
  <c r="AS130" i="28"/>
  <c r="AW130" i="28"/>
  <c r="AY130" i="28"/>
  <c r="AU130" i="28"/>
  <c r="AO130" i="28"/>
  <c r="Y302" i="28"/>
  <c r="U302" i="28"/>
  <c r="AS302" i="28"/>
  <c r="BA302" i="28"/>
  <c r="AY302" i="28"/>
  <c r="AU302" i="28"/>
  <c r="AO302" i="28"/>
  <c r="AW302" i="28"/>
  <c r="AA302" i="28"/>
  <c r="AI209" i="28"/>
  <c r="U209" i="28"/>
  <c r="AY209" i="28"/>
  <c r="AO209" i="28"/>
  <c r="AS209" i="28"/>
  <c r="AU209" i="28"/>
  <c r="AA209" i="28"/>
  <c r="BA209" i="28"/>
  <c r="AW209" i="28"/>
  <c r="AQ192" i="28"/>
  <c r="BA192" i="28"/>
  <c r="U192" i="28"/>
  <c r="AW192" i="28"/>
  <c r="AO192" i="28"/>
  <c r="AY192" i="28"/>
  <c r="AS192" i="28"/>
  <c r="AA192" i="28"/>
  <c r="AU192" i="28"/>
  <c r="BA279" i="28"/>
  <c r="AO279" i="28"/>
  <c r="BA212" i="28"/>
  <c r="U212" i="28"/>
  <c r="AO212" i="28"/>
  <c r="AW212" i="28"/>
  <c r="BC164" i="28"/>
  <c r="AW164" i="28"/>
  <c r="BA164" i="28"/>
  <c r="U164" i="28"/>
  <c r="AO164" i="28"/>
  <c r="AA164" i="28"/>
  <c r="AY164" i="28"/>
  <c r="AS164" i="28"/>
  <c r="AA258" i="28"/>
  <c r="AS258" i="28"/>
  <c r="AW258" i="28"/>
  <c r="BA258" i="28"/>
  <c r="U258" i="28"/>
  <c r="AO258" i="28"/>
  <c r="AY258" i="28"/>
  <c r="AU245" i="28"/>
  <c r="AI287" i="28"/>
  <c r="U287" i="28"/>
  <c r="AS287" i="28"/>
  <c r="AO287" i="28"/>
  <c r="BA287" i="28"/>
  <c r="AY287" i="28"/>
  <c r="AW287" i="28"/>
  <c r="AA287" i="28"/>
  <c r="Q239" i="28"/>
  <c r="AW239" i="28"/>
  <c r="AA239" i="28"/>
  <c r="AI285" i="28"/>
  <c r="U285" i="28"/>
  <c r="BA285" i="28"/>
  <c r="AY285" i="28"/>
  <c r="AW285" i="28"/>
  <c r="AA285" i="28"/>
  <c r="AO285" i="28"/>
  <c r="AS285" i="28"/>
  <c r="AG276" i="28"/>
  <c r="AA276" i="28"/>
  <c r="AS276" i="28"/>
  <c r="I168" i="28"/>
  <c r="AA168" i="28"/>
  <c r="AS168" i="28"/>
  <c r="AO168" i="28"/>
  <c r="BA168" i="28"/>
  <c r="AY168" i="28"/>
  <c r="U168" i="28"/>
  <c r="AW168" i="28"/>
  <c r="G308" i="28"/>
  <c r="BA308" i="28"/>
  <c r="AW308" i="28"/>
  <c r="AY308" i="28"/>
  <c r="U308" i="28"/>
  <c r="AA308" i="28"/>
  <c r="AS308" i="28"/>
  <c r="AO308" i="28"/>
  <c r="AU147" i="28"/>
  <c r="AU279" i="28"/>
  <c r="G183" i="28"/>
  <c r="AO183" i="28"/>
  <c r="U183" i="28"/>
  <c r="AS183" i="28"/>
  <c r="AW341" i="28"/>
  <c r="AY341" i="28"/>
  <c r="AS341" i="28"/>
  <c r="AA341" i="28"/>
  <c r="BA341" i="28"/>
  <c r="AO341" i="28"/>
  <c r="U341" i="28"/>
  <c r="AW174" i="28"/>
  <c r="AS174" i="28"/>
  <c r="U174" i="28"/>
  <c r="BA174" i="28"/>
  <c r="AO174" i="28"/>
  <c r="AA174" i="28"/>
  <c r="AY174" i="28"/>
  <c r="AU285" i="28"/>
  <c r="AU258" i="28"/>
  <c r="AU47" i="28"/>
  <c r="AU69" i="28"/>
  <c r="AU65" i="28"/>
  <c r="AI188" i="28"/>
  <c r="U188" i="28"/>
  <c r="AW188" i="28"/>
  <c r="AO188" i="28"/>
  <c r="AS188" i="28"/>
  <c r="AU188" i="28"/>
  <c r="AA188" i="28"/>
  <c r="BA188" i="28"/>
  <c r="AY188" i="28"/>
  <c r="AI206" i="28"/>
  <c r="BA206" i="28"/>
  <c r="AA206" i="28"/>
  <c r="AW206" i="28"/>
  <c r="AY206" i="28"/>
  <c r="U206" i="28"/>
  <c r="AS206" i="28"/>
  <c r="AU206" i="28"/>
  <c r="AO206" i="28"/>
  <c r="AI336" i="28"/>
  <c r="AA336" i="28"/>
  <c r="BA336" i="28"/>
  <c r="AU336" i="28"/>
  <c r="AY336" i="28"/>
  <c r="AO336" i="28"/>
  <c r="U336" i="28"/>
  <c r="AW336" i="28"/>
  <c r="AS336" i="28"/>
  <c r="AS167" i="28"/>
  <c r="AA167" i="28"/>
  <c r="U152" i="28"/>
  <c r="AA152" i="28"/>
  <c r="AW298" i="28"/>
  <c r="BA298" i="28"/>
  <c r="AY47" i="28"/>
  <c r="AA309" i="28"/>
  <c r="AW309" i="28"/>
  <c r="AW246" i="28"/>
  <c r="AS145" i="28"/>
  <c r="U81" i="28"/>
  <c r="BA340" i="28"/>
  <c r="U43" i="28"/>
  <c r="AS182" i="28"/>
  <c r="AA182" i="28"/>
  <c r="U147" i="28"/>
  <c r="AY239" i="28"/>
  <c r="AA50" i="28"/>
  <c r="AY50" i="28"/>
  <c r="U276" i="28"/>
  <c r="AA307" i="28"/>
  <c r="AY279" i="28"/>
  <c r="AS256" i="28"/>
  <c r="AA256" i="28"/>
  <c r="U227" i="28"/>
  <c r="AA277" i="28"/>
  <c r="AS218" i="28"/>
  <c r="AY322" i="28"/>
  <c r="AY183" i="28"/>
  <c r="AY201" i="28"/>
  <c r="AY141" i="28"/>
  <c r="AQ223" i="28"/>
  <c r="BA223" i="28"/>
  <c r="AY223" i="28"/>
  <c r="AA223" i="28"/>
  <c r="AW223" i="28"/>
  <c r="U223" i="28"/>
  <c r="AS223" i="28"/>
  <c r="AO223" i="28"/>
  <c r="AI289" i="28"/>
  <c r="AW289" i="28"/>
  <c r="AA289" i="28"/>
  <c r="U289" i="28"/>
  <c r="AS289" i="28"/>
  <c r="AO289" i="28"/>
  <c r="BA289" i="28"/>
  <c r="AY289" i="28"/>
  <c r="BC265" i="28"/>
  <c r="AW265" i="28"/>
  <c r="AA265" i="28"/>
  <c r="AO265" i="28"/>
  <c r="AS265" i="28"/>
  <c r="U265" i="28"/>
  <c r="BA265" i="28"/>
  <c r="AY265" i="28"/>
  <c r="BC46" i="28"/>
  <c r="U46" i="28"/>
  <c r="AO46" i="28"/>
  <c r="AY46" i="28"/>
  <c r="AS46" i="28"/>
  <c r="AA46" i="28"/>
  <c r="AW46" i="28"/>
  <c r="AI318" i="28"/>
  <c r="AU318" i="28"/>
  <c r="U318" i="28"/>
  <c r="AW318" i="28"/>
  <c r="AO318" i="28"/>
  <c r="AS318" i="28"/>
  <c r="AA318" i="28"/>
  <c r="BA318" i="28"/>
  <c r="AY318" i="28"/>
  <c r="AK72" i="28"/>
  <c r="AY72" i="28"/>
  <c r="AS72" i="28"/>
  <c r="AA72" i="28"/>
  <c r="U72" i="28"/>
  <c r="AO72" i="28"/>
  <c r="AW72" i="28"/>
  <c r="AU289" i="28"/>
  <c r="AI247" i="28"/>
  <c r="AW247" i="28"/>
  <c r="BA247" i="28"/>
  <c r="AO247" i="28"/>
  <c r="U247" i="28"/>
  <c r="AY247" i="28"/>
  <c r="AA247" i="28"/>
  <c r="AS247" i="28"/>
  <c r="AU169" i="28"/>
  <c r="AK38" i="28"/>
  <c r="AS38" i="28"/>
  <c r="AA38" i="28"/>
  <c r="AW38" i="28"/>
  <c r="AY38" i="28"/>
  <c r="U38" i="28"/>
  <c r="AO38" i="28"/>
  <c r="AU267" i="28"/>
  <c r="AK28" i="28"/>
  <c r="AW28" i="28"/>
  <c r="AA28" i="28"/>
  <c r="U28" i="28"/>
  <c r="AS28" i="28"/>
  <c r="AO28" i="28"/>
  <c r="AY28" i="28"/>
  <c r="AM30" i="28"/>
  <c r="AY30" i="28"/>
  <c r="AU30" i="28"/>
  <c r="AO30" i="28"/>
  <c r="AS30" i="28"/>
  <c r="AW30" i="28"/>
  <c r="AA30" i="28"/>
  <c r="U30" i="28"/>
  <c r="AQ249" i="28"/>
  <c r="AA249" i="28"/>
  <c r="AS249" i="28"/>
  <c r="AO249" i="28"/>
  <c r="BA249" i="28"/>
  <c r="AW249" i="28"/>
  <c r="U249" i="28"/>
  <c r="AY249" i="28"/>
  <c r="AQ18" i="28"/>
  <c r="AS18" i="28"/>
  <c r="AW18" i="28"/>
  <c r="AA18" i="28"/>
  <c r="AY18" i="28"/>
  <c r="AO18" i="28"/>
  <c r="BA18" i="28"/>
  <c r="U18" i="28"/>
  <c r="AQ154" i="28"/>
  <c r="AO154" i="28"/>
  <c r="BA154" i="28"/>
  <c r="U154" i="28"/>
  <c r="AA154" i="28"/>
  <c r="AW154" i="28"/>
  <c r="AY154" i="28"/>
  <c r="AS154" i="28"/>
  <c r="AQ32" i="28"/>
  <c r="AU32" i="28"/>
  <c r="U32" i="28"/>
  <c r="AS32" i="28"/>
  <c r="AA32" i="28"/>
  <c r="AO32" i="28"/>
  <c r="AW32" i="28"/>
  <c r="AY32" i="28"/>
  <c r="AK51" i="28"/>
  <c r="AW51" i="28"/>
  <c r="AY51" i="28"/>
  <c r="AO51" i="28"/>
  <c r="U51" i="28"/>
  <c r="AA51" i="28"/>
  <c r="AS51" i="28"/>
  <c r="AQ92" i="28"/>
  <c r="BA92" i="28"/>
  <c r="AA92" i="28"/>
  <c r="AS92" i="28"/>
  <c r="AY92" i="28"/>
  <c r="AW92" i="28"/>
  <c r="AO92" i="28"/>
  <c r="U92" i="28"/>
  <c r="AK82" i="28"/>
  <c r="AW82" i="28"/>
  <c r="BA82" i="28"/>
  <c r="AA82" i="28"/>
  <c r="AS82" i="28"/>
  <c r="AO82" i="28"/>
  <c r="U82" i="28"/>
  <c r="AY82" i="28"/>
  <c r="AM33" i="28"/>
  <c r="AA33" i="28"/>
  <c r="AS33" i="28"/>
  <c r="U33" i="28"/>
  <c r="AY33" i="28"/>
  <c r="AW33" i="28"/>
  <c r="AO33" i="28"/>
  <c r="AK39" i="28"/>
  <c r="AA39" i="28"/>
  <c r="AS39" i="28"/>
  <c r="AY39" i="28"/>
  <c r="AO39" i="28"/>
  <c r="U39" i="28"/>
  <c r="AW39" i="28"/>
  <c r="BC36" i="28"/>
  <c r="AW36" i="28"/>
  <c r="AA36" i="28"/>
  <c r="AO36" i="28"/>
  <c r="AY36" i="28"/>
  <c r="U36" i="28"/>
  <c r="AS36" i="28"/>
  <c r="AM22" i="28"/>
  <c r="AO22" i="28"/>
  <c r="BA22" i="28"/>
  <c r="AY22" i="28"/>
  <c r="AS22" i="28"/>
  <c r="AW22" i="28"/>
  <c r="AA22" i="28"/>
  <c r="U22" i="28"/>
  <c r="BC20" i="28"/>
  <c r="AS20" i="28"/>
  <c r="U20" i="28"/>
  <c r="AO20" i="28"/>
  <c r="AA20" i="28"/>
  <c r="AU20" i="28"/>
  <c r="AY20" i="28"/>
  <c r="BA20" i="28"/>
  <c r="AW20" i="28"/>
  <c r="BC52" i="28"/>
  <c r="AO52" i="28"/>
  <c r="U52" i="28"/>
  <c r="AS52" i="28"/>
  <c r="AA52" i="28"/>
  <c r="E299" i="28"/>
  <c r="U299" i="28"/>
  <c r="AO299" i="28"/>
  <c r="BA299" i="28"/>
  <c r="AA299" i="28"/>
  <c r="BC85" i="28"/>
  <c r="U85" i="28"/>
  <c r="BA85" i="28"/>
  <c r="AW85" i="28"/>
  <c r="AS85" i="28"/>
  <c r="AA85" i="28"/>
  <c r="AO85" i="28"/>
  <c r="AY85" i="28"/>
  <c r="BC91" i="28"/>
  <c r="AU91" i="28"/>
  <c r="AO91" i="28"/>
  <c r="BA91" i="28"/>
  <c r="U91" i="28"/>
  <c r="AS91" i="28"/>
  <c r="AW91" i="28"/>
  <c r="AA91" i="28"/>
  <c r="AY91" i="28"/>
  <c r="AQ42" i="28"/>
  <c r="AS42" i="28"/>
  <c r="AU42" i="28"/>
  <c r="AW42" i="28"/>
  <c r="U42" i="28"/>
  <c r="AO42" i="28"/>
  <c r="AY42" i="28"/>
  <c r="AA42" i="28"/>
  <c r="AQ29" i="28"/>
  <c r="AA29" i="28"/>
  <c r="U29" i="28"/>
  <c r="AW29" i="28"/>
  <c r="AS29" i="28"/>
  <c r="AO29" i="28"/>
  <c r="AU29" i="28"/>
  <c r="AY29" i="28"/>
  <c r="BC343" i="28"/>
  <c r="AA343" i="28"/>
  <c r="AW343" i="28"/>
  <c r="AY343" i="28"/>
  <c r="AO343" i="28"/>
  <c r="AS343" i="28"/>
  <c r="U343" i="28"/>
  <c r="BA343" i="28"/>
  <c r="BC273" i="28"/>
  <c r="AW273" i="28"/>
  <c r="AS273" i="28"/>
  <c r="U273" i="28"/>
  <c r="BA273" i="28"/>
  <c r="AO273" i="28"/>
  <c r="AA273" i="28"/>
  <c r="AY273" i="28"/>
  <c r="BC222" i="28"/>
  <c r="AO222" i="28"/>
  <c r="AS222" i="28"/>
  <c r="U222" i="28"/>
  <c r="BA222" i="28"/>
  <c r="AY222" i="28"/>
  <c r="AW222" i="28"/>
  <c r="AA222" i="28"/>
  <c r="BC337" i="28"/>
  <c r="U337" i="28"/>
  <c r="AS337" i="28"/>
  <c r="BA337" i="28"/>
  <c r="AO337" i="28"/>
  <c r="AA337" i="28"/>
  <c r="AY337" i="28"/>
  <c r="AW337" i="28"/>
  <c r="BC248" i="28"/>
  <c r="U248" i="28"/>
  <c r="BA248" i="28"/>
  <c r="AY248" i="28"/>
  <c r="AO248" i="28"/>
  <c r="AA248" i="28"/>
  <c r="AW248" i="28"/>
  <c r="AS248" i="28"/>
  <c r="AU101" i="28"/>
  <c r="BC90" i="28"/>
  <c r="AS90" i="28"/>
  <c r="U90" i="28"/>
  <c r="AA90" i="28"/>
  <c r="AY90" i="28"/>
  <c r="AO90" i="28"/>
  <c r="BA90" i="28"/>
  <c r="AW90" i="28"/>
  <c r="AU203" i="28"/>
  <c r="AU337" i="28"/>
  <c r="AU248" i="28"/>
  <c r="BC186" i="28"/>
  <c r="AO186" i="28"/>
  <c r="BA186" i="28"/>
  <c r="AY186" i="28"/>
  <c r="AW186" i="28"/>
  <c r="AA186" i="28"/>
  <c r="U186" i="28"/>
  <c r="AS186" i="28"/>
  <c r="AU294" i="28"/>
  <c r="AU342" i="28"/>
  <c r="AK324" i="28"/>
  <c r="AW324" i="28"/>
  <c r="U324" i="28"/>
  <c r="AO324" i="28"/>
  <c r="AS324" i="28"/>
  <c r="AA324" i="28"/>
  <c r="BA324" i="28"/>
  <c r="AY324" i="28"/>
  <c r="AU82" i="28"/>
  <c r="AU19" i="28"/>
  <c r="AU87" i="28"/>
  <c r="AU238" i="28"/>
  <c r="BC303" i="28"/>
  <c r="AO303" i="28"/>
  <c r="BA303" i="28"/>
  <c r="AY303" i="28"/>
  <c r="AW303" i="28"/>
  <c r="AA303" i="28"/>
  <c r="U303" i="28"/>
  <c r="AS303" i="28"/>
  <c r="AU36" i="28"/>
  <c r="AU222" i="28"/>
  <c r="BC178" i="28"/>
  <c r="AA178" i="28"/>
  <c r="U178" i="28"/>
  <c r="AO178" i="28"/>
  <c r="AS178" i="28"/>
  <c r="AW178" i="28"/>
  <c r="BA178" i="28"/>
  <c r="AY178" i="28"/>
  <c r="BC339" i="28"/>
  <c r="AA339" i="28"/>
  <c r="AS339" i="28"/>
  <c r="BA339" i="28"/>
  <c r="AO339" i="28"/>
  <c r="U339" i="28"/>
  <c r="AW339" i="28"/>
  <c r="AY339" i="28"/>
  <c r="AI184" i="28"/>
  <c r="BA184" i="28"/>
  <c r="AY184" i="28"/>
  <c r="U184" i="28"/>
  <c r="AW184" i="28"/>
  <c r="AA184" i="28"/>
  <c r="AS184" i="28"/>
  <c r="AO184" i="28"/>
  <c r="AI180" i="28"/>
  <c r="AY180" i="28"/>
  <c r="BA180" i="28"/>
  <c r="AA180" i="28"/>
  <c r="U180" i="28"/>
  <c r="AO180" i="28"/>
  <c r="AW180" i="28"/>
  <c r="AS180" i="28"/>
  <c r="AI331" i="28"/>
  <c r="BA331" i="28"/>
  <c r="AW331" i="28"/>
  <c r="AO331" i="28"/>
  <c r="AS331" i="28"/>
  <c r="AU331" i="28"/>
  <c r="AY331" i="28"/>
  <c r="U331" i="28"/>
  <c r="AA331" i="28"/>
  <c r="E132" i="28"/>
  <c r="BA132" i="28"/>
  <c r="AW132" i="28"/>
  <c r="AY132" i="28"/>
  <c r="AO132" i="28"/>
  <c r="AS132" i="28"/>
  <c r="U132" i="28"/>
  <c r="AU132" i="28"/>
  <c r="AA132" i="28"/>
  <c r="BA271" i="28"/>
  <c r="AY271" i="28"/>
  <c r="U271" i="28"/>
  <c r="AS271" i="28"/>
  <c r="AW271" i="28"/>
  <c r="AA271" i="28"/>
  <c r="AO271" i="28"/>
  <c r="AU271" i="28"/>
  <c r="AI143" i="28"/>
  <c r="U143" i="28"/>
  <c r="AO143" i="28"/>
  <c r="AA143" i="28"/>
  <c r="AS143" i="28"/>
  <c r="AW143" i="28"/>
  <c r="BA143" i="28"/>
  <c r="AY143" i="28"/>
  <c r="AI313" i="28"/>
  <c r="BA313" i="28"/>
  <c r="AW313" i="28"/>
  <c r="U313" i="28"/>
  <c r="AY313" i="28"/>
  <c r="AA313" i="28"/>
  <c r="AS313" i="28"/>
  <c r="AO313" i="28"/>
  <c r="AU59" i="28"/>
  <c r="E284" i="28"/>
  <c r="U284" i="28"/>
  <c r="AO284" i="28"/>
  <c r="AS284" i="28"/>
  <c r="E190" i="28"/>
  <c r="BA190" i="28"/>
  <c r="U190" i="28"/>
  <c r="AA190" i="28"/>
  <c r="AW190" i="28"/>
  <c r="AY190" i="28"/>
  <c r="AS190" i="28"/>
  <c r="AO190" i="28"/>
  <c r="AA233" i="28"/>
  <c r="AS233" i="28"/>
  <c r="AU233" i="28"/>
  <c r="AO233" i="28"/>
  <c r="BA233" i="28"/>
  <c r="AW233" i="28"/>
  <c r="U233" i="28"/>
  <c r="AY233" i="28"/>
  <c r="AI274" i="28"/>
  <c r="AA274" i="28"/>
  <c r="BA274" i="28"/>
  <c r="AO274" i="28"/>
  <c r="U274" i="28"/>
  <c r="AY274" i="28"/>
  <c r="AW274" i="28"/>
  <c r="AS274" i="28"/>
  <c r="AI218" i="28"/>
  <c r="BA218" i="28"/>
  <c r="AA218" i="28"/>
  <c r="AI242" i="28"/>
  <c r="BA242" i="28"/>
  <c r="AY242" i="28"/>
  <c r="AW242" i="28"/>
  <c r="AA242" i="28"/>
  <c r="AO242" i="28"/>
  <c r="AS242" i="28"/>
  <c r="U242" i="28"/>
  <c r="AI145" i="28"/>
  <c r="BA145" i="28"/>
  <c r="AA145" i="28"/>
  <c r="AU239" i="28"/>
  <c r="AU227" i="28"/>
  <c r="AU212" i="28"/>
  <c r="AU253" i="28"/>
  <c r="AI320" i="28"/>
  <c r="U320" i="28"/>
  <c r="AA320" i="28"/>
  <c r="AO320" i="28"/>
  <c r="AS320" i="28"/>
  <c r="AW320" i="28"/>
  <c r="BA320" i="28"/>
  <c r="AY320" i="28"/>
  <c r="AI260" i="28"/>
  <c r="AO260" i="28"/>
  <c r="AS260" i="28"/>
  <c r="AY260" i="28"/>
  <c r="BA260" i="28"/>
  <c r="U260" i="28"/>
  <c r="AW260" i="28"/>
  <c r="AA260" i="28"/>
  <c r="AI344" i="28"/>
  <c r="AY344" i="28"/>
  <c r="AS344" i="28"/>
  <c r="AW344" i="28"/>
  <c r="AA344" i="28"/>
  <c r="U344" i="28"/>
  <c r="AO344" i="28"/>
  <c r="BA344" i="28"/>
  <c r="AI213" i="28"/>
  <c r="AY213" i="28"/>
  <c r="AS213" i="28"/>
  <c r="AO213" i="28"/>
  <c r="BA213" i="28"/>
  <c r="AW213" i="28"/>
  <c r="AA213" i="28"/>
  <c r="U213" i="28"/>
  <c r="AU228" i="28"/>
  <c r="AI225" i="28"/>
  <c r="U225" i="28"/>
  <c r="AS225" i="28"/>
  <c r="AO225" i="28"/>
  <c r="BA225" i="28"/>
  <c r="AA225" i="28"/>
  <c r="AW225" i="28"/>
  <c r="AY225" i="28"/>
  <c r="O291" i="28"/>
  <c r="AU291" i="28"/>
  <c r="AW291" i="28"/>
  <c r="BA291" i="28"/>
  <c r="U291" i="28"/>
  <c r="AA291" i="28"/>
  <c r="AY291" i="28"/>
  <c r="AO291" i="28"/>
  <c r="AS291" i="28"/>
  <c r="AU81" i="28"/>
  <c r="AU16" i="28"/>
  <c r="AU75" i="28"/>
  <c r="AI195" i="28"/>
  <c r="AY195" i="28"/>
  <c r="AO195" i="28"/>
  <c r="AA195" i="28"/>
  <c r="AS195" i="28"/>
  <c r="AU195" i="28"/>
  <c r="AW195" i="28"/>
  <c r="BA195" i="28"/>
  <c r="U195" i="28"/>
  <c r="I204" i="28"/>
  <c r="BA204" i="28"/>
  <c r="AO204" i="28"/>
  <c r="AW204" i="28"/>
  <c r="AS204" i="28"/>
  <c r="AY204" i="28"/>
  <c r="AU204" i="28"/>
  <c r="AA204" i="28"/>
  <c r="U204" i="28"/>
  <c r="AI300" i="28"/>
  <c r="AU300" i="28"/>
  <c r="AO300" i="28"/>
  <c r="BA300" i="28"/>
  <c r="AA300" i="28"/>
  <c r="AW300" i="28"/>
  <c r="AY300" i="28"/>
  <c r="U300" i="28"/>
  <c r="AS300" i="28"/>
  <c r="AE240" i="28"/>
  <c r="BA240" i="28"/>
  <c r="AY240" i="28"/>
  <c r="AO240" i="28"/>
  <c r="AA240" i="28"/>
  <c r="U240" i="28"/>
  <c r="AS240" i="28"/>
  <c r="AU240" i="28"/>
  <c r="AW240" i="28"/>
  <c r="AY167" i="28"/>
  <c r="U167" i="28"/>
  <c r="AY152" i="28"/>
  <c r="BA152" i="28"/>
  <c r="AO298" i="28"/>
  <c r="AA47" i="28"/>
  <c r="U47" i="28"/>
  <c r="AY309" i="28"/>
  <c r="BA309" i="28"/>
  <c r="AY246" i="28"/>
  <c r="AY145" i="28"/>
  <c r="AW81" i="28"/>
  <c r="AS81" i="28"/>
  <c r="AY182" i="28"/>
  <c r="BA182" i="28"/>
  <c r="U239" i="28"/>
  <c r="U50" i="28"/>
  <c r="AY276" i="28"/>
  <c r="BA276" i="28"/>
  <c r="U279" i="28"/>
  <c r="AY256" i="28"/>
  <c r="BA256" i="28"/>
  <c r="AA227" i="28"/>
  <c r="U277" i="28"/>
  <c r="AY218" i="28"/>
  <c r="AY284" i="28"/>
  <c r="AW52" i="28"/>
  <c r="AO322" i="28"/>
  <c r="AW183" i="28"/>
  <c r="BA201" i="28"/>
  <c r="AS212" i="28"/>
  <c r="E261" i="28"/>
  <c r="AO261" i="28"/>
  <c r="AS261" i="28"/>
  <c r="AW261" i="28"/>
  <c r="BA261" i="28"/>
  <c r="U261" i="28"/>
  <c r="AA261" i="28"/>
  <c r="AY261" i="28"/>
  <c r="AI334" i="28"/>
  <c r="AW334" i="28"/>
  <c r="U334" i="28"/>
  <c r="AO334" i="28"/>
  <c r="AY334" i="28"/>
  <c r="BA334" i="28"/>
  <c r="AS334" i="28"/>
  <c r="AA334" i="28"/>
  <c r="AI150" i="28"/>
  <c r="BA150" i="28"/>
  <c r="AY150" i="28"/>
  <c r="U150" i="28"/>
  <c r="AW150" i="28"/>
  <c r="AO150" i="28"/>
  <c r="AS150" i="28"/>
  <c r="AA150" i="28"/>
  <c r="AI129" i="28"/>
  <c r="AA129" i="28"/>
  <c r="AW129" i="28"/>
  <c r="U129" i="28"/>
  <c r="AO129" i="28"/>
  <c r="BA129" i="28"/>
  <c r="AS129" i="28"/>
  <c r="AY129" i="28"/>
  <c r="AI155" i="28"/>
  <c r="AW155" i="28"/>
  <c r="BA155" i="28"/>
  <c r="AO155" i="28"/>
  <c r="U155" i="28"/>
  <c r="AY155" i="28"/>
  <c r="AA155" i="28"/>
  <c r="AS155" i="28"/>
  <c r="AK63" i="28"/>
  <c r="U63" i="28"/>
  <c r="AU63" i="28"/>
  <c r="AS63" i="28"/>
  <c r="AA63" i="28"/>
  <c r="AW63" i="28"/>
  <c r="AY63" i="28"/>
  <c r="AO63" i="28"/>
  <c r="AM86" i="28"/>
  <c r="AU86" i="28"/>
  <c r="BA86" i="28"/>
  <c r="AO86" i="28"/>
  <c r="AS86" i="28"/>
  <c r="AY86" i="28"/>
  <c r="AW86" i="28"/>
  <c r="AA86" i="28"/>
  <c r="U86" i="28"/>
  <c r="AK27" i="28"/>
  <c r="AU27" i="28"/>
  <c r="AA27" i="28"/>
  <c r="AS27" i="28"/>
  <c r="AO27" i="28"/>
  <c r="AW27" i="28"/>
  <c r="U27" i="28"/>
  <c r="AY27" i="28"/>
  <c r="AK102" i="28"/>
  <c r="BA102" i="28"/>
  <c r="AA102" i="28"/>
  <c r="AS102" i="28"/>
  <c r="AY102" i="28"/>
  <c r="AO102" i="28"/>
  <c r="U102" i="28"/>
  <c r="AW102" i="28"/>
  <c r="AI194" i="28"/>
  <c r="AY194" i="28"/>
  <c r="AS194" i="28"/>
  <c r="AW194" i="28"/>
  <c r="BA194" i="28"/>
  <c r="U194" i="28"/>
  <c r="AA194" i="28"/>
  <c r="AO194" i="28"/>
  <c r="AU205" i="28"/>
  <c r="E166" i="28"/>
  <c r="AA166" i="28"/>
  <c r="AS166" i="28"/>
  <c r="AO166" i="28"/>
  <c r="BA166" i="28"/>
  <c r="AW166" i="28"/>
  <c r="U166" i="28"/>
  <c r="AY166" i="28"/>
  <c r="AU46" i="28"/>
  <c r="AM80" i="28"/>
  <c r="AU80" i="28"/>
  <c r="AO80" i="28"/>
  <c r="BA80" i="28"/>
  <c r="U80" i="28"/>
  <c r="AS80" i="28"/>
  <c r="AW80" i="28"/>
  <c r="AA80" i="28"/>
  <c r="AY80" i="28"/>
  <c r="AQ252" i="28"/>
  <c r="AW252" i="28"/>
  <c r="AS252" i="28"/>
  <c r="U252" i="28"/>
  <c r="BA252" i="28"/>
  <c r="AO252" i="28"/>
  <c r="AA252" i="28"/>
  <c r="AY252" i="28"/>
  <c r="AQ338" i="28"/>
  <c r="AW338" i="28"/>
  <c r="BA338" i="28"/>
  <c r="AS338" i="28"/>
  <c r="AO338" i="28"/>
  <c r="AA338" i="28"/>
  <c r="U338" i="28"/>
  <c r="AY338" i="28"/>
  <c r="AQ295" i="28"/>
  <c r="BA295" i="28"/>
  <c r="AO295" i="28"/>
  <c r="AA295" i="28"/>
  <c r="AY295" i="28"/>
  <c r="AW295" i="28"/>
  <c r="AS295" i="28"/>
  <c r="U295" i="28"/>
  <c r="AK83" i="28"/>
  <c r="BA83" i="28"/>
  <c r="U83" i="28"/>
  <c r="AS83" i="28"/>
  <c r="AA83" i="28"/>
  <c r="AW83" i="28"/>
  <c r="AO83" i="28"/>
  <c r="AU83" i="28"/>
  <c r="AY83" i="28"/>
  <c r="AU265" i="28"/>
  <c r="AM54" i="28"/>
  <c r="AW54" i="28"/>
  <c r="U54" i="28"/>
  <c r="AO54" i="28"/>
  <c r="AY54" i="28"/>
  <c r="AS54" i="28"/>
  <c r="AA54" i="28"/>
  <c r="Q73" i="28"/>
  <c r="AW73" i="28"/>
  <c r="U73" i="28"/>
  <c r="AY73" i="28"/>
  <c r="AO73" i="28"/>
  <c r="AA73" i="28"/>
  <c r="AS73" i="28"/>
  <c r="G66" i="28"/>
  <c r="AO66" i="28"/>
  <c r="AW66" i="28"/>
  <c r="AY66" i="28"/>
  <c r="U66" i="28"/>
  <c r="AS66" i="28"/>
  <c r="AA66" i="28"/>
  <c r="Q64" i="28"/>
  <c r="AA64" i="28"/>
  <c r="AS64" i="28"/>
  <c r="AY64" i="28"/>
  <c r="U64" i="28"/>
  <c r="AW64" i="28"/>
  <c r="AO64" i="28"/>
  <c r="AK77" i="28"/>
  <c r="AW77" i="28"/>
  <c r="AY77" i="28"/>
  <c r="AA77" i="28"/>
  <c r="AS77" i="28"/>
  <c r="AO77" i="28"/>
  <c r="U77" i="28"/>
  <c r="AQ17" i="28"/>
  <c r="AA17" i="28"/>
  <c r="U17" i="28"/>
  <c r="AW17" i="28"/>
  <c r="BA17" i="28"/>
  <c r="AO17" i="28"/>
  <c r="AS17" i="28"/>
  <c r="AY17" i="28"/>
  <c r="AO95" i="28"/>
  <c r="AS95" i="28"/>
  <c r="AW95" i="28"/>
  <c r="BA95" i="28"/>
  <c r="U95" i="28"/>
  <c r="AA95" i="28"/>
  <c r="AY95" i="28"/>
  <c r="Q34" i="28"/>
  <c r="AA34" i="28"/>
  <c r="U34" i="28"/>
  <c r="AS34" i="28"/>
  <c r="AW34" i="28"/>
  <c r="AO34" i="28"/>
  <c r="AY34" i="28"/>
  <c r="I35" i="28"/>
  <c r="AW35" i="28"/>
  <c r="AO35" i="28"/>
  <c r="AS35" i="28"/>
  <c r="AY35" i="28"/>
  <c r="AA35" i="28"/>
  <c r="U35" i="28"/>
  <c r="AU141" i="28"/>
  <c r="AU223" i="28"/>
  <c r="BC58" i="28"/>
  <c r="AY58" i="28"/>
  <c r="AA58" i="28"/>
  <c r="U58" i="28"/>
  <c r="AO58" i="28"/>
  <c r="AW58" i="28"/>
  <c r="AS58" i="28"/>
  <c r="BC94" i="28"/>
  <c r="BA94" i="28"/>
  <c r="AO94" i="28"/>
  <c r="AS94" i="28"/>
  <c r="AW94" i="28"/>
  <c r="U94" i="28"/>
  <c r="AY94" i="28"/>
  <c r="AA94" i="28"/>
  <c r="AQ44" i="28"/>
  <c r="U44" i="28"/>
  <c r="AO44" i="28"/>
  <c r="AW44" i="28"/>
  <c r="AA44" i="28"/>
  <c r="AY44" i="28"/>
  <c r="AS44" i="28"/>
  <c r="AI282" i="28"/>
  <c r="AA282" i="28"/>
  <c r="U282" i="28"/>
  <c r="AO282" i="28"/>
  <c r="AS282" i="28"/>
  <c r="AW282" i="28"/>
  <c r="BA282" i="28"/>
  <c r="AY282" i="28"/>
  <c r="AM23" i="28"/>
  <c r="AY23" i="28"/>
  <c r="AO23" i="28"/>
  <c r="U23" i="28"/>
  <c r="AU23" i="28"/>
  <c r="AW23" i="28"/>
  <c r="AA23" i="28"/>
  <c r="AS23" i="28"/>
  <c r="O140" i="28"/>
  <c r="BA140" i="28"/>
  <c r="AA140" i="28"/>
  <c r="AO140" i="28"/>
  <c r="AW140" i="28"/>
  <c r="U140" i="28"/>
  <c r="AS140" i="28"/>
  <c r="AY140" i="28"/>
  <c r="AI176" i="28"/>
  <c r="AW176" i="28"/>
  <c r="AA176" i="28"/>
  <c r="U176" i="28"/>
  <c r="AS176" i="28"/>
  <c r="AO176" i="28"/>
  <c r="BA176" i="28"/>
  <c r="AY176" i="28"/>
  <c r="AI136" i="28"/>
  <c r="AA136" i="28"/>
  <c r="U136" i="28"/>
  <c r="AW136" i="28"/>
  <c r="AS136" i="28"/>
  <c r="AY136" i="28"/>
  <c r="BA136" i="28"/>
  <c r="AO136" i="28"/>
  <c r="E269" i="28"/>
  <c r="U269" i="28"/>
  <c r="AS269" i="28"/>
  <c r="AA269" i="28"/>
  <c r="BA269" i="28"/>
  <c r="AY269" i="28"/>
  <c r="AO269" i="28"/>
  <c r="AW269" i="28"/>
  <c r="AG266" i="28"/>
  <c r="AW266" i="28"/>
  <c r="AS266" i="28"/>
  <c r="AY266" i="28"/>
  <c r="BA266" i="28"/>
  <c r="U266" i="28"/>
  <c r="AA266" i="28"/>
  <c r="AO266" i="28"/>
  <c r="AI171" i="28"/>
  <c r="AW171" i="28"/>
  <c r="AA171" i="28"/>
  <c r="U171" i="28"/>
  <c r="AS171" i="28"/>
  <c r="AO171" i="28"/>
  <c r="BA171" i="28"/>
  <c r="AY171" i="28"/>
  <c r="AI244" i="28"/>
  <c r="BA244" i="28"/>
  <c r="AO244" i="28"/>
  <c r="U244" i="28"/>
  <c r="AY244" i="28"/>
  <c r="AW244" i="28"/>
  <c r="AS244" i="28"/>
  <c r="AA244" i="28"/>
  <c r="AI211" i="28"/>
  <c r="AO211" i="28"/>
  <c r="BA211" i="28"/>
  <c r="AA211" i="28"/>
  <c r="AW211" i="28"/>
  <c r="AY211" i="28"/>
  <c r="U211" i="28"/>
  <c r="AS211" i="28"/>
  <c r="AK40" i="28"/>
  <c r="AS40" i="28"/>
  <c r="U40" i="28"/>
  <c r="AW40" i="28"/>
  <c r="AO40" i="28"/>
  <c r="AA40" i="28"/>
  <c r="AY40" i="28"/>
  <c r="AU266" i="28"/>
  <c r="AU269" i="28"/>
  <c r="AU314" i="28"/>
  <c r="AU92" i="28"/>
  <c r="AU221" i="28"/>
  <c r="AU77" i="28"/>
  <c r="AU33" i="28"/>
  <c r="AU100" i="28"/>
  <c r="AI255" i="28"/>
  <c r="AW255" i="28"/>
  <c r="AS255" i="28"/>
  <c r="U255" i="28"/>
  <c r="BA255" i="28"/>
  <c r="AY255" i="28"/>
  <c r="AA255" i="28"/>
  <c r="AO255" i="28"/>
  <c r="AU319" i="28"/>
  <c r="AI189" i="28"/>
  <c r="U189" i="28"/>
  <c r="AS189" i="28"/>
  <c r="AA189" i="28"/>
  <c r="BA189" i="28"/>
  <c r="AY189" i="28"/>
  <c r="AO189" i="28"/>
  <c r="AW189" i="28"/>
  <c r="AU34" i="28"/>
  <c r="AU99" i="28"/>
  <c r="AU157" i="28"/>
  <c r="AU343" i="28"/>
  <c r="AQ138" i="28"/>
  <c r="AY138" i="28"/>
  <c r="BA138" i="28"/>
  <c r="AW138" i="28"/>
  <c r="U138" i="28"/>
  <c r="AO138" i="28"/>
  <c r="AA138" i="28"/>
  <c r="AS138" i="28"/>
  <c r="AW217" i="28"/>
  <c r="AS217" i="28"/>
  <c r="U217" i="28"/>
  <c r="BA217" i="28"/>
  <c r="AY217" i="28"/>
  <c r="AO217" i="28"/>
  <c r="AA217" i="28"/>
  <c r="AW280" i="28"/>
  <c r="U280" i="28"/>
  <c r="AO280" i="28"/>
  <c r="AS280" i="28"/>
  <c r="AU280" i="28"/>
  <c r="AY280" i="28"/>
  <c r="BA280" i="28"/>
  <c r="AA280" i="28"/>
  <c r="AS71" i="28"/>
  <c r="AW71" i="28"/>
  <c r="AO71" i="28"/>
  <c r="AA71" i="28"/>
  <c r="U71" i="28"/>
  <c r="AY71" i="28"/>
  <c r="AK229" i="28"/>
  <c r="U229" i="28"/>
  <c r="AO229" i="28"/>
  <c r="AW229" i="28"/>
  <c r="AS229" i="28"/>
  <c r="AU229" i="28"/>
  <c r="AA229" i="28"/>
  <c r="BA229" i="28"/>
  <c r="AY229" i="28"/>
  <c r="E332" i="28"/>
  <c r="AS332" i="28"/>
  <c r="AW332" i="28"/>
  <c r="AY332" i="28"/>
  <c r="BA332" i="28"/>
  <c r="AA332" i="28"/>
  <c r="AO332" i="28"/>
  <c r="AU332" i="28"/>
  <c r="U332" i="28"/>
  <c r="AS70" i="28"/>
  <c r="AA70" i="28"/>
  <c r="U70" i="28"/>
  <c r="AW70" i="28"/>
  <c r="AY70" i="28"/>
  <c r="AO70" i="28"/>
  <c r="AU278" i="28"/>
  <c r="AK43" i="28"/>
  <c r="AA43" i="28"/>
  <c r="AS43" i="28"/>
  <c r="AU284" i="28"/>
  <c r="AI165" i="28"/>
  <c r="BA165" i="28"/>
  <c r="AY165" i="28"/>
  <c r="AO165" i="28"/>
  <c r="AA165" i="28"/>
  <c r="U165" i="28"/>
  <c r="AS165" i="28"/>
  <c r="AW165" i="28"/>
  <c r="AU93" i="28"/>
  <c r="AW93" i="28"/>
  <c r="BA93" i="28"/>
  <c r="AA93" i="28"/>
  <c r="AS93" i="28"/>
  <c r="AO93" i="28"/>
  <c r="U93" i="28"/>
  <c r="AY93" i="28"/>
  <c r="AU249" i="28"/>
  <c r="AI288" i="28"/>
  <c r="AW288" i="28"/>
  <c r="AS288" i="28"/>
  <c r="U288" i="28"/>
  <c r="BA288" i="28"/>
  <c r="AO288" i="28"/>
  <c r="AA288" i="28"/>
  <c r="AY288" i="28"/>
  <c r="AU194" i="28"/>
  <c r="AU134" i="28"/>
  <c r="BC147" i="28"/>
  <c r="AO147" i="28"/>
  <c r="AS147" i="28"/>
  <c r="BC307" i="28"/>
  <c r="U307" i="28"/>
  <c r="AY307" i="28"/>
  <c r="AI283" i="28"/>
  <c r="AA283" i="28"/>
  <c r="BA283" i="28"/>
  <c r="AY283" i="28"/>
  <c r="AW283" i="28"/>
  <c r="AO283" i="28"/>
  <c r="U283" i="28"/>
  <c r="AS283" i="28"/>
  <c r="AU298" i="28"/>
  <c r="AI340" i="28"/>
  <c r="AO340" i="28"/>
  <c r="AW340" i="28"/>
  <c r="AU276" i="28"/>
  <c r="AU277" i="28"/>
  <c r="E162" i="28"/>
  <c r="U162" i="28"/>
  <c r="AW162" i="28"/>
  <c r="AO162" i="28"/>
  <c r="AS162" i="28"/>
  <c r="AY162" i="28"/>
  <c r="BA162" i="28"/>
  <c r="AA162" i="28"/>
  <c r="O296" i="28"/>
  <c r="AA296" i="28"/>
  <c r="U296" i="28"/>
  <c r="AO296" i="28"/>
  <c r="AS296" i="28"/>
  <c r="AW296" i="28"/>
  <c r="BA296" i="28"/>
  <c r="AY296" i="28"/>
  <c r="AU308" i="28"/>
  <c r="AI316" i="28"/>
  <c r="AW316" i="28"/>
  <c r="AA316" i="28"/>
  <c r="U316" i="28"/>
  <c r="AS316" i="28"/>
  <c r="AO316" i="28"/>
  <c r="BA316" i="28"/>
  <c r="AY316" i="28"/>
  <c r="AU275" i="28"/>
  <c r="AU142" i="28"/>
  <c r="AU165" i="28"/>
  <c r="AI191" i="28"/>
  <c r="BA191" i="28"/>
  <c r="AW191" i="28"/>
  <c r="AA191" i="28"/>
  <c r="AY191" i="28"/>
  <c r="AO191" i="28"/>
  <c r="AS191" i="28"/>
  <c r="U191" i="28"/>
  <c r="AU247" i="28"/>
  <c r="AU50" i="28"/>
  <c r="AU57" i="28"/>
  <c r="AU94" i="28"/>
  <c r="AU160" i="28"/>
  <c r="AW160" i="28"/>
  <c r="BA160" i="28"/>
  <c r="U160" i="28"/>
  <c r="AA160" i="28"/>
  <c r="AO160" i="28"/>
  <c r="AY160" i="28"/>
  <c r="AS160" i="28"/>
  <c r="AG306" i="28"/>
  <c r="BA306" i="28"/>
  <c r="U306" i="28"/>
  <c r="AO306" i="28"/>
  <c r="AS306" i="28"/>
  <c r="AA306" i="28"/>
  <c r="AY306" i="28"/>
  <c r="AW306" i="28"/>
  <c r="AU306" i="28"/>
  <c r="AE326" i="28"/>
  <c r="AU326" i="28"/>
  <c r="AA326" i="28"/>
  <c r="BA326" i="28"/>
  <c r="AY326" i="28"/>
  <c r="AO326" i="28"/>
  <c r="AW326" i="28"/>
  <c r="U326" i="28"/>
  <c r="AS326" i="28"/>
  <c r="AG310" i="28"/>
  <c r="AW310" i="28"/>
  <c r="AU310" i="28"/>
  <c r="U310" i="28"/>
  <c r="BA310" i="28"/>
  <c r="AO310" i="28"/>
  <c r="AA310" i="28"/>
  <c r="AY310" i="28"/>
  <c r="AS310" i="28"/>
  <c r="AC231" i="28"/>
  <c r="AW231" i="28"/>
  <c r="AS231" i="28"/>
  <c r="AU231" i="28"/>
  <c r="AO231" i="28"/>
  <c r="BA231" i="28"/>
  <c r="AA231" i="28"/>
  <c r="U231" i="28"/>
  <c r="AY231" i="28"/>
  <c r="AU198" i="28"/>
  <c r="AO198" i="28"/>
  <c r="BA198" i="28"/>
  <c r="AW198" i="28"/>
  <c r="AA198" i="28"/>
  <c r="U198" i="28"/>
  <c r="AY198" i="28"/>
  <c r="AS198" i="28"/>
  <c r="AU215" i="28"/>
  <c r="AA215" i="28"/>
  <c r="BA215" i="28"/>
  <c r="AY215" i="28"/>
  <c r="U215" i="28"/>
  <c r="AW215" i="28"/>
  <c r="AO215" i="28"/>
  <c r="AS215" i="28"/>
  <c r="AI219" i="28"/>
  <c r="U219" i="28"/>
  <c r="AS219" i="28"/>
  <c r="AU219" i="28"/>
  <c r="AA219" i="28"/>
  <c r="BA219" i="28"/>
  <c r="AO219" i="28"/>
  <c r="AW219" i="28"/>
  <c r="AY219" i="28"/>
  <c r="AW167" i="28"/>
  <c r="BA167" i="28"/>
  <c r="AW152" i="28"/>
  <c r="AS298" i="28"/>
  <c r="AA298" i="28"/>
  <c r="AW47" i="28"/>
  <c r="AO47" i="28"/>
  <c r="AO309" i="28"/>
  <c r="AS246" i="28"/>
  <c r="AO246" i="28"/>
  <c r="AO145" i="28"/>
  <c r="AY81" i="28"/>
  <c r="BA81" i="28"/>
  <c r="AS340" i="28"/>
  <c r="AO43" i="28"/>
  <c r="AO182" i="28"/>
  <c r="AY147" i="28"/>
  <c r="BA147" i="28"/>
  <c r="AO239" i="28"/>
  <c r="AS50" i="28"/>
  <c r="AO276" i="28"/>
  <c r="AS307" i="28"/>
  <c r="BA307" i="28"/>
  <c r="AW279" i="28"/>
  <c r="AW256" i="28"/>
  <c r="AY227" i="28"/>
  <c r="BA227" i="28"/>
  <c r="AO277" i="28"/>
  <c r="AO218" i="28"/>
  <c r="AW284" i="28"/>
  <c r="AY52" i="28"/>
  <c r="U322" i="28"/>
  <c r="BA183" i="28"/>
  <c r="AS299" i="28"/>
  <c r="AY212" i="28"/>
  <c r="U311" i="28"/>
  <c r="BA311" i="28"/>
  <c r="U251" i="28"/>
  <c r="BA251" i="28"/>
  <c r="AA262" i="28"/>
  <c r="BA262" i="28"/>
  <c r="BA172" i="28"/>
  <c r="AO323" i="28"/>
  <c r="AY137" i="28"/>
  <c r="AS323" i="28"/>
  <c r="E323" i="28"/>
  <c r="BA323" i="28"/>
  <c r="AY323" i="28"/>
  <c r="I137" i="28"/>
  <c r="BA137" i="28"/>
  <c r="U137" i="28"/>
  <c r="AO137" i="28"/>
  <c r="AS137" i="28"/>
  <c r="AY311" i="28"/>
  <c r="AA311" i="28"/>
  <c r="AA251" i="28"/>
  <c r="AW251" i="28"/>
  <c r="AW262" i="28"/>
  <c r="AO262" i="28"/>
  <c r="AO56" i="28"/>
  <c r="U56" i="28"/>
  <c r="AO172" i="28"/>
  <c r="AA172" i="28"/>
  <c r="AO173" i="28"/>
  <c r="AA173" i="28"/>
  <c r="AY254" i="28"/>
  <c r="U254" i="28"/>
  <c r="AW335" i="28"/>
  <c r="BA335" i="28"/>
  <c r="AA216" i="28"/>
  <c r="AO216" i="28"/>
  <c r="U149" i="28"/>
  <c r="AA149" i="28"/>
  <c r="AW323" i="28"/>
  <c r="AA137" i="28"/>
  <c r="AS230" i="28"/>
  <c r="AA230" i="28"/>
  <c r="AS175" i="28"/>
  <c r="AW175" i="28"/>
  <c r="AS146" i="28"/>
  <c r="AY146" i="28"/>
  <c r="AS293" i="28"/>
  <c r="AW293" i="28"/>
  <c r="AS163" i="28"/>
  <c r="U163" i="28"/>
  <c r="AS202" i="28"/>
  <c r="U202" i="28"/>
  <c r="AS243" i="28"/>
  <c r="AO243" i="28"/>
  <c r="AS329" i="28"/>
  <c r="U329" i="28"/>
  <c r="AY230" i="28"/>
  <c r="U230" i="28"/>
  <c r="AY175" i="28"/>
  <c r="AO175" i="28"/>
  <c r="AO146" i="28"/>
  <c r="AA146" i="28"/>
  <c r="AA293" i="28"/>
  <c r="AO293" i="28"/>
  <c r="AA163" i="28"/>
  <c r="AO163" i="28"/>
  <c r="AO202" i="28"/>
  <c r="U243" i="28"/>
  <c r="AA329" i="28"/>
  <c r="AO230" i="28"/>
  <c r="BA230" i="28"/>
  <c r="AA175" i="28"/>
  <c r="BA175" i="28"/>
  <c r="U146" i="28"/>
  <c r="BA146" i="28"/>
  <c r="U293" i="28"/>
  <c r="BA293" i="28"/>
  <c r="AY163" i="28"/>
  <c r="BA163" i="28"/>
  <c r="AA202" i="28"/>
  <c r="BA202" i="28"/>
  <c r="AY290" i="28"/>
  <c r="U290" i="28"/>
  <c r="AY243" i="28"/>
  <c r="BA243" i="28"/>
  <c r="AY329" i="28"/>
  <c r="AW131" i="28"/>
  <c r="AO131" i="28"/>
  <c r="AA270" i="28"/>
  <c r="AW270" i="28"/>
  <c r="AA181" i="28"/>
  <c r="U181" i="28"/>
  <c r="AA345" i="28"/>
  <c r="BA345" i="28"/>
  <c r="AI329" i="28"/>
  <c r="AU329" i="28"/>
  <c r="S287" i="28"/>
  <c r="AQ206" i="28"/>
  <c r="AQ188" i="28"/>
  <c r="AQ336" i="28"/>
  <c r="BC336" i="28"/>
  <c r="BC206" i="28"/>
  <c r="AG166" i="28"/>
  <c r="K261" i="28"/>
  <c r="K299" i="28"/>
  <c r="M18" i="28"/>
  <c r="G249" i="28"/>
  <c r="AE36" i="28"/>
  <c r="Y36" i="28"/>
  <c r="E36" i="28"/>
  <c r="AC31" i="28"/>
  <c r="AE261" i="28"/>
  <c r="G92" i="28"/>
  <c r="G148" i="28"/>
  <c r="E337" i="28"/>
  <c r="I248" i="28"/>
  <c r="Y305" i="28"/>
  <c r="AE305" i="28"/>
  <c r="AC305" i="28"/>
  <c r="AE299" i="28"/>
  <c r="AI31" i="28"/>
  <c r="S219" i="28"/>
  <c r="M80" i="28"/>
  <c r="AC261" i="28"/>
  <c r="K92" i="28"/>
  <c r="Y299" i="28"/>
  <c r="K36" i="28"/>
  <c r="O36" i="28"/>
  <c r="AC82" i="28"/>
  <c r="I31" i="28"/>
  <c r="AG144" i="28"/>
  <c r="AG92" i="28"/>
  <c r="O299" i="28"/>
  <c r="I52" i="28"/>
  <c r="K148" i="28"/>
  <c r="O305" i="28"/>
  <c r="AG305" i="28"/>
  <c r="I305" i="28"/>
  <c r="Y47" i="28"/>
  <c r="AC142" i="28"/>
  <c r="AK193" i="28"/>
  <c r="AG51" i="28"/>
  <c r="AC51" i="28"/>
  <c r="I166" i="28"/>
  <c r="Y63" i="28"/>
  <c r="AG52" i="28"/>
  <c r="AE18" i="28"/>
  <c r="AG249" i="28"/>
  <c r="I36" i="28"/>
  <c r="AC36" i="28"/>
  <c r="M36" i="28"/>
  <c r="M166" i="28"/>
  <c r="O261" i="28"/>
  <c r="M63" i="28"/>
  <c r="M97" i="28"/>
  <c r="Q337" i="28"/>
  <c r="M248" i="28"/>
  <c r="G305" i="28"/>
  <c r="Q305" i="28"/>
  <c r="Q155" i="28"/>
  <c r="AG31" i="28"/>
  <c r="Q299" i="28"/>
  <c r="M343" i="28"/>
  <c r="AK219" i="28"/>
  <c r="AK322" i="28"/>
  <c r="AK305" i="28"/>
  <c r="AM219" i="28"/>
  <c r="AK132" i="28"/>
  <c r="AK211" i="28"/>
  <c r="AQ145" i="28"/>
  <c r="Y66" i="28"/>
  <c r="G306" i="28"/>
  <c r="Q286" i="28"/>
  <c r="O292" i="28"/>
  <c r="AG54" i="28"/>
  <c r="E54" i="28"/>
  <c r="G23" i="28"/>
  <c r="O326" i="28"/>
  <c r="Q285" i="28"/>
  <c r="Y285" i="28"/>
  <c r="Y338" i="28"/>
  <c r="Q250" i="28"/>
  <c r="K141" i="28"/>
  <c r="G130" i="28"/>
  <c r="I322" i="28"/>
  <c r="Y140" i="28"/>
  <c r="E140" i="28"/>
  <c r="K269" i="28"/>
  <c r="O269" i="28"/>
  <c r="AC282" i="28"/>
  <c r="Q282" i="28"/>
  <c r="AG282" i="28"/>
  <c r="Q310" i="28"/>
  <c r="O73" i="28"/>
  <c r="AG148" i="28"/>
  <c r="M250" i="28"/>
  <c r="AG130" i="28"/>
  <c r="AE148" i="28"/>
  <c r="E148" i="28"/>
  <c r="Y235" i="28"/>
  <c r="M151" i="28"/>
  <c r="AG35" i="28"/>
  <c r="Y34" i="28"/>
  <c r="K322" i="28"/>
  <c r="AE209" i="28"/>
  <c r="K209" i="28"/>
  <c r="M209" i="28"/>
  <c r="K176" i="28"/>
  <c r="AI130" i="28"/>
  <c r="AK209" i="28"/>
  <c r="AK310" i="28"/>
  <c r="O183" i="28"/>
  <c r="K259" i="28"/>
  <c r="AG292" i="28"/>
  <c r="O54" i="28"/>
  <c r="AG23" i="28"/>
  <c r="I310" i="28"/>
  <c r="O234" i="28"/>
  <c r="AC306" i="28"/>
  <c r="O130" i="28"/>
  <c r="AC183" i="28"/>
  <c r="M322" i="28"/>
  <c r="M259" i="28"/>
  <c r="K286" i="28"/>
  <c r="M292" i="28"/>
  <c r="Y292" i="28"/>
  <c r="AE292" i="28"/>
  <c r="Q54" i="28"/>
  <c r="Y54" i="28"/>
  <c r="K23" i="28"/>
  <c r="AC23" i="28"/>
  <c r="O23" i="28"/>
  <c r="AG295" i="28"/>
  <c r="M326" i="28"/>
  <c r="Y326" i="28"/>
  <c r="O285" i="28"/>
  <c r="I285" i="28"/>
  <c r="AC79" i="28"/>
  <c r="I302" i="28"/>
  <c r="Q130" i="28"/>
  <c r="Y322" i="28"/>
  <c r="G259" i="28"/>
  <c r="AG140" i="28"/>
  <c r="Q140" i="28"/>
  <c r="AG269" i="28"/>
  <c r="G269" i="28"/>
  <c r="AE282" i="28"/>
  <c r="G282" i="28"/>
  <c r="K282" i="28"/>
  <c r="K73" i="28"/>
  <c r="E73" i="28"/>
  <c r="K94" i="28"/>
  <c r="M130" i="28"/>
  <c r="M205" i="28"/>
  <c r="O322" i="28"/>
  <c r="Q148" i="28"/>
  <c r="O148" i="28"/>
  <c r="I235" i="28"/>
  <c r="Q35" i="28"/>
  <c r="AG322" i="28"/>
  <c r="I209" i="28"/>
  <c r="Q209" i="28"/>
  <c r="O209" i="28"/>
  <c r="AI322" i="28"/>
  <c r="I148" i="28"/>
  <c r="AG250" i="28"/>
  <c r="Q205" i="28"/>
  <c r="Q322" i="28"/>
  <c r="Y286" i="28"/>
  <c r="I66" i="28"/>
  <c r="O302" i="28"/>
  <c r="AE130" i="28"/>
  <c r="Q259" i="28"/>
  <c r="M286" i="28"/>
  <c r="Q292" i="28"/>
  <c r="K292" i="28"/>
  <c r="G292" i="28"/>
  <c r="AE54" i="28"/>
  <c r="I54" i="28"/>
  <c r="G54" i="28"/>
  <c r="Y23" i="28"/>
  <c r="I23" i="28"/>
  <c r="M23" i="28"/>
  <c r="I295" i="28"/>
  <c r="M285" i="28"/>
  <c r="K79" i="28"/>
  <c r="Y148" i="28"/>
  <c r="Y130" i="28"/>
  <c r="AC259" i="28"/>
  <c r="I140" i="28"/>
  <c r="I269" i="28"/>
  <c r="I282" i="28"/>
  <c r="M282" i="28"/>
  <c r="E282" i="28"/>
  <c r="M94" i="28"/>
  <c r="AC322" i="28"/>
  <c r="AC148" i="28"/>
  <c r="M148" i="28"/>
  <c r="AE58" i="28"/>
  <c r="K130" i="28"/>
  <c r="AE322" i="28"/>
  <c r="AG209" i="28"/>
  <c r="AC209" i="28"/>
  <c r="E209" i="28"/>
  <c r="BC204" i="28"/>
  <c r="S152" i="28"/>
  <c r="S162" i="28"/>
  <c r="S283" i="28"/>
  <c r="S316" i="28"/>
  <c r="S340" i="28"/>
  <c r="S232" i="28"/>
  <c r="S170" i="28"/>
  <c r="S296" i="28"/>
  <c r="AQ152" i="28"/>
  <c r="Y247" i="28"/>
  <c r="AE247" i="28"/>
  <c r="AE75" i="28"/>
  <c r="I75" i="28"/>
  <c r="K75" i="28"/>
  <c r="O333" i="28"/>
  <c r="O55" i="28"/>
  <c r="AE55" i="28"/>
  <c r="E55" i="28"/>
  <c r="I19" i="28"/>
  <c r="G19" i="28"/>
  <c r="AE171" i="28"/>
  <c r="M171" i="28"/>
  <c r="Q171" i="28"/>
  <c r="M16" i="28"/>
  <c r="AC16" i="28"/>
  <c r="Y16" i="28"/>
  <c r="AC38" i="28"/>
  <c r="AE24" i="28"/>
  <c r="Y28" i="28"/>
  <c r="Y103" i="28"/>
  <c r="Y289" i="28"/>
  <c r="I72" i="28"/>
  <c r="O72" i="28"/>
  <c r="M61" i="28"/>
  <c r="E61" i="28"/>
  <c r="Y59" i="28"/>
  <c r="M68" i="28"/>
  <c r="I68" i="28"/>
  <c r="O68" i="28"/>
  <c r="Q38" i="28"/>
  <c r="G24" i="28"/>
  <c r="AG226" i="28"/>
  <c r="Q223" i="28"/>
  <c r="E223" i="28"/>
  <c r="AC24" i="28"/>
  <c r="I223" i="28"/>
  <c r="AC247" i="28"/>
  <c r="I247" i="28"/>
  <c r="Q75" i="28"/>
  <c r="AG75" i="28"/>
  <c r="E75" i="28"/>
  <c r="AC333" i="28"/>
  <c r="AC55" i="28"/>
  <c r="Y55" i="28"/>
  <c r="AC19" i="28"/>
  <c r="E19" i="28"/>
  <c r="O171" i="28"/>
  <c r="AG171" i="28"/>
  <c r="G171" i="28"/>
  <c r="I16" i="28"/>
  <c r="AE16" i="28"/>
  <c r="K16" i="28"/>
  <c r="M24" i="28"/>
  <c r="G28" i="28"/>
  <c r="I103" i="28"/>
  <c r="G72" i="28"/>
  <c r="AG72" i="28"/>
  <c r="O61" i="28"/>
  <c r="Q59" i="28"/>
  <c r="M59" i="28"/>
  <c r="Q68" i="28"/>
  <c r="K68" i="28"/>
  <c r="E68" i="28"/>
  <c r="AC46" i="28"/>
  <c r="O24" i="28"/>
  <c r="Y81" i="28"/>
  <c r="I226" i="28"/>
  <c r="G223" i="28"/>
  <c r="Q247" i="28"/>
  <c r="AC75" i="28"/>
  <c r="Y75" i="28"/>
  <c r="G333" i="28"/>
  <c r="Q333" i="28"/>
  <c r="G55" i="28"/>
  <c r="M55" i="28"/>
  <c r="AG55" i="28"/>
  <c r="AG19" i="28"/>
  <c r="O19" i="28"/>
  <c r="Y171" i="28"/>
  <c r="K171" i="28"/>
  <c r="E171" i="28"/>
  <c r="AG16" i="28"/>
  <c r="G16" i="28"/>
  <c r="E16" i="28"/>
  <c r="AG179" i="28"/>
  <c r="G103" i="28"/>
  <c r="Q24" i="28"/>
  <c r="AE28" i="28"/>
  <c r="E103" i="28"/>
  <c r="Y72" i="28"/>
  <c r="K61" i="28"/>
  <c r="G59" i="28"/>
  <c r="Q265" i="28"/>
  <c r="Y68" i="28"/>
  <c r="AE68" i="28"/>
  <c r="Y223" i="28"/>
  <c r="AG103" i="28"/>
  <c r="AG37" i="28"/>
  <c r="AC69" i="28"/>
  <c r="AG24" i="28"/>
  <c r="E81" i="28"/>
  <c r="E226" i="28"/>
  <c r="Q48" i="28"/>
  <c r="BC240" i="28"/>
  <c r="BC195" i="28"/>
  <c r="BC300" i="28"/>
  <c r="AI233" i="28"/>
  <c r="AG233" i="28"/>
  <c r="AE233" i="28"/>
  <c r="Y233" i="28"/>
  <c r="O233" i="28"/>
  <c r="Q233" i="28"/>
  <c r="AI239" i="28"/>
  <c r="E239" i="28"/>
  <c r="AC239" i="28"/>
  <c r="K239" i="28"/>
  <c r="AI276" i="28"/>
  <c r="E276" i="28"/>
  <c r="K276" i="28"/>
  <c r="Y276" i="28"/>
  <c r="I276" i="28"/>
  <c r="Q276" i="28"/>
  <c r="G276" i="28"/>
  <c r="AE276" i="28"/>
  <c r="M276" i="28"/>
  <c r="AC276" i="28"/>
  <c r="AI168" i="28"/>
  <c r="E168" i="28"/>
  <c r="K168" i="28"/>
  <c r="AE168" i="28"/>
  <c r="G168" i="28"/>
  <c r="AG168" i="28"/>
  <c r="O168" i="28"/>
  <c r="Y168" i="28"/>
  <c r="M168" i="28"/>
  <c r="Q168" i="28"/>
  <c r="AI308" i="28"/>
  <c r="M308" i="28"/>
  <c r="Y308" i="28"/>
  <c r="AE308" i="28"/>
  <c r="AG308" i="28"/>
  <c r="K308" i="28"/>
  <c r="E308" i="28"/>
  <c r="I308" i="28"/>
  <c r="AC308" i="28"/>
  <c r="AI167" i="28"/>
  <c r="E167" i="28"/>
  <c r="K167" i="28"/>
  <c r="Q167" i="28"/>
  <c r="G167" i="28"/>
  <c r="AG167" i="28"/>
  <c r="O167" i="28"/>
  <c r="AE167" i="28"/>
  <c r="AC167" i="28"/>
  <c r="M167" i="28"/>
  <c r="AI246" i="28"/>
  <c r="G246" i="28"/>
  <c r="AE246" i="28"/>
  <c r="K246" i="28"/>
  <c r="M246" i="28"/>
  <c r="AC246" i="28"/>
  <c r="Y246" i="28"/>
  <c r="AG246" i="28"/>
  <c r="O246" i="28"/>
  <c r="E183" i="28"/>
  <c r="K183" i="28"/>
  <c r="AE183" i="28"/>
  <c r="M183" i="28"/>
  <c r="AI341" i="28"/>
  <c r="O341" i="28"/>
  <c r="Y341" i="28"/>
  <c r="M341" i="28"/>
  <c r="I341" i="28"/>
  <c r="AC341" i="28"/>
  <c r="G341" i="28"/>
  <c r="K341" i="28"/>
  <c r="Q341" i="28"/>
  <c r="AI174" i="28"/>
  <c r="E174" i="28"/>
  <c r="K174" i="28"/>
  <c r="M174" i="28"/>
  <c r="G174" i="28"/>
  <c r="AE174" i="28"/>
  <c r="O174" i="28"/>
  <c r="AM174" i="28"/>
  <c r="AG174" i="28"/>
  <c r="AC174" i="28"/>
  <c r="Q174" i="28"/>
  <c r="AI160" i="28"/>
  <c r="AM160" i="28"/>
  <c r="AE160" i="28"/>
  <c r="K160" i="28"/>
  <c r="Y160" i="28"/>
  <c r="G160" i="28"/>
  <c r="M160" i="28"/>
  <c r="AK160" i="28"/>
  <c r="E160" i="28"/>
  <c r="AC160" i="28"/>
  <c r="AG160" i="28"/>
  <c r="E306" i="28"/>
  <c r="AK306" i="28"/>
  <c r="I306" i="28"/>
  <c r="AI306" i="28"/>
  <c r="S306" i="28"/>
  <c r="AM306" i="28"/>
  <c r="Q306" i="28"/>
  <c r="M306" i="28"/>
  <c r="AI326" i="28"/>
  <c r="S326" i="28"/>
  <c r="AM326" i="28"/>
  <c r="AK326" i="28"/>
  <c r="AE310" i="28"/>
  <c r="S310" i="28"/>
  <c r="M310" i="28"/>
  <c r="AC310" i="28"/>
  <c r="O310" i="28"/>
  <c r="Y310" i="28"/>
  <c r="AM310" i="28"/>
  <c r="AI231" i="28"/>
  <c r="E231" i="28"/>
  <c r="Y231" i="28"/>
  <c r="M231" i="28"/>
  <c r="I231" i="28"/>
  <c r="AE231" i="28"/>
  <c r="O231" i="28"/>
  <c r="S231" i="28"/>
  <c r="AM231" i="28"/>
  <c r="AK231" i="28"/>
  <c r="Q231" i="28"/>
  <c r="G231" i="28"/>
  <c r="AG231" i="28"/>
  <c r="AI198" i="28"/>
  <c r="AK198" i="28"/>
  <c r="M198" i="28"/>
  <c r="Y198" i="28"/>
  <c r="AG198" i="28"/>
  <c r="O198" i="28"/>
  <c r="AE198" i="28"/>
  <c r="S198" i="28"/>
  <c r="AM198" i="28"/>
  <c r="E198" i="28"/>
  <c r="Q198" i="28"/>
  <c r="I198" i="28"/>
  <c r="AI215" i="28"/>
  <c r="AM215" i="28"/>
  <c r="AK215" i="28"/>
  <c r="K215" i="28"/>
  <c r="G215" i="28"/>
  <c r="AG215" i="28"/>
  <c r="S215" i="28"/>
  <c r="M215" i="28"/>
  <c r="AC215" i="28"/>
  <c r="AE215" i="28"/>
  <c r="AQ215" i="28"/>
  <c r="O215" i="28"/>
  <c r="Y215" i="28"/>
  <c r="Q183" i="28"/>
  <c r="M239" i="28"/>
  <c r="I239" i="28"/>
  <c r="AC233" i="28"/>
  <c r="K233" i="28"/>
  <c r="K310" i="28"/>
  <c r="AE306" i="28"/>
  <c r="K231" i="28"/>
  <c r="I174" i="28"/>
  <c r="AG341" i="28"/>
  <c r="AC168" i="28"/>
  <c r="O306" i="28"/>
  <c r="I183" i="28"/>
  <c r="Y167" i="28"/>
  <c r="I160" i="28"/>
  <c r="G198" i="28"/>
  <c r="I215" i="28"/>
  <c r="AK70" i="28"/>
  <c r="I70" i="28"/>
  <c r="AC70" i="28"/>
  <c r="AE70" i="28"/>
  <c r="G70" i="28"/>
  <c r="Q70" i="28"/>
  <c r="K70" i="28"/>
  <c r="M70" i="28"/>
  <c r="O70" i="28"/>
  <c r="AI279" i="28"/>
  <c r="AE279" i="28"/>
  <c r="AC279" i="28"/>
  <c r="E212" i="28"/>
  <c r="G212" i="28"/>
  <c r="Q212" i="28"/>
  <c r="O212" i="28"/>
  <c r="Y212" i="28"/>
  <c r="AI258" i="28"/>
  <c r="E258" i="28"/>
  <c r="I258" i="28"/>
  <c r="K258" i="28"/>
  <c r="G258" i="28"/>
  <c r="AC258" i="28"/>
  <c r="Q258" i="28"/>
  <c r="AK93" i="28"/>
  <c r="G93" i="28"/>
  <c r="E93" i="28"/>
  <c r="I93" i="28"/>
  <c r="K93" i="28"/>
  <c r="Y93" i="28"/>
  <c r="AG326" i="28"/>
  <c r="G326" i="28"/>
  <c r="K326" i="28"/>
  <c r="AG285" i="28"/>
  <c r="G285" i="28"/>
  <c r="E285" i="28"/>
  <c r="AG183" i="28"/>
  <c r="AE239" i="28"/>
  <c r="G239" i="28"/>
  <c r="I233" i="28"/>
  <c r="E233" i="28"/>
  <c r="E310" i="28"/>
  <c r="Y183" i="28"/>
  <c r="Q246" i="28"/>
  <c r="Y174" i="28"/>
  <c r="O308" i="28"/>
  <c r="AE341" i="28"/>
  <c r="Q160" i="28"/>
  <c r="K198" i="28"/>
  <c r="Q215" i="28"/>
  <c r="AI310" i="28"/>
  <c r="AM302" i="28"/>
  <c r="M302" i="28"/>
  <c r="Q302" i="28"/>
  <c r="K302" i="28"/>
  <c r="I326" i="28"/>
  <c r="Q326" i="28"/>
  <c r="E326" i="28"/>
  <c r="K285" i="28"/>
  <c r="AC285" i="28"/>
  <c r="K306" i="28"/>
  <c r="Y239" i="28"/>
  <c r="AG239" i="28"/>
  <c r="G233" i="28"/>
  <c r="G310" i="28"/>
  <c r="I246" i="28"/>
  <c r="Q308" i="28"/>
  <c r="E341" i="28"/>
  <c r="O276" i="28"/>
  <c r="O160" i="28"/>
  <c r="E215" i="28"/>
  <c r="E141" i="28"/>
  <c r="Q141" i="28"/>
  <c r="AQ245" i="28"/>
  <c r="Q245" i="28"/>
  <c r="AK73" i="28"/>
  <c r="AC73" i="28"/>
  <c r="G73" i="28"/>
  <c r="AG73" i="28"/>
  <c r="AE73" i="28"/>
  <c r="I73" i="28"/>
  <c r="M73" i="28"/>
  <c r="AK66" i="28"/>
  <c r="O66" i="28"/>
  <c r="AM64" i="28"/>
  <c r="Y64" i="28"/>
  <c r="K64" i="28"/>
  <c r="E64" i="28"/>
  <c r="AG64" i="28"/>
  <c r="BC95" i="28"/>
  <c r="E95" i="28"/>
  <c r="K95" i="28"/>
  <c r="AK34" i="28"/>
  <c r="K34" i="28"/>
  <c r="AG34" i="28"/>
  <c r="AC34" i="28"/>
  <c r="G34" i="28"/>
  <c r="AE34" i="28"/>
  <c r="E34" i="28"/>
  <c r="M34" i="28"/>
  <c r="O34" i="28"/>
  <c r="AK35" i="28"/>
  <c r="AC35" i="28"/>
  <c r="G35" i="28"/>
  <c r="E35" i="28"/>
  <c r="M35" i="28"/>
  <c r="O35" i="28"/>
  <c r="AE35" i="28"/>
  <c r="Y35" i="28"/>
  <c r="K35" i="28"/>
  <c r="BC140" i="28"/>
  <c r="K140" i="28"/>
  <c r="G140" i="28"/>
  <c r="AC140" i="28"/>
  <c r="AI269" i="28"/>
  <c r="Q269" i="28"/>
  <c r="AC269" i="28"/>
  <c r="M269" i="28"/>
  <c r="AI266" i="28"/>
  <c r="M266" i="28"/>
  <c r="E266" i="28"/>
  <c r="Q266" i="28"/>
  <c r="AI235" i="28"/>
  <c r="G235" i="28"/>
  <c r="AG235" i="28"/>
  <c r="K235" i="28"/>
  <c r="Q235" i="28"/>
  <c r="M235" i="28"/>
  <c r="AC235" i="28"/>
  <c r="AE235" i="28"/>
  <c r="O235" i="28"/>
  <c r="E259" i="28"/>
  <c r="AG259" i="28"/>
  <c r="AE259" i="28"/>
  <c r="E250" i="28"/>
  <c r="AE250" i="28"/>
  <c r="I250" i="28"/>
  <c r="G250" i="28"/>
  <c r="AI328" i="28"/>
  <c r="AG328" i="28"/>
  <c r="Y328" i="28"/>
  <c r="AI210" i="28"/>
  <c r="K210" i="28"/>
  <c r="AI151" i="28"/>
  <c r="E151" i="28"/>
  <c r="AC151" i="28"/>
  <c r="Y151" i="28"/>
  <c r="O151" i="28"/>
  <c r="AG151" i="28"/>
  <c r="K151" i="28"/>
  <c r="AE151" i="28"/>
  <c r="I151" i="28"/>
  <c r="Q151" i="28"/>
  <c r="BC217" i="28"/>
  <c r="E217" i="28"/>
  <c r="AE217" i="28"/>
  <c r="Y217" i="28"/>
  <c r="O217" i="28"/>
  <c r="K217" i="28"/>
  <c r="G217" i="28"/>
  <c r="Q217" i="28"/>
  <c r="AC217" i="28"/>
  <c r="AG217" i="28"/>
  <c r="BC280" i="28"/>
  <c r="E280" i="28"/>
  <c r="G280" i="28"/>
  <c r="BC71" i="28"/>
  <c r="I71" i="28"/>
  <c r="BC271" i="28"/>
  <c r="I271" i="28"/>
  <c r="O271" i="28"/>
  <c r="AE271" i="28"/>
  <c r="AC17" i="28"/>
  <c r="G38" i="28"/>
  <c r="M223" i="28"/>
  <c r="AC223" i="28"/>
  <c r="K247" i="28"/>
  <c r="AG247" i="28"/>
  <c r="E247" i="28"/>
  <c r="Y333" i="28"/>
  <c r="M333" i="28"/>
  <c r="AC28" i="28"/>
  <c r="O28" i="28"/>
  <c r="I28" i="28"/>
  <c r="AC318" i="28"/>
  <c r="Q72" i="28"/>
  <c r="AE72" i="28"/>
  <c r="E72" i="28"/>
  <c r="I61" i="28"/>
  <c r="AE61" i="28"/>
  <c r="AC61" i="28"/>
  <c r="AE59" i="28"/>
  <c r="I59" i="28"/>
  <c r="O59" i="28"/>
  <c r="K37" i="28"/>
  <c r="I38" i="28"/>
  <c r="AE223" i="28"/>
  <c r="K223" i="28"/>
  <c r="M247" i="28"/>
  <c r="O247" i="28"/>
  <c r="AE333" i="28"/>
  <c r="K333" i="28"/>
  <c r="I333" i="28"/>
  <c r="M30" i="28"/>
  <c r="AG38" i="28"/>
  <c r="AG28" i="28"/>
  <c r="Q28" i="28"/>
  <c r="E28" i="28"/>
  <c r="M289" i="28"/>
  <c r="E318" i="28"/>
  <c r="M72" i="28"/>
  <c r="K72" i="28"/>
  <c r="Y61" i="28"/>
  <c r="AG61" i="28"/>
  <c r="Q61" i="28"/>
  <c r="AG59" i="28"/>
  <c r="K59" i="28"/>
  <c r="E59" i="28"/>
  <c r="Q37" i="28"/>
  <c r="I37" i="28"/>
  <c r="AC37" i="28"/>
  <c r="E37" i="28"/>
  <c r="AE266" i="28"/>
  <c r="E62" i="28"/>
  <c r="Q99" i="28"/>
  <c r="AC210" i="28"/>
  <c r="E41" i="28"/>
  <c r="M93" i="28"/>
  <c r="O93" i="28"/>
  <c r="AI93" i="28"/>
  <c r="O37" i="28"/>
  <c r="Y37" i="28"/>
  <c r="G266" i="28"/>
  <c r="I99" i="28"/>
  <c r="E210" i="28"/>
  <c r="M138" i="28"/>
  <c r="Q93" i="28"/>
  <c r="AG93" i="28"/>
  <c r="AE93" i="28"/>
  <c r="AK331" i="28"/>
  <c r="AK130" i="28"/>
  <c r="AM93" i="28"/>
  <c r="AM151" i="28"/>
  <c r="AQ310" i="28"/>
  <c r="AQ198" i="28"/>
  <c r="S160" i="28"/>
  <c r="AM266" i="28"/>
  <c r="S288" i="28"/>
  <c r="S145" i="28"/>
  <c r="S320" i="28"/>
  <c r="S260" i="28"/>
  <c r="AQ260" i="28"/>
  <c r="AM31" i="28"/>
  <c r="S218" i="28"/>
  <c r="S242" i="28"/>
  <c r="S225" i="28"/>
  <c r="S67" i="28"/>
  <c r="AQ225" i="28"/>
  <c r="AQ306" i="28"/>
  <c r="AQ231" i="28"/>
  <c r="AG21" i="28"/>
  <c r="AC205" i="28"/>
  <c r="I205" i="28"/>
  <c r="AC141" i="28"/>
  <c r="M234" i="28"/>
  <c r="O286" i="28"/>
  <c r="AG286" i="28"/>
  <c r="G286" i="28"/>
  <c r="AE141" i="28"/>
  <c r="E245" i="28"/>
  <c r="AG79" i="28"/>
  <c r="I141" i="28"/>
  <c r="AC286" i="28"/>
  <c r="I286" i="28"/>
  <c r="E286" i="28"/>
  <c r="G205" i="28"/>
  <c r="O21" i="28"/>
  <c r="AG14" i="28"/>
  <c r="G57" i="28"/>
  <c r="E57" i="28"/>
  <c r="Y343" i="28"/>
  <c r="AC99" i="28"/>
  <c r="G99" i="28"/>
  <c r="AE99" i="28"/>
  <c r="AG222" i="28"/>
  <c r="AE142" i="28"/>
  <c r="M104" i="28"/>
  <c r="AM255" i="28"/>
  <c r="M57" i="28"/>
  <c r="Y57" i="28"/>
  <c r="K99" i="28"/>
  <c r="Y99" i="28"/>
  <c r="O99" i="28"/>
  <c r="E222" i="28"/>
  <c r="AK255" i="28"/>
  <c r="AK171" i="28"/>
  <c r="AG57" i="28"/>
  <c r="O57" i="28"/>
  <c r="O343" i="28"/>
  <c r="AG99" i="28"/>
  <c r="M99" i="28"/>
  <c r="E99" i="28"/>
  <c r="AK244" i="28"/>
  <c r="AK189" i="28"/>
  <c r="AM244" i="28"/>
  <c r="AK273" i="28"/>
  <c r="AI40" i="28"/>
  <c r="AM211" i="28"/>
  <c r="AM189" i="28"/>
  <c r="AM40" i="28"/>
  <c r="AI70" i="28"/>
  <c r="AM235" i="28"/>
  <c r="AM259" i="28"/>
  <c r="AE241" i="28"/>
  <c r="I101" i="28"/>
  <c r="I185" i="28"/>
  <c r="M82" i="28"/>
  <c r="O82" i="28"/>
  <c r="G134" i="28"/>
  <c r="K134" i="28"/>
  <c r="E134" i="28"/>
  <c r="Y85" i="28"/>
  <c r="Q85" i="28"/>
  <c r="G85" i="28"/>
  <c r="G197" i="28"/>
  <c r="K197" i="28"/>
  <c r="O53" i="28"/>
  <c r="Q53" i="28"/>
  <c r="E53" i="28"/>
  <c r="AE278" i="28"/>
  <c r="Q278" i="28"/>
  <c r="AC278" i="28"/>
  <c r="AE92" i="28"/>
  <c r="K185" i="28"/>
  <c r="AG297" i="28"/>
  <c r="G297" i="28"/>
  <c r="K297" i="28"/>
  <c r="E159" i="28"/>
  <c r="K89" i="28"/>
  <c r="M89" i="28"/>
  <c r="M185" i="28"/>
  <c r="K207" i="28"/>
  <c r="G88" i="28"/>
  <c r="Q45" i="28"/>
  <c r="AE64" i="28"/>
  <c r="O64" i="28"/>
  <c r="AC64" i="28"/>
  <c r="I33" i="28"/>
  <c r="AC98" i="28"/>
  <c r="M267" i="28"/>
  <c r="Q92" i="28"/>
  <c r="Y169" i="28"/>
  <c r="AE82" i="28"/>
  <c r="E82" i="28"/>
  <c r="AC134" i="28"/>
  <c r="M134" i="28"/>
  <c r="I134" i="28"/>
  <c r="AG85" i="28"/>
  <c r="O85" i="28"/>
  <c r="AC85" i="28"/>
  <c r="Q197" i="28"/>
  <c r="Y197" i="28"/>
  <c r="E197" i="28"/>
  <c r="G53" i="28"/>
  <c r="I53" i="28"/>
  <c r="AG53" i="28"/>
  <c r="M278" i="28"/>
  <c r="O278" i="28"/>
  <c r="AC92" i="28"/>
  <c r="K169" i="28"/>
  <c r="M207" i="28"/>
  <c r="Q297" i="28"/>
  <c r="AC297" i="28"/>
  <c r="M297" i="28"/>
  <c r="K159" i="28"/>
  <c r="AE89" i="28"/>
  <c r="G89" i="28"/>
  <c r="E89" i="28"/>
  <c r="O58" i="28"/>
  <c r="I241" i="28"/>
  <c r="M92" i="28"/>
  <c r="O185" i="28"/>
  <c r="E101" i="28"/>
  <c r="Q88" i="28"/>
  <c r="AG45" i="28"/>
  <c r="M64" i="28"/>
  <c r="G64" i="28"/>
  <c r="I64" i="28"/>
  <c r="E98" i="28"/>
  <c r="AK248" i="28"/>
  <c r="AM171" i="28"/>
  <c r="I26" i="28"/>
  <c r="AE81" i="28"/>
  <c r="G81" i="28"/>
  <c r="AE317" i="28"/>
  <c r="Y22" i="28"/>
  <c r="I252" i="28"/>
  <c r="AE234" i="28"/>
  <c r="O26" i="28"/>
  <c r="AG205" i="28"/>
  <c r="G177" i="28"/>
  <c r="K205" i="28"/>
  <c r="Q81" i="28"/>
  <c r="AG81" i="28"/>
  <c r="K317" i="28"/>
  <c r="G62" i="28"/>
  <c r="G22" i="28"/>
  <c r="O41" i="28"/>
  <c r="AC87" i="28"/>
  <c r="Q252" i="28"/>
  <c r="AC66" i="28"/>
  <c r="O141" i="28"/>
  <c r="K26" i="28"/>
  <c r="AC95" i="28"/>
  <c r="AG177" i="28"/>
  <c r="AC26" i="28"/>
  <c r="K81" i="28"/>
  <c r="AC81" i="28"/>
  <c r="E317" i="28"/>
  <c r="O62" i="28"/>
  <c r="M41" i="28"/>
  <c r="O87" i="28"/>
  <c r="AQ316" i="28"/>
  <c r="BC215" i="28"/>
  <c r="AQ340" i="28"/>
  <c r="AQ162" i="28"/>
  <c r="BC198" i="28"/>
  <c r="AQ242" i="28"/>
  <c r="BC188" i="28"/>
  <c r="AM222" i="28"/>
  <c r="AQ320" i="28"/>
  <c r="AQ213" i="28"/>
  <c r="AQ232" i="28"/>
  <c r="S93" i="28"/>
  <c r="BC330" i="28"/>
  <c r="BC257" i="28"/>
  <c r="AM130" i="28"/>
  <c r="AM70" i="28"/>
  <c r="AM331" i="28"/>
  <c r="AQ170" i="28"/>
  <c r="BC139" i="28"/>
  <c r="AQ67" i="28"/>
  <c r="AQ139" i="28"/>
  <c r="BC232" i="28"/>
  <c r="AQ263" i="28"/>
  <c r="BC310" i="28"/>
  <c r="AQ228" i="28"/>
  <c r="BC306" i="28"/>
  <c r="BC326" i="28"/>
  <c r="BC231" i="28"/>
  <c r="AI50" i="28"/>
  <c r="AM132" i="28"/>
  <c r="AQ291" i="28"/>
  <c r="AQ326" i="28"/>
  <c r="AQ160" i="28"/>
  <c r="BC160" i="28"/>
  <c r="AC241" i="28"/>
  <c r="AM180" i="28"/>
  <c r="AC83" i="28"/>
  <c r="AI99" i="28"/>
  <c r="AM43" i="28"/>
  <c r="AM284" i="28"/>
  <c r="AM165" i="28"/>
  <c r="AI299" i="28"/>
  <c r="S43" i="28"/>
  <c r="AG30" i="28"/>
  <c r="K84" i="28"/>
  <c r="AC39" i="28"/>
  <c r="O30" i="28"/>
  <c r="E30" i="28"/>
  <c r="O38" i="28"/>
  <c r="AE30" i="28"/>
  <c r="AE37" i="28"/>
  <c r="G37" i="28"/>
  <c r="M37" i="28"/>
  <c r="Q30" i="28"/>
  <c r="M77" i="28"/>
  <c r="O74" i="28"/>
  <c r="AC65" i="28"/>
  <c r="M33" i="28"/>
  <c r="AG27" i="28"/>
  <c r="K74" i="28"/>
  <c r="O65" i="28"/>
  <c r="AC103" i="28"/>
  <c r="Y77" i="28"/>
  <c r="K86" i="28"/>
  <c r="AE33" i="28"/>
  <c r="AK23" i="28"/>
  <c r="AM332" i="28"/>
  <c r="AM193" i="28"/>
  <c r="AE91" i="28"/>
  <c r="AM305" i="28"/>
  <c r="AM209" i="28"/>
  <c r="G30" i="28"/>
  <c r="AC30" i="28"/>
  <c r="I57" i="28"/>
  <c r="Q57" i="28"/>
  <c r="K57" i="28"/>
  <c r="I92" i="28"/>
  <c r="K47" i="28"/>
  <c r="O47" i="28"/>
  <c r="O266" i="28"/>
  <c r="AC266" i="28"/>
  <c r="Q142" i="28"/>
  <c r="K104" i="28"/>
  <c r="K39" i="28"/>
  <c r="K136" i="28"/>
  <c r="M176" i="28"/>
  <c r="K33" i="28"/>
  <c r="Y33" i="28"/>
  <c r="E33" i="28"/>
  <c r="M38" i="28"/>
  <c r="AG47" i="28"/>
  <c r="AC47" i="28"/>
  <c r="G39" i="28"/>
  <c r="AE136" i="28"/>
  <c r="E176" i="28"/>
  <c r="AC33" i="28"/>
  <c r="O33" i="28"/>
  <c r="AI82" i="28"/>
  <c r="AK136" i="28"/>
  <c r="Y30" i="28"/>
  <c r="K30" i="28"/>
  <c r="I30" i="28"/>
  <c r="Q82" i="28"/>
  <c r="K38" i="28"/>
  <c r="Q47" i="28"/>
  <c r="I47" i="28"/>
  <c r="K266" i="28"/>
  <c r="Y266" i="28"/>
  <c r="I266" i="28"/>
  <c r="M84" i="28"/>
  <c r="M39" i="28"/>
  <c r="E136" i="28"/>
  <c r="G33" i="28"/>
  <c r="AG33" i="28"/>
  <c r="Q33" i="28"/>
  <c r="AG48" i="28"/>
  <c r="AK294" i="28"/>
  <c r="AK314" i="28"/>
  <c r="AK174" i="28"/>
  <c r="AC27" i="28"/>
  <c r="I27" i="28"/>
  <c r="E27" i="28"/>
  <c r="AE74" i="28"/>
  <c r="I74" i="28"/>
  <c r="E74" i="28"/>
  <c r="AE69" i="28"/>
  <c r="O155" i="28"/>
  <c r="AC155" i="28"/>
  <c r="AE65" i="28"/>
  <c r="Q65" i="28"/>
  <c r="E65" i="28"/>
  <c r="Y166" i="28"/>
  <c r="Y259" i="28"/>
  <c r="Q77" i="28"/>
  <c r="AC77" i="28"/>
  <c r="E77" i="28"/>
  <c r="G334" i="28"/>
  <c r="AC194" i="28"/>
  <c r="Q62" i="28"/>
  <c r="K62" i="28"/>
  <c r="AE62" i="28"/>
  <c r="Y210" i="28"/>
  <c r="Q210" i="28"/>
  <c r="O210" i="28"/>
  <c r="Q41" i="28"/>
  <c r="AC41" i="28"/>
  <c r="K41" i="28"/>
  <c r="K328" i="28"/>
  <c r="I328" i="28"/>
  <c r="I17" i="28"/>
  <c r="AC15" i="28"/>
  <c r="O103" i="28"/>
  <c r="AK41" i="28"/>
  <c r="Q27" i="28"/>
  <c r="Y27" i="28"/>
  <c r="M27" i="28"/>
  <c r="Q74" i="28"/>
  <c r="G74" i="28"/>
  <c r="AG74" i="28"/>
  <c r="AE155" i="28"/>
  <c r="Y65" i="28"/>
  <c r="G65" i="28"/>
  <c r="AG65" i="28"/>
  <c r="M103" i="28"/>
  <c r="AG77" i="28"/>
  <c r="I77" i="28"/>
  <c r="G77" i="28"/>
  <c r="Y62" i="28"/>
  <c r="M62" i="28"/>
  <c r="AE210" i="28"/>
  <c r="I210" i="28"/>
  <c r="AE41" i="28"/>
  <c r="Y41" i="28"/>
  <c r="AE328" i="28"/>
  <c r="E328" i="28"/>
  <c r="E17" i="28"/>
  <c r="AE80" i="28"/>
  <c r="O91" i="28"/>
  <c r="AI62" i="28"/>
  <c r="AE27" i="28"/>
  <c r="G27" i="28"/>
  <c r="K27" i="28"/>
  <c r="AC74" i="28"/>
  <c r="Y74" i="28"/>
  <c r="M74" i="28"/>
  <c r="Q69" i="28"/>
  <c r="M155" i="28"/>
  <c r="Y155" i="28"/>
  <c r="I65" i="28"/>
  <c r="K65" i="28"/>
  <c r="M65" i="28"/>
  <c r="AC250" i="28"/>
  <c r="AG261" i="28"/>
  <c r="I259" i="28"/>
  <c r="O77" i="28"/>
  <c r="AE77" i="28"/>
  <c r="K77" i="28"/>
  <c r="M150" i="28"/>
  <c r="AG62" i="28"/>
  <c r="AC62" i="28"/>
  <c r="I62" i="28"/>
  <c r="AG210" i="28"/>
  <c r="G210" i="28"/>
  <c r="M210" i="28"/>
  <c r="G129" i="28"/>
  <c r="G41" i="28"/>
  <c r="I41" i="28"/>
  <c r="AG41" i="28"/>
  <c r="M328" i="28"/>
  <c r="Q328" i="28"/>
  <c r="AI41" i="28"/>
  <c r="AE84" i="28"/>
  <c r="G84" i="28"/>
  <c r="AC84" i="28"/>
  <c r="AG136" i="28"/>
  <c r="O136" i="28"/>
  <c r="AE176" i="28"/>
  <c r="O176" i="28"/>
  <c r="Y48" i="28"/>
  <c r="AE48" i="28"/>
  <c r="AC48" i="28"/>
  <c r="AK333" i="28"/>
  <c r="AM269" i="28"/>
  <c r="AM341" i="28"/>
  <c r="I84" i="28"/>
  <c r="AG84" i="28"/>
  <c r="O84" i="28"/>
  <c r="Y136" i="28"/>
  <c r="Q136" i="28"/>
  <c r="AC136" i="28"/>
  <c r="AG176" i="28"/>
  <c r="Q176" i="28"/>
  <c r="AC176" i="28"/>
  <c r="K48" i="28"/>
  <c r="G48" i="28"/>
  <c r="M48" i="28"/>
  <c r="AI294" i="28"/>
  <c r="AM276" i="28"/>
  <c r="Q84" i="28"/>
  <c r="Y84" i="28"/>
  <c r="E84" i="28"/>
  <c r="M136" i="28"/>
  <c r="G136" i="28"/>
  <c r="I136" i="28"/>
  <c r="Y176" i="28"/>
  <c r="G176" i="28"/>
  <c r="I176" i="28"/>
  <c r="O48" i="28"/>
  <c r="I48" i="28"/>
  <c r="E48" i="28"/>
  <c r="AI314" i="28"/>
  <c r="AI103" i="28"/>
  <c r="AK279" i="28"/>
  <c r="AK266" i="28"/>
  <c r="AK176" i="28"/>
  <c r="AK269" i="28"/>
  <c r="AM246" i="28"/>
  <c r="AM314" i="28"/>
  <c r="G155" i="28"/>
  <c r="Y261" i="28"/>
  <c r="I24" i="28"/>
  <c r="Q334" i="28"/>
  <c r="AE150" i="28"/>
  <c r="G194" i="28"/>
  <c r="K226" i="28"/>
  <c r="AE226" i="28"/>
  <c r="AC22" i="28"/>
  <c r="K22" i="28"/>
  <c r="AG142" i="28"/>
  <c r="G142" i="28"/>
  <c r="I142" i="28"/>
  <c r="I129" i="28"/>
  <c r="I86" i="28"/>
  <c r="I303" i="28"/>
  <c r="Q80" i="28"/>
  <c r="AI183" i="28"/>
  <c r="AK276" i="28"/>
  <c r="AK183" i="28"/>
  <c r="AK285" i="28"/>
  <c r="AK142" i="28"/>
  <c r="AK246" i="28"/>
  <c r="AK239" i="28"/>
  <c r="AM256" i="28"/>
  <c r="AM168" i="28"/>
  <c r="AM142" i="28"/>
  <c r="AG155" i="28"/>
  <c r="K155" i="28"/>
  <c r="E155" i="28"/>
  <c r="K80" i="28"/>
  <c r="O63" i="28"/>
  <c r="K179" i="28"/>
  <c r="Q150" i="28"/>
  <c r="AC226" i="28"/>
  <c r="M226" i="28"/>
  <c r="Q226" i="28"/>
  <c r="M22" i="28"/>
  <c r="E22" i="28"/>
  <c r="K142" i="28"/>
  <c r="Y142" i="28"/>
  <c r="E142" i="28"/>
  <c r="G100" i="28"/>
  <c r="AK256" i="28"/>
  <c r="AK282" i="28"/>
  <c r="AK308" i="28"/>
  <c r="AK341" i="28"/>
  <c r="AK226" i="28"/>
  <c r="AM239" i="28"/>
  <c r="AM183" i="28"/>
  <c r="AM212" i="28"/>
  <c r="AM148" i="28"/>
  <c r="AM308" i="28"/>
  <c r="S308" i="28"/>
  <c r="K32" i="28"/>
  <c r="G166" i="28"/>
  <c r="G261" i="28"/>
  <c r="AC63" i="28"/>
  <c r="M179" i="28"/>
  <c r="AE334" i="28"/>
  <c r="O194" i="28"/>
  <c r="O226" i="28"/>
  <c r="Y226" i="28"/>
  <c r="G226" i="28"/>
  <c r="O22" i="28"/>
  <c r="AG22" i="28"/>
  <c r="M142" i="28"/>
  <c r="O142" i="28"/>
  <c r="M129" i="28"/>
  <c r="AG86" i="28"/>
  <c r="Q303" i="28"/>
  <c r="AI261" i="28"/>
  <c r="AI166" i="28"/>
  <c r="AK168" i="28"/>
  <c r="AK233" i="28"/>
  <c r="AK167" i="28"/>
  <c r="AI71" i="28"/>
  <c r="AM167" i="28"/>
  <c r="AM285" i="28"/>
  <c r="S246" i="28"/>
  <c r="AK261" i="28"/>
  <c r="AQ344" i="28"/>
  <c r="AQ218" i="28"/>
  <c r="AQ274" i="28"/>
  <c r="AQ174" i="28"/>
  <c r="AI35" i="28"/>
  <c r="S256" i="28"/>
  <c r="AC100" i="28"/>
  <c r="AI57" i="28"/>
  <c r="AM226" i="28"/>
  <c r="AM279" i="28"/>
  <c r="S167" i="28"/>
  <c r="S239" i="28"/>
  <c r="S190" i="28"/>
  <c r="S168" i="28"/>
  <c r="S285" i="28"/>
  <c r="S233" i="28"/>
  <c r="AQ183" i="28"/>
  <c r="AQ341" i="28"/>
  <c r="AQ285" i="28"/>
  <c r="I100" i="28"/>
  <c r="AI34" i="28"/>
  <c r="AI75" i="28"/>
  <c r="AI55" i="28"/>
  <c r="AI16" i="28"/>
  <c r="AK57" i="28"/>
  <c r="AM322" i="28"/>
  <c r="S276" i="28"/>
  <c r="S322" i="28"/>
  <c r="S341" i="28"/>
  <c r="AQ246" i="28"/>
  <c r="AK16" i="28"/>
  <c r="AM186" i="28"/>
  <c r="AM184" i="28"/>
  <c r="AM233" i="28"/>
  <c r="S279" i="28"/>
  <c r="S183" i="28"/>
  <c r="S174" i="28"/>
  <c r="AQ167" i="28"/>
  <c r="AQ239" i="28"/>
  <c r="AQ308" i="28"/>
  <c r="S165" i="28"/>
  <c r="AQ276" i="28"/>
  <c r="AQ168" i="28"/>
  <c r="AQ191" i="28"/>
  <c r="BC93" i="28"/>
  <c r="BC96" i="28"/>
  <c r="BC27" i="28"/>
  <c r="BC38" i="28"/>
  <c r="BC79" i="28"/>
  <c r="BC59" i="28"/>
  <c r="BC73" i="28"/>
  <c r="BC97" i="28"/>
  <c r="BC92" i="28"/>
  <c r="BC100" i="28"/>
  <c r="BC74" i="28"/>
  <c r="BC99" i="28"/>
  <c r="BC50" i="28"/>
  <c r="BC104" i="28"/>
  <c r="BC15" i="28"/>
  <c r="BC16" i="28"/>
  <c r="BC68" i="28"/>
  <c r="BC225" i="28"/>
  <c r="BC67" i="28"/>
  <c r="BC41" i="28"/>
  <c r="BC29" i="28"/>
  <c r="BC70" i="28"/>
  <c r="BC63" i="28"/>
  <c r="BC28" i="28"/>
  <c r="BC89" i="28"/>
  <c r="BC18" i="28"/>
  <c r="BC51" i="28"/>
  <c r="BC40" i="28"/>
  <c r="BC82" i="28"/>
  <c r="BC33" i="28"/>
  <c r="BC39" i="28"/>
  <c r="BC22" i="28"/>
  <c r="BC81" i="28"/>
  <c r="BC31" i="28"/>
  <c r="BC55" i="28"/>
  <c r="BC42" i="28"/>
  <c r="BC84" i="28"/>
  <c r="BC86" i="28"/>
  <c r="BC102" i="28"/>
  <c r="BC80" i="28"/>
  <c r="BC37" i="28"/>
  <c r="BC54" i="28"/>
  <c r="BC26" i="28"/>
  <c r="BC77" i="28"/>
  <c r="BC17" i="28"/>
  <c r="BC34" i="28"/>
  <c r="BC35" i="28"/>
  <c r="BC57" i="28"/>
  <c r="BC65" i="28"/>
  <c r="BC75" i="28"/>
  <c r="BC66" i="28"/>
  <c r="BC32" i="28"/>
  <c r="BC48" i="28"/>
  <c r="BC23" i="28"/>
  <c r="BC62" i="28"/>
  <c r="BC72" i="28"/>
  <c r="BC21" i="28"/>
  <c r="BC30" i="28"/>
  <c r="BC83" i="28"/>
  <c r="BC61" i="28"/>
  <c r="BC64" i="28"/>
  <c r="BC24" i="28"/>
  <c r="BC78" i="28"/>
  <c r="BC53" i="28"/>
  <c r="BC45" i="28"/>
  <c r="BC47" i="28"/>
  <c r="BC43" i="28"/>
  <c r="BC103" i="28"/>
  <c r="BC44" i="28"/>
  <c r="BC260" i="28"/>
  <c r="BC341" i="28"/>
  <c r="BC14" i="28"/>
  <c r="BC213" i="28"/>
  <c r="BC291" i="28"/>
  <c r="BC296" i="28"/>
  <c r="BC162" i="28"/>
  <c r="BC183" i="28"/>
  <c r="BC320" i="28"/>
  <c r="BC174" i="28"/>
  <c r="BC316" i="28"/>
  <c r="BC344" i="28"/>
  <c r="BC263" i="28"/>
  <c r="BC167" i="28"/>
  <c r="BC246" i="28"/>
  <c r="BC340" i="28"/>
  <c r="BC276" i="28"/>
  <c r="BC279" i="28"/>
  <c r="BC148" i="28"/>
  <c r="BC258" i="28"/>
  <c r="BC229" i="28"/>
  <c r="BC332" i="28"/>
  <c r="BC334" i="28"/>
  <c r="BC318" i="28"/>
  <c r="BC297" i="28"/>
  <c r="BC247" i="28"/>
  <c r="BC169" i="28"/>
  <c r="BC234" i="28"/>
  <c r="BC286" i="28"/>
  <c r="BC143" i="28"/>
  <c r="BC155" i="28"/>
  <c r="BC295" i="28"/>
  <c r="BC333" i="28"/>
  <c r="BC134" i="28"/>
  <c r="BC321" i="28"/>
  <c r="BC211" i="28"/>
  <c r="BC226" i="28"/>
  <c r="BC259" i="28"/>
  <c r="BC144" i="28"/>
  <c r="BC221" i="28"/>
  <c r="BC237" i="28"/>
  <c r="BC255" i="28"/>
  <c r="BC319" i="28"/>
  <c r="BC210" i="28"/>
  <c r="BC264" i="28"/>
  <c r="BC277" i="28"/>
  <c r="BC284" i="28"/>
  <c r="BC201" i="28"/>
  <c r="BC141" i="28"/>
  <c r="BC190" i="28"/>
  <c r="BC223" i="28"/>
  <c r="BC253" i="28"/>
  <c r="BC168" i="28"/>
  <c r="BC283" i="28"/>
  <c r="BC184" i="28"/>
  <c r="BC242" i="28"/>
  <c r="BC228" i="28"/>
  <c r="BC180" i="28"/>
  <c r="BC302" i="28"/>
  <c r="BC209" i="28"/>
  <c r="BC245" i="28"/>
  <c r="BC205" i="28"/>
  <c r="BC267" i="28"/>
  <c r="BC338" i="28"/>
  <c r="BC278" i="28"/>
  <c r="BC249" i="28"/>
  <c r="BC154" i="28"/>
  <c r="BC244" i="28"/>
  <c r="BC292" i="28"/>
  <c r="BC294" i="28"/>
  <c r="BC250" i="28"/>
  <c r="BC224" i="28"/>
  <c r="BC176" i="28"/>
  <c r="BC136" i="28"/>
  <c r="BC153" i="28"/>
  <c r="BC151" i="28"/>
  <c r="BC152" i="28"/>
  <c r="BC309" i="28"/>
  <c r="BC145" i="28"/>
  <c r="BC182" i="28"/>
  <c r="BC239" i="28"/>
  <c r="BC256" i="28"/>
  <c r="BC322" i="28"/>
  <c r="BC299" i="28"/>
  <c r="BC261" i="28"/>
  <c r="BC327" i="28"/>
  <c r="BC274" i="28"/>
  <c r="BC282" i="28"/>
  <c r="BC331" i="28"/>
  <c r="BC132" i="28"/>
  <c r="BC130" i="28"/>
  <c r="BC191" i="28"/>
  <c r="BC317" i="28"/>
  <c r="BC288" i="28"/>
  <c r="BC289" i="28"/>
  <c r="BC194" i="28"/>
  <c r="BC192" i="28"/>
  <c r="BC150" i="28"/>
  <c r="BC235" i="28"/>
  <c r="BC266" i="28"/>
  <c r="BC269" i="28"/>
  <c r="BC314" i="28"/>
  <c r="BC324" i="28"/>
  <c r="BC220" i="28"/>
  <c r="BC328" i="28"/>
  <c r="BC156" i="28"/>
  <c r="BC200" i="28"/>
  <c r="BC227" i="28"/>
  <c r="BC218" i="28"/>
  <c r="BC212" i="28"/>
  <c r="BC308" i="28"/>
  <c r="BC138" i="28"/>
  <c r="BC275" i="28"/>
  <c r="BC285" i="28"/>
  <c r="BC142" i="28"/>
  <c r="BC165" i="28"/>
  <c r="BC193" i="28"/>
  <c r="BC305" i="28"/>
  <c r="BC233" i="28"/>
  <c r="BC166" i="28"/>
  <c r="BC287" i="28"/>
  <c r="BC252" i="28"/>
  <c r="BC313" i="28"/>
  <c r="BC197" i="28"/>
  <c r="BC159" i="28"/>
  <c r="BC171" i="28"/>
  <c r="BC203" i="28"/>
  <c r="BC214" i="28"/>
  <c r="BC133" i="28"/>
  <c r="BC196" i="28"/>
  <c r="BC342" i="28"/>
  <c r="BC177" i="28"/>
  <c r="BC238" i="28"/>
  <c r="BC189" i="28"/>
  <c r="BC157" i="28"/>
  <c r="BC129" i="28"/>
  <c r="AE66" i="28"/>
  <c r="Y141" i="28"/>
  <c r="AE205" i="28"/>
  <c r="G317" i="28"/>
  <c r="AG317" i="28"/>
  <c r="M83" i="28"/>
  <c r="AI205" i="28"/>
  <c r="Q66" i="28"/>
  <c r="AC317" i="28"/>
  <c r="M317" i="28"/>
  <c r="Q317" i="28"/>
  <c r="I83" i="28"/>
  <c r="K66" i="28"/>
  <c r="G141" i="28"/>
  <c r="O317" i="28"/>
  <c r="Y317" i="28"/>
  <c r="I317" i="28"/>
  <c r="O83" i="28"/>
  <c r="AK286" i="28"/>
  <c r="AE78" i="28"/>
  <c r="I334" i="28"/>
  <c r="O334" i="28"/>
  <c r="K334" i="28"/>
  <c r="O150" i="28"/>
  <c r="AC150" i="28"/>
  <c r="G150" i="28"/>
  <c r="M194" i="28"/>
  <c r="I194" i="28"/>
  <c r="E194" i="28"/>
  <c r="K129" i="28"/>
  <c r="Y129" i="28"/>
  <c r="E129" i="28"/>
  <c r="G86" i="28"/>
  <c r="Y86" i="28"/>
  <c r="E86" i="28"/>
  <c r="I80" i="28"/>
  <c r="G80" i="28"/>
  <c r="K100" i="28"/>
  <c r="Q100" i="28"/>
  <c r="E100" i="28"/>
  <c r="AK250" i="28"/>
  <c r="AK151" i="28"/>
  <c r="AK334" i="28"/>
  <c r="AK328" i="28"/>
  <c r="AK210" i="28"/>
  <c r="AI65" i="28"/>
  <c r="AM250" i="28"/>
  <c r="AM227" i="28"/>
  <c r="AM253" i="28"/>
  <c r="AE166" i="28"/>
  <c r="I63" i="28"/>
  <c r="O81" i="28"/>
  <c r="M81" i="28"/>
  <c r="I81" i="28"/>
  <c r="AG334" i="28"/>
  <c r="AC334" i="28"/>
  <c r="E334" i="28"/>
  <c r="M47" i="28"/>
  <c r="AE47" i="28"/>
  <c r="E47" i="28"/>
  <c r="AG150" i="28"/>
  <c r="K150" i="28"/>
  <c r="E150" i="28"/>
  <c r="K194" i="28"/>
  <c r="AE194" i="28"/>
  <c r="AG129" i="28"/>
  <c r="O129" i="28"/>
  <c r="AE86" i="28"/>
  <c r="O86" i="28"/>
  <c r="AC328" i="28"/>
  <c r="G328" i="28"/>
  <c r="O328" i="28"/>
  <c r="AC80" i="28"/>
  <c r="E80" i="28"/>
  <c r="AE100" i="28"/>
  <c r="O100" i="28"/>
  <c r="AI212" i="28"/>
  <c r="AK148" i="28"/>
  <c r="AK235" i="28"/>
  <c r="AK228" i="28"/>
  <c r="AK275" i="28"/>
  <c r="AK259" i="28"/>
  <c r="AK194" i="28"/>
  <c r="AK258" i="28"/>
  <c r="AK212" i="28"/>
  <c r="AK227" i="28"/>
  <c r="AK65" i="28"/>
  <c r="AM292" i="28"/>
  <c r="AM277" i="28"/>
  <c r="AM275" i="28"/>
  <c r="AM258" i="28"/>
  <c r="S227" i="28"/>
  <c r="S228" i="28"/>
  <c r="AQ253" i="28"/>
  <c r="Y334" i="28"/>
  <c r="M334" i="28"/>
  <c r="I150" i="28"/>
  <c r="Y150" i="28"/>
  <c r="Y194" i="28"/>
  <c r="AG194" i="28"/>
  <c r="Q194" i="28"/>
  <c r="AC129" i="28"/>
  <c r="AE129" i="28"/>
  <c r="Q129" i="28"/>
  <c r="M86" i="28"/>
  <c r="AC86" i="28"/>
  <c r="Q86" i="28"/>
  <c r="AG80" i="28"/>
  <c r="O80" i="28"/>
  <c r="M100" i="28"/>
  <c r="Y100" i="28"/>
  <c r="AG100" i="28"/>
  <c r="AI250" i="28"/>
  <c r="AI259" i="28"/>
  <c r="AK166" i="28"/>
  <c r="AK292" i="28"/>
  <c r="AM328" i="28"/>
  <c r="AM210" i="28"/>
  <c r="AM228" i="28"/>
  <c r="S277" i="28"/>
  <c r="S212" i="28"/>
  <c r="S148" i="28"/>
  <c r="S258" i="28"/>
  <c r="AQ227" i="28"/>
  <c r="AQ277" i="28"/>
  <c r="AQ275" i="28"/>
  <c r="AK141" i="28"/>
  <c r="AK299" i="28"/>
  <c r="AI77" i="28"/>
  <c r="AM176" i="28"/>
  <c r="S284" i="28"/>
  <c r="AI33" i="28"/>
  <c r="AM294" i="28"/>
  <c r="AM136" i="28"/>
  <c r="AQ283" i="28"/>
  <c r="AI84" i="28"/>
  <c r="AI265" i="28"/>
  <c r="AK265" i="28"/>
  <c r="AK46" i="28"/>
  <c r="AI46" i="28"/>
  <c r="G46" i="28"/>
  <c r="Q46" i="28"/>
  <c r="AQ20" i="28"/>
  <c r="I20" i="28"/>
  <c r="M20" i="28"/>
  <c r="AM58" i="28"/>
  <c r="I58" i="28"/>
  <c r="Y58" i="28"/>
  <c r="AC58" i="28"/>
  <c r="AG58" i="28"/>
  <c r="E58" i="28"/>
  <c r="Q58" i="28"/>
  <c r="K58" i="28"/>
  <c r="AK94" i="28"/>
  <c r="AI94" i="28"/>
  <c r="AI164" i="28"/>
  <c r="S164" i="28"/>
  <c r="Y164" i="28"/>
  <c r="O164" i="28"/>
  <c r="AG164" i="28"/>
  <c r="AK164" i="28"/>
  <c r="M164" i="28"/>
  <c r="AC164" i="28"/>
  <c r="AM164" i="28"/>
  <c r="E164" i="28"/>
  <c r="K164" i="28"/>
  <c r="G164" i="28"/>
  <c r="AI268" i="28"/>
  <c r="S268" i="28"/>
  <c r="M268" i="28"/>
  <c r="AM268" i="28"/>
  <c r="AI147" i="28"/>
  <c r="E147" i="28"/>
  <c r="I147" i="28"/>
  <c r="M147" i="28"/>
  <c r="S147" i="28"/>
  <c r="AK147" i="28"/>
  <c r="G147" i="28"/>
  <c r="AE147" i="28"/>
  <c r="O147" i="28"/>
  <c r="AM147" i="28"/>
  <c r="Y147" i="28"/>
  <c r="AG147" i="28"/>
  <c r="Q147" i="28"/>
  <c r="AI298" i="28"/>
  <c r="S298" i="28"/>
  <c r="O298" i="28"/>
  <c r="AE298" i="28"/>
  <c r="E298" i="28"/>
  <c r="AG298" i="28"/>
  <c r="K298" i="28"/>
  <c r="AQ298" i="28"/>
  <c r="AK298" i="28"/>
  <c r="G298" i="28"/>
  <c r="I298" i="28"/>
  <c r="AC298" i="28"/>
  <c r="AI307" i="28"/>
  <c r="AQ307" i="28"/>
  <c r="S307" i="28"/>
  <c r="AM307" i="28"/>
  <c r="I46" i="28"/>
  <c r="Q289" i="28"/>
  <c r="K289" i="28"/>
  <c r="G289" i="28"/>
  <c r="AE318" i="28"/>
  <c r="O318" i="28"/>
  <c r="G307" i="28"/>
  <c r="AG307" i="28"/>
  <c r="E307" i="28"/>
  <c r="K265" i="28"/>
  <c r="O265" i="28"/>
  <c r="AE265" i="28"/>
  <c r="AG94" i="28"/>
  <c r="AC94" i="28"/>
  <c r="Q94" i="28"/>
  <c r="Q268" i="28"/>
  <c r="K268" i="28"/>
  <c r="K147" i="28"/>
  <c r="Q164" i="28"/>
  <c r="M298" i="28"/>
  <c r="AK268" i="28"/>
  <c r="AK95" i="28"/>
  <c r="I95" i="28"/>
  <c r="AG95" i="28"/>
  <c r="O95" i="28"/>
  <c r="Y95" i="28"/>
  <c r="AE95" i="28"/>
  <c r="M95" i="28"/>
  <c r="Q95" i="28"/>
  <c r="G95" i="28"/>
  <c r="AM36" i="28"/>
  <c r="AI36" i="28"/>
  <c r="AM69" i="28"/>
  <c r="Y69" i="28"/>
  <c r="O69" i="28"/>
  <c r="E69" i="28"/>
  <c r="I69" i="28"/>
  <c r="K69" i="28"/>
  <c r="AG69" i="28"/>
  <c r="M69" i="28"/>
  <c r="G69" i="28"/>
  <c r="AE46" i="28"/>
  <c r="M46" i="28"/>
  <c r="I289" i="28"/>
  <c r="AC289" i="28"/>
  <c r="E289" i="28"/>
  <c r="M318" i="28"/>
  <c r="Y318" i="28"/>
  <c r="Q318" i="28"/>
  <c r="M307" i="28"/>
  <c r="I307" i="28"/>
  <c r="AC265" i="28"/>
  <c r="AG265" i="28"/>
  <c r="I265" i="28"/>
  <c r="O94" i="28"/>
  <c r="AE94" i="28"/>
  <c r="I94" i="28"/>
  <c r="G268" i="28"/>
  <c r="Y268" i="28"/>
  <c r="AC147" i="28"/>
  <c r="AE164" i="28"/>
  <c r="Y20" i="28"/>
  <c r="Q298" i="28"/>
  <c r="AK307" i="28"/>
  <c r="AQ52" i="28"/>
  <c r="O52" i="28"/>
  <c r="AK90" i="28"/>
  <c r="AI90" i="28"/>
  <c r="AI186" i="28"/>
  <c r="Q186" i="28"/>
  <c r="Y186" i="28"/>
  <c r="AG186" i="28"/>
  <c r="AK186" i="28"/>
  <c r="E186" i="28"/>
  <c r="K186" i="28"/>
  <c r="AC186" i="28"/>
  <c r="E324" i="28"/>
  <c r="M324" i="28"/>
  <c r="AM324" i="28"/>
  <c r="AI324" i="28"/>
  <c r="K324" i="28"/>
  <c r="AI303" i="28"/>
  <c r="AM303" i="28"/>
  <c r="AK303" i="28"/>
  <c r="AE303" i="28"/>
  <c r="Y303" i="28"/>
  <c r="AC303" i="28"/>
  <c r="O303" i="28"/>
  <c r="AG303" i="28"/>
  <c r="E303" i="28"/>
  <c r="M303" i="28"/>
  <c r="G303" i="28"/>
  <c r="AI178" i="28"/>
  <c r="E178" i="28"/>
  <c r="AE178" i="28"/>
  <c r="AG178" i="28"/>
  <c r="O178" i="28"/>
  <c r="Q178" i="28"/>
  <c r="I178" i="28"/>
  <c r="AM178" i="28"/>
  <c r="M178" i="28"/>
  <c r="K178" i="28"/>
  <c r="AC178" i="28"/>
  <c r="AI339" i="28"/>
  <c r="E339" i="28"/>
  <c r="O339" i="28"/>
  <c r="M339" i="28"/>
  <c r="AM339" i="28"/>
  <c r="Y339" i="28"/>
  <c r="I339" i="28"/>
  <c r="AE339" i="28"/>
  <c r="AK339" i="28"/>
  <c r="K339" i="28"/>
  <c r="AG339" i="28"/>
  <c r="G339" i="28"/>
  <c r="AI217" i="28"/>
  <c r="AK217" i="28"/>
  <c r="AM217" i="28"/>
  <c r="AI280" i="28"/>
  <c r="AK280" i="28"/>
  <c r="I280" i="28"/>
  <c r="Q280" i="28"/>
  <c r="O280" i="28"/>
  <c r="Y280" i="28"/>
  <c r="AC280" i="28"/>
  <c r="AG280" i="28"/>
  <c r="AM280" i="28"/>
  <c r="M280" i="28"/>
  <c r="K280" i="28"/>
  <c r="AK71" i="28"/>
  <c r="E71" i="28"/>
  <c r="Y71" i="28"/>
  <c r="AG71" i="28"/>
  <c r="AM71" i="28"/>
  <c r="K71" i="28"/>
  <c r="O71" i="28"/>
  <c r="Q71" i="28"/>
  <c r="M71" i="28"/>
  <c r="AC71" i="28"/>
  <c r="G71" i="28"/>
  <c r="AI229" i="28"/>
  <c r="AM229" i="28"/>
  <c r="E271" i="28"/>
  <c r="AI271" i="28"/>
  <c r="AK271" i="28"/>
  <c r="AM271" i="28"/>
  <c r="Q271" i="28"/>
  <c r="E302" i="28"/>
  <c r="AK302" i="28"/>
  <c r="AI302" i="28"/>
  <c r="AC302" i="28"/>
  <c r="G302" i="28"/>
  <c r="AG46" i="28"/>
  <c r="E46" i="28"/>
  <c r="M58" i="28"/>
  <c r="AG289" i="28"/>
  <c r="O289" i="28"/>
  <c r="AG318" i="28"/>
  <c r="I318" i="28"/>
  <c r="K318" i="28"/>
  <c r="AE307" i="28"/>
  <c r="Q307" i="28"/>
  <c r="AC307" i="28"/>
  <c r="Y265" i="28"/>
  <c r="G265" i="28"/>
  <c r="E265" i="28"/>
  <c r="Y94" i="28"/>
  <c r="G94" i="28"/>
  <c r="E94" i="28"/>
  <c r="AC268" i="28"/>
  <c r="AE268" i="28"/>
  <c r="I268" i="28"/>
  <c r="I164" i="28"/>
  <c r="G58" i="28"/>
  <c r="Y298" i="28"/>
  <c r="AK88" i="28"/>
  <c r="Y88" i="28"/>
  <c r="AE88" i="28"/>
  <c r="AG88" i="28"/>
  <c r="M88" i="28"/>
  <c r="I88" i="28"/>
  <c r="E88" i="28"/>
  <c r="K88" i="28"/>
  <c r="AC88" i="28"/>
  <c r="E207" i="28"/>
  <c r="Q207" i="28"/>
  <c r="I207" i="28"/>
  <c r="E185" i="28"/>
  <c r="Q185" i="28"/>
  <c r="AE185" i="28"/>
  <c r="G185" i="28"/>
  <c r="AK101" i="28"/>
  <c r="AE101" i="28"/>
  <c r="AI101" i="28"/>
  <c r="AI241" i="28"/>
  <c r="Q241" i="28"/>
  <c r="M241" i="28"/>
  <c r="AG241" i="28"/>
  <c r="AK98" i="28"/>
  <c r="I98" i="28"/>
  <c r="Q98" i="28"/>
  <c r="O98" i="28"/>
  <c r="AG98" i="28"/>
  <c r="M98" i="28"/>
  <c r="Y98" i="28"/>
  <c r="AE98" i="28"/>
  <c r="G98" i="28"/>
  <c r="AM90" i="28"/>
  <c r="AI179" i="28"/>
  <c r="E179" i="28"/>
  <c r="I179" i="28"/>
  <c r="Q179" i="28"/>
  <c r="G179" i="28"/>
  <c r="AC179" i="28"/>
  <c r="Y179" i="28"/>
  <c r="AE179" i="28"/>
  <c r="AK19" i="28"/>
  <c r="K19" i="28"/>
  <c r="AM87" i="28"/>
  <c r="E87" i="28"/>
  <c r="Q87" i="28"/>
  <c r="I87" i="28"/>
  <c r="G87" i="28"/>
  <c r="K87" i="28"/>
  <c r="AE87" i="28"/>
  <c r="AG87" i="28"/>
  <c r="Y87" i="28"/>
  <c r="M87" i="28"/>
  <c r="AM85" i="28"/>
  <c r="AK85" i="28"/>
  <c r="AI85" i="28"/>
  <c r="AK25" i="28"/>
  <c r="AI25" i="28"/>
  <c r="AK91" i="28"/>
  <c r="E91" i="28"/>
  <c r="AG91" i="28"/>
  <c r="I91" i="28"/>
  <c r="K91" i="28"/>
  <c r="G91" i="28"/>
  <c r="Q91" i="28"/>
  <c r="AI91" i="28"/>
  <c r="Y91" i="28"/>
  <c r="AC91" i="28"/>
  <c r="M91" i="28"/>
  <c r="AK60" i="28"/>
  <c r="AI60" i="28"/>
  <c r="AI140" i="28"/>
  <c r="AM140" i="28"/>
  <c r="AK140" i="28"/>
  <c r="AI343" i="28"/>
  <c r="I343" i="28"/>
  <c r="G343" i="28"/>
  <c r="AK343" i="28"/>
  <c r="E343" i="28"/>
  <c r="AE343" i="28"/>
  <c r="AC343" i="28"/>
  <c r="Q343" i="28"/>
  <c r="K343" i="28"/>
  <c r="AG343" i="28"/>
  <c r="AI273" i="28"/>
  <c r="AM273" i="28"/>
  <c r="AI222" i="28"/>
  <c r="AK222" i="28"/>
  <c r="O222" i="28"/>
  <c r="AC222" i="28"/>
  <c r="AE222" i="28"/>
  <c r="Y222" i="28"/>
  <c r="G222" i="28"/>
  <c r="K222" i="28"/>
  <c r="I222" i="28"/>
  <c r="Q222" i="28"/>
  <c r="AI337" i="28"/>
  <c r="AK337" i="28"/>
  <c r="M337" i="28"/>
  <c r="AC337" i="28"/>
  <c r="I337" i="28"/>
  <c r="AM337" i="28"/>
  <c r="O337" i="28"/>
  <c r="Y337" i="28"/>
  <c r="AE337" i="28"/>
  <c r="K337" i="28"/>
  <c r="G337" i="28"/>
  <c r="AI248" i="28"/>
  <c r="AE248" i="28"/>
  <c r="AG248" i="28"/>
  <c r="Q248" i="28"/>
  <c r="Y248" i="28"/>
  <c r="G248" i="28"/>
  <c r="AM248" i="28"/>
  <c r="E248" i="28"/>
  <c r="K248" i="28"/>
  <c r="AC248" i="28"/>
  <c r="AQ164" i="28"/>
  <c r="AQ147" i="28"/>
  <c r="AQ268" i="28"/>
  <c r="AQ233" i="28"/>
  <c r="AI73" i="28"/>
  <c r="AQ165" i="28"/>
  <c r="AQ258" i="28"/>
  <c r="AQ322" i="28"/>
  <c r="AQ288" i="28"/>
  <c r="AQ93" i="28"/>
  <c r="AQ90" i="28"/>
  <c r="AQ203" i="28"/>
  <c r="AQ337" i="28"/>
  <c r="AQ248" i="28"/>
  <c r="AQ186" i="28"/>
  <c r="AQ294" i="28"/>
  <c r="AQ324" i="28"/>
  <c r="AQ273" i="28"/>
  <c r="AQ136" i="28"/>
  <c r="AQ47" i="28"/>
  <c r="AQ81" i="28"/>
  <c r="AQ256" i="28"/>
  <c r="AQ299" i="28"/>
  <c r="AQ261" i="28"/>
  <c r="AQ58" i="28"/>
  <c r="AQ142" i="28"/>
  <c r="AQ68" i="28"/>
  <c r="AQ180" i="28"/>
  <c r="AQ280" i="28"/>
  <c r="AQ271" i="28"/>
  <c r="AQ66" i="28"/>
  <c r="AQ91" i="28"/>
  <c r="AQ305" i="28"/>
  <c r="AQ317" i="28"/>
  <c r="AQ102" i="28"/>
  <c r="AQ205" i="28"/>
  <c r="AQ38" i="28"/>
  <c r="AQ101" i="28"/>
  <c r="AQ241" i="28"/>
  <c r="AQ286" i="28"/>
  <c r="AQ98" i="28"/>
  <c r="AQ61" i="28"/>
  <c r="AQ171" i="28"/>
  <c r="AQ244" i="28"/>
  <c r="AQ211" i="28"/>
  <c r="AQ40" i="28"/>
  <c r="AQ266" i="28"/>
  <c r="AQ269" i="28"/>
  <c r="AQ314" i="28"/>
  <c r="AQ177" i="28"/>
  <c r="AQ179" i="28"/>
  <c r="AQ78" i="28"/>
  <c r="AQ176" i="28"/>
  <c r="AQ39" i="28"/>
  <c r="AQ328" i="28"/>
  <c r="AQ74" i="28"/>
  <c r="AQ210" i="28"/>
  <c r="AQ22" i="28"/>
  <c r="AQ151" i="28"/>
  <c r="AQ284" i="28"/>
  <c r="AQ212" i="28"/>
  <c r="AQ103" i="28"/>
  <c r="AQ339" i="28"/>
  <c r="AQ65" i="28"/>
  <c r="AQ184" i="28"/>
  <c r="AQ94" i="28"/>
  <c r="AQ85" i="28"/>
  <c r="AQ282" i="28"/>
  <c r="AQ193" i="28"/>
  <c r="AQ71" i="28"/>
  <c r="AQ229" i="28"/>
  <c r="AQ332" i="28"/>
  <c r="AQ48" i="28"/>
  <c r="AQ23" i="28"/>
  <c r="AQ62" i="28"/>
  <c r="AQ70" i="28"/>
  <c r="AQ297" i="28"/>
  <c r="AQ63" i="28"/>
  <c r="AQ267" i="28"/>
  <c r="AQ28" i="28"/>
  <c r="AQ30" i="28"/>
  <c r="AQ89" i="28"/>
  <c r="AQ278" i="28"/>
  <c r="AQ83" i="28"/>
  <c r="AQ265" i="28"/>
  <c r="AQ54" i="28"/>
  <c r="AQ64" i="28"/>
  <c r="AQ26" i="28"/>
  <c r="AQ144" i="28"/>
  <c r="AQ221" i="28"/>
  <c r="AQ82" i="28"/>
  <c r="AQ19" i="28"/>
  <c r="AQ87" i="28"/>
  <c r="AQ238" i="28"/>
  <c r="AQ303" i="28"/>
  <c r="AQ95" i="28"/>
  <c r="AQ36" i="28"/>
  <c r="AQ222" i="28"/>
  <c r="AQ35" i="28"/>
  <c r="AQ178" i="28"/>
  <c r="AQ43" i="28"/>
  <c r="AQ279" i="28"/>
  <c r="AQ190" i="28"/>
  <c r="AQ148" i="28"/>
  <c r="AQ57" i="28"/>
  <c r="AQ16" i="28"/>
  <c r="AQ25" i="28"/>
  <c r="AQ31" i="28"/>
  <c r="AQ60" i="28"/>
  <c r="AQ96" i="28"/>
  <c r="AQ334" i="28"/>
  <c r="AQ318" i="28"/>
  <c r="AQ72" i="28"/>
  <c r="AQ88" i="28"/>
  <c r="AQ247" i="28"/>
  <c r="AQ207" i="28"/>
  <c r="AQ185" i="28"/>
  <c r="AQ166" i="28"/>
  <c r="AQ46" i="28"/>
  <c r="AQ287" i="28"/>
  <c r="AQ80" i="28"/>
  <c r="AQ313" i="28"/>
  <c r="AQ37" i="28"/>
  <c r="AQ197" i="28"/>
  <c r="AQ134" i="28"/>
  <c r="AQ73" i="28"/>
  <c r="AQ51" i="28"/>
  <c r="AQ235" i="28"/>
  <c r="AQ292" i="28"/>
  <c r="AQ226" i="28"/>
  <c r="AQ140" i="28"/>
  <c r="AQ259" i="28"/>
  <c r="AQ24" i="28"/>
  <c r="AQ250" i="28"/>
  <c r="AQ224" i="28"/>
  <c r="AQ77" i="28"/>
  <c r="AQ33" i="28"/>
  <c r="AQ100" i="28"/>
  <c r="AQ255" i="28"/>
  <c r="AQ189" i="28"/>
  <c r="AQ34" i="28"/>
  <c r="AQ99" i="28"/>
  <c r="AQ343" i="28"/>
  <c r="AQ50" i="28"/>
  <c r="AQ141" i="28"/>
  <c r="AQ69" i="28"/>
  <c r="AQ217" i="28"/>
  <c r="AQ75" i="28"/>
  <c r="AQ331" i="28"/>
  <c r="AQ132" i="28"/>
  <c r="AQ130" i="28"/>
  <c r="AQ302" i="28"/>
  <c r="AQ55" i="28"/>
  <c r="AQ41" i="28"/>
  <c r="AQ84" i="28"/>
  <c r="AQ209" i="28"/>
  <c r="AQ86" i="28"/>
  <c r="AQ27" i="28"/>
  <c r="AQ289" i="28"/>
  <c r="AQ194" i="28"/>
  <c r="AQ143" i="28"/>
  <c r="AQ155" i="28"/>
  <c r="AQ129" i="28"/>
  <c r="AQ333" i="28"/>
  <c r="AQ59" i="28"/>
  <c r="AQ150" i="28"/>
  <c r="AK317" i="28"/>
  <c r="AK64" i="28"/>
  <c r="AK44" i="28"/>
  <c r="E44" i="28"/>
  <c r="AC44" i="28"/>
  <c r="Q44" i="28"/>
  <c r="Y44" i="28"/>
  <c r="AG44" i="28"/>
  <c r="K44" i="28"/>
  <c r="AE44" i="28"/>
  <c r="O44" i="28"/>
  <c r="G44" i="28"/>
  <c r="AK29" i="28"/>
  <c r="E29" i="28"/>
  <c r="I29" i="28"/>
  <c r="K29" i="28"/>
  <c r="AE29" i="28"/>
  <c r="O29" i="28"/>
  <c r="AC29" i="28"/>
  <c r="G29" i="28"/>
  <c r="M29" i="28"/>
  <c r="Q29" i="28"/>
  <c r="AI29" i="28"/>
  <c r="Y29" i="28"/>
  <c r="E342" i="28"/>
  <c r="AM342" i="28"/>
  <c r="AI342" i="28"/>
  <c r="M342" i="28"/>
  <c r="G342" i="28"/>
  <c r="AC342" i="28"/>
  <c r="AE342" i="28"/>
  <c r="AK342" i="28"/>
  <c r="O342" i="28"/>
  <c r="K342" i="28"/>
  <c r="I342" i="28"/>
  <c r="AI321" i="28"/>
  <c r="AK321" i="28"/>
  <c r="AM321" i="28"/>
  <c r="Y321" i="28"/>
  <c r="Q321" i="28"/>
  <c r="M321" i="28"/>
  <c r="O321" i="28"/>
  <c r="AG321" i="28"/>
  <c r="E321" i="28"/>
  <c r="AC321" i="28"/>
  <c r="G321" i="28"/>
  <c r="AI319" i="28"/>
  <c r="AM319" i="28"/>
  <c r="Q319" i="28"/>
  <c r="AC319" i="28"/>
  <c r="M319" i="28"/>
  <c r="AK319" i="28"/>
  <c r="O319" i="28"/>
  <c r="Y319" i="28"/>
  <c r="E319" i="28"/>
  <c r="AG319" i="28"/>
  <c r="K319" i="28"/>
  <c r="AE319" i="28"/>
  <c r="G319" i="28"/>
  <c r="AI220" i="28"/>
  <c r="M220" i="28"/>
  <c r="AE220" i="28"/>
  <c r="AG220" i="28"/>
  <c r="E220" i="28"/>
  <c r="K220" i="28"/>
  <c r="AK220" i="28"/>
  <c r="Y220" i="28"/>
  <c r="AC220" i="28"/>
  <c r="AM220" i="28"/>
  <c r="I220" i="28"/>
  <c r="G220" i="28"/>
  <c r="O220" i="28"/>
  <c r="AI156" i="28"/>
  <c r="Q156" i="28"/>
  <c r="AE156" i="28"/>
  <c r="M156" i="28"/>
  <c r="AK156" i="28"/>
  <c r="AC156" i="28"/>
  <c r="K156" i="28"/>
  <c r="AM156" i="28"/>
  <c r="E156" i="28"/>
  <c r="I156" i="28"/>
  <c r="Y156" i="28"/>
  <c r="G156" i="28"/>
  <c r="AG156" i="28"/>
  <c r="AI214" i="28"/>
  <c r="AK214" i="28"/>
  <c r="G214" i="28"/>
  <c r="AG214" i="28"/>
  <c r="O214" i="28"/>
  <c r="AC214" i="28"/>
  <c r="Q214" i="28"/>
  <c r="Y214" i="28"/>
  <c r="AM214" i="28"/>
  <c r="AE214" i="28"/>
  <c r="K214" i="28"/>
  <c r="E214" i="28"/>
  <c r="I214" i="28"/>
  <c r="AI196" i="28"/>
  <c r="AK196" i="28"/>
  <c r="AM196" i="28"/>
  <c r="E196" i="28"/>
  <c r="AC196" i="28"/>
  <c r="I196" i="28"/>
  <c r="Y196" i="28"/>
  <c r="K196" i="28"/>
  <c r="G196" i="28"/>
  <c r="M196" i="28"/>
  <c r="Q196" i="28"/>
  <c r="AG196" i="28"/>
  <c r="AI237" i="28"/>
  <c r="E237" i="28"/>
  <c r="G237" i="28"/>
  <c r="M237" i="28"/>
  <c r="AK237" i="28"/>
  <c r="I237" i="28"/>
  <c r="AG237" i="28"/>
  <c r="O237" i="28"/>
  <c r="AC237" i="28"/>
  <c r="Y237" i="28"/>
  <c r="AE237" i="28"/>
  <c r="Q237" i="28"/>
  <c r="AM237" i="28"/>
  <c r="K237" i="28"/>
  <c r="AI153" i="28"/>
  <c r="E153" i="28"/>
  <c r="M153" i="28"/>
  <c r="K153" i="28"/>
  <c r="AK153" i="28"/>
  <c r="I153" i="28"/>
  <c r="G153" i="28"/>
  <c r="AC153" i="28"/>
  <c r="AG153" i="28"/>
  <c r="Y153" i="28"/>
  <c r="AE153" i="28"/>
  <c r="O153" i="28"/>
  <c r="Q153" i="28"/>
  <c r="E201" i="28"/>
  <c r="AE201" i="28"/>
  <c r="AM201" i="28"/>
  <c r="AK201" i="28"/>
  <c r="AI201" i="28"/>
  <c r="I201" i="28"/>
  <c r="Y201" i="28"/>
  <c r="M201" i="28"/>
  <c r="K201" i="28"/>
  <c r="Q201" i="28"/>
  <c r="G201" i="28"/>
  <c r="AI192" i="28"/>
  <c r="E192" i="28"/>
  <c r="AE192" i="28"/>
  <c r="K192" i="28"/>
  <c r="I192" i="28"/>
  <c r="G192" i="28"/>
  <c r="AC192" i="28"/>
  <c r="AK192" i="28"/>
  <c r="Y192" i="28"/>
  <c r="AG192" i="28"/>
  <c r="M192" i="28"/>
  <c r="Q192" i="28"/>
  <c r="Q342" i="28"/>
  <c r="O201" i="28"/>
  <c r="I44" i="28"/>
  <c r="O192" i="28"/>
  <c r="AM153" i="28"/>
  <c r="AM42" i="28"/>
  <c r="AK42" i="28"/>
  <c r="G42" i="28"/>
  <c r="I42" i="28"/>
  <c r="AI42" i="28"/>
  <c r="E42" i="28"/>
  <c r="AC42" i="28"/>
  <c r="AG42" i="28"/>
  <c r="K42" i="28"/>
  <c r="Y42" i="28"/>
  <c r="O42" i="28"/>
  <c r="AE42" i="28"/>
  <c r="M42" i="28"/>
  <c r="Q42" i="28"/>
  <c r="AI203" i="28"/>
  <c r="AM203" i="28"/>
  <c r="AK203" i="28"/>
  <c r="AE203" i="28"/>
  <c r="G203" i="28"/>
  <c r="AG203" i="28"/>
  <c r="Q203" i="28"/>
  <c r="AC203" i="28"/>
  <c r="I203" i="28"/>
  <c r="K203" i="28"/>
  <c r="M203" i="28"/>
  <c r="AI157" i="28"/>
  <c r="AK157" i="28"/>
  <c r="O157" i="28"/>
  <c r="AG157" i="28"/>
  <c r="K157" i="28"/>
  <c r="AC157" i="28"/>
  <c r="I157" i="28"/>
  <c r="M157" i="28"/>
  <c r="G157" i="28"/>
  <c r="Y157" i="28"/>
  <c r="E157" i="28"/>
  <c r="Q157" i="28"/>
  <c r="AE157" i="28"/>
  <c r="K221" i="28"/>
  <c r="AM221" i="28"/>
  <c r="AG221" i="28"/>
  <c r="AK221" i="28"/>
  <c r="AC221" i="28"/>
  <c r="O221" i="28"/>
  <c r="AE221" i="28"/>
  <c r="AI221" i="28"/>
  <c r="Q221" i="28"/>
  <c r="Y221" i="28"/>
  <c r="E221" i="28"/>
  <c r="AI238" i="28"/>
  <c r="O238" i="28"/>
  <c r="M238" i="28"/>
  <c r="AM238" i="28"/>
  <c r="E238" i="28"/>
  <c r="AC238" i="28"/>
  <c r="G238" i="28"/>
  <c r="AK238" i="28"/>
  <c r="I238" i="28"/>
  <c r="K238" i="28"/>
  <c r="Q238" i="28"/>
  <c r="Y238" i="28"/>
  <c r="AG238" i="28"/>
  <c r="AK97" i="28"/>
  <c r="AI97" i="28"/>
  <c r="AM97" i="28"/>
  <c r="E97" i="28"/>
  <c r="K97" i="28"/>
  <c r="Y97" i="28"/>
  <c r="I97" i="28"/>
  <c r="AG97" i="28"/>
  <c r="G97" i="28"/>
  <c r="AE97" i="28"/>
  <c r="Q97" i="28"/>
  <c r="AC97" i="28"/>
  <c r="AI133" i="28"/>
  <c r="AK133" i="28"/>
  <c r="AM133" i="28"/>
  <c r="E133" i="28"/>
  <c r="M133" i="28"/>
  <c r="K133" i="28"/>
  <c r="Q133" i="28"/>
  <c r="AG133" i="28"/>
  <c r="I133" i="28"/>
  <c r="G133" i="28"/>
  <c r="AE133" i="28"/>
  <c r="AC133" i="28"/>
  <c r="E144" i="28"/>
  <c r="M144" i="28"/>
  <c r="I144" i="28"/>
  <c r="AM144" i="28"/>
  <c r="AI144" i="28"/>
  <c r="K144" i="28"/>
  <c r="AC144" i="28"/>
  <c r="AK144" i="28"/>
  <c r="G144" i="28"/>
  <c r="AE144" i="28"/>
  <c r="Y144" i="28"/>
  <c r="AI224" i="28"/>
  <c r="AM224" i="28"/>
  <c r="E224" i="28"/>
  <c r="Y224" i="28"/>
  <c r="AE224" i="28"/>
  <c r="K224" i="28"/>
  <c r="M224" i="28"/>
  <c r="Q224" i="28"/>
  <c r="O224" i="28"/>
  <c r="AG224" i="28"/>
  <c r="AC224" i="28"/>
  <c r="G224" i="28"/>
  <c r="AI200" i="28"/>
  <c r="AE200" i="28"/>
  <c r="K200" i="28"/>
  <c r="I200" i="28"/>
  <c r="G200" i="28"/>
  <c r="M200" i="28"/>
  <c r="E200" i="28"/>
  <c r="Q200" i="28"/>
  <c r="Y200" i="28"/>
  <c r="AM200" i="28"/>
  <c r="AG200" i="28"/>
  <c r="AK200" i="28"/>
  <c r="AC200" i="28"/>
  <c r="AI264" i="28"/>
  <c r="AM264" i="28"/>
  <c r="Q264" i="28"/>
  <c r="I264" i="28"/>
  <c r="K264" i="28"/>
  <c r="AK264" i="28"/>
  <c r="G264" i="28"/>
  <c r="AG264" i="28"/>
  <c r="E264" i="28"/>
  <c r="Y264" i="28"/>
  <c r="AE264" i="28"/>
  <c r="AC264" i="28"/>
  <c r="M264" i="28"/>
  <c r="AI138" i="28"/>
  <c r="AM138" i="28"/>
  <c r="AK138" i="28"/>
  <c r="K138" i="28"/>
  <c r="G138" i="28"/>
  <c r="AE138" i="28"/>
  <c r="AG138" i="28"/>
  <c r="Y138" i="28"/>
  <c r="AC138" i="28"/>
  <c r="O138" i="28"/>
  <c r="Q138" i="28"/>
  <c r="I138" i="28"/>
  <c r="E138" i="28"/>
  <c r="O144" i="28"/>
  <c r="AG201" i="28"/>
  <c r="AE196" i="28"/>
  <c r="M44" i="28"/>
  <c r="M221" i="28"/>
  <c r="AE321" i="28"/>
  <c r="Q220" i="28"/>
  <c r="Y342" i="28"/>
  <c r="AC201" i="28"/>
  <c r="E203" i="28"/>
  <c r="O156" i="28"/>
  <c r="I319" i="28"/>
  <c r="AK224" i="28"/>
  <c r="AG342" i="28"/>
  <c r="I321" i="28"/>
  <c r="O97" i="28"/>
  <c r="O200" i="28"/>
  <c r="AG29" i="28"/>
  <c r="M214" i="28"/>
  <c r="E169" i="28"/>
  <c r="G169" i="28"/>
  <c r="AI169" i="28"/>
  <c r="Q169" i="28"/>
  <c r="AG169" i="28"/>
  <c r="AC169" i="28"/>
  <c r="AE169" i="28"/>
  <c r="I169" i="28"/>
  <c r="O169" i="28"/>
  <c r="M169" i="28"/>
  <c r="AI159" i="28"/>
  <c r="I159" i="28"/>
  <c r="AE159" i="28"/>
  <c r="AC159" i="28"/>
  <c r="Y159" i="28"/>
  <c r="O159" i="28"/>
  <c r="Q159" i="28"/>
  <c r="AG159" i="28"/>
  <c r="M159" i="28"/>
  <c r="AI267" i="28"/>
  <c r="O267" i="28"/>
  <c r="AE267" i="28"/>
  <c r="E267" i="28"/>
  <c r="AG267" i="28"/>
  <c r="I267" i="28"/>
  <c r="AC267" i="28"/>
  <c r="Q267" i="28"/>
  <c r="AI245" i="28"/>
  <c r="AK245" i="28"/>
  <c r="Y245" i="28"/>
  <c r="M245" i="28"/>
  <c r="AC245" i="28"/>
  <c r="AE245" i="28"/>
  <c r="G245" i="28"/>
  <c r="I245" i="28"/>
  <c r="O245" i="28"/>
  <c r="K245" i="28"/>
  <c r="AG245" i="28"/>
  <c r="E14" i="28"/>
  <c r="AI14" i="28"/>
  <c r="M14" i="28"/>
  <c r="AK14" i="28"/>
  <c r="K14" i="28"/>
  <c r="AE14" i="28"/>
  <c r="Q14" i="28"/>
  <c r="AC14" i="28"/>
  <c r="I14" i="28"/>
  <c r="Y14" i="28"/>
  <c r="G14" i="28"/>
  <c r="AM21" i="28"/>
  <c r="AI21" i="28"/>
  <c r="AC21" i="28"/>
  <c r="I21" i="28"/>
  <c r="G21" i="28"/>
  <c r="M21" i="28"/>
  <c r="AE21" i="28"/>
  <c r="Q21" i="28"/>
  <c r="Y21" i="28"/>
  <c r="E234" i="28"/>
  <c r="AC234" i="28"/>
  <c r="AK234" i="28"/>
  <c r="G234" i="28"/>
  <c r="AG234" i="28"/>
  <c r="Q234" i="28"/>
  <c r="K234" i="28"/>
  <c r="Y234" i="28"/>
  <c r="AI234" i="28"/>
  <c r="I234" i="28"/>
  <c r="AK79" i="28"/>
  <c r="G79" i="28"/>
  <c r="E79" i="28"/>
  <c r="Y79" i="28"/>
  <c r="AI79" i="28"/>
  <c r="O79" i="28"/>
  <c r="I79" i="28"/>
  <c r="Q79" i="28"/>
  <c r="AE79" i="28"/>
  <c r="AI252" i="28"/>
  <c r="AK252" i="28"/>
  <c r="E252" i="28"/>
  <c r="G252" i="28"/>
  <c r="AE252" i="28"/>
  <c r="K252" i="28"/>
  <c r="AC252" i="28"/>
  <c r="O252" i="28"/>
  <c r="AG252" i="28"/>
  <c r="Y252" i="28"/>
  <c r="M252" i="28"/>
  <c r="AI338" i="28"/>
  <c r="AK338" i="28"/>
  <c r="E338" i="28"/>
  <c r="AC338" i="28"/>
  <c r="AG338" i="28"/>
  <c r="Q338" i="28"/>
  <c r="AE338" i="28"/>
  <c r="M338" i="28"/>
  <c r="K338" i="28"/>
  <c r="G338" i="28"/>
  <c r="O338" i="28"/>
  <c r="AI295" i="28"/>
  <c r="AK295" i="28"/>
  <c r="M295" i="28"/>
  <c r="AC295" i="28"/>
  <c r="AE295" i="28"/>
  <c r="O295" i="28"/>
  <c r="Y295" i="28"/>
  <c r="E295" i="28"/>
  <c r="Q295" i="28"/>
  <c r="K295" i="28"/>
  <c r="AM192" i="28"/>
  <c r="AI249" i="28"/>
  <c r="AK249" i="28"/>
  <c r="AE249" i="28"/>
  <c r="AC249" i="28"/>
  <c r="Q249" i="28"/>
  <c r="M249" i="28"/>
  <c r="K249" i="28"/>
  <c r="E249" i="28"/>
  <c r="O249" i="28"/>
  <c r="Y249" i="28"/>
  <c r="AM18" i="28"/>
  <c r="AI18" i="28"/>
  <c r="AK18" i="28"/>
  <c r="E18" i="28"/>
  <c r="K18" i="28"/>
  <c r="I18" i="28"/>
  <c r="O18" i="28"/>
  <c r="Q18" i="28"/>
  <c r="Y18" i="28"/>
  <c r="AC18" i="28"/>
  <c r="G18" i="28"/>
  <c r="AG18" i="28"/>
  <c r="AI154" i="28"/>
  <c r="K154" i="28"/>
  <c r="AG154" i="28"/>
  <c r="Q154" i="28"/>
  <c r="AE154" i="28"/>
  <c r="O154" i="28"/>
  <c r="Y154" i="28"/>
  <c r="AK154" i="28"/>
  <c r="AC154" i="28"/>
  <c r="M154" i="28"/>
  <c r="AK32" i="28"/>
  <c r="G32" i="28"/>
  <c r="AE32" i="28"/>
  <c r="AI32" i="28"/>
  <c r="E32" i="28"/>
  <c r="AC32" i="28"/>
  <c r="AG32" i="28"/>
  <c r="I32" i="28"/>
  <c r="Q32" i="28"/>
  <c r="M32" i="28"/>
  <c r="O32" i="28"/>
  <c r="Y32" i="28"/>
  <c r="O223" i="28"/>
  <c r="AK223" i="28"/>
  <c r="AK92" i="28"/>
  <c r="E92" i="28"/>
  <c r="AI92" i="28"/>
  <c r="Y92" i="28"/>
  <c r="AM104" i="28"/>
  <c r="I104" i="28"/>
  <c r="AC104" i="28"/>
  <c r="AE104" i="28"/>
  <c r="AG104" i="28"/>
  <c r="O104" i="28"/>
  <c r="Q104" i="28"/>
  <c r="AM15" i="28"/>
  <c r="K15" i="28"/>
  <c r="Y15" i="28"/>
  <c r="AK17" i="28"/>
  <c r="K17" i="28"/>
  <c r="G17" i="28"/>
  <c r="AE17" i="28"/>
  <c r="Q17" i="28"/>
  <c r="Y17" i="28"/>
  <c r="M17" i="28"/>
  <c r="AI17" i="28"/>
  <c r="O17" i="28"/>
  <c r="AG17" i="28"/>
  <c r="AK20" i="28"/>
  <c r="G20" i="28"/>
  <c r="AE20" i="28"/>
  <c r="E20" i="28"/>
  <c r="Q20" i="28"/>
  <c r="AC20" i="28"/>
  <c r="O20" i="28"/>
  <c r="AG20" i="28"/>
  <c r="K20" i="28"/>
  <c r="AM52" i="28"/>
  <c r="AK52" i="28"/>
  <c r="Q52" i="28"/>
  <c r="K52" i="28"/>
  <c r="AK53" i="28"/>
  <c r="AI53" i="28"/>
  <c r="AK45" i="28"/>
  <c r="G45" i="28"/>
  <c r="AC45" i="28"/>
  <c r="E45" i="28"/>
  <c r="K45" i="28"/>
  <c r="I45" i="28"/>
  <c r="AI45" i="28"/>
  <c r="Y45" i="28"/>
  <c r="AE45" i="28"/>
  <c r="O45" i="28"/>
  <c r="AK54" i="28"/>
  <c r="AK159" i="28"/>
  <c r="AK267" i="28"/>
  <c r="M79" i="28"/>
  <c r="S132" i="28"/>
  <c r="S192" i="28"/>
  <c r="S224" i="28"/>
  <c r="S70" i="28"/>
  <c r="S193" i="28"/>
  <c r="S71" i="28"/>
  <c r="S331" i="28"/>
  <c r="S305" i="28"/>
  <c r="S217" i="28"/>
  <c r="S271" i="28"/>
  <c r="S31" i="28"/>
  <c r="AK169" i="28"/>
  <c r="S339" i="28"/>
  <c r="S280" i="28"/>
  <c r="S229" i="28"/>
  <c r="S209" i="28"/>
  <c r="S313" i="28"/>
  <c r="S130" i="28"/>
  <c r="S302" i="28"/>
  <c r="S86" i="28"/>
  <c r="S297" i="28"/>
  <c r="S88" i="28"/>
  <c r="S247" i="28"/>
  <c r="S207" i="28"/>
  <c r="S185" i="28"/>
  <c r="S234" i="28"/>
  <c r="S46" i="28"/>
  <c r="S179" i="28"/>
  <c r="S141" i="28"/>
  <c r="S57" i="28"/>
  <c r="S65" i="28"/>
  <c r="S68" i="28"/>
  <c r="S282" i="28"/>
  <c r="S32" i="28"/>
  <c r="S91" i="28"/>
  <c r="S55" i="28"/>
  <c r="S60" i="28"/>
  <c r="S295" i="28"/>
  <c r="S37" i="28"/>
  <c r="S83" i="28"/>
  <c r="S265" i="28"/>
  <c r="S18" i="28"/>
  <c r="S154" i="28"/>
  <c r="S317" i="28"/>
  <c r="S72" i="28"/>
  <c r="S289" i="28"/>
  <c r="S194" i="28"/>
  <c r="S169" i="28"/>
  <c r="S38" i="28"/>
  <c r="S101" i="28"/>
  <c r="S79" i="28"/>
  <c r="S286" i="28"/>
  <c r="S171" i="28"/>
  <c r="S51" i="28"/>
  <c r="S244" i="28"/>
  <c r="S235" i="28"/>
  <c r="S211" i="28"/>
  <c r="S292" i="28"/>
  <c r="S40" i="28"/>
  <c r="S226" i="28"/>
  <c r="S266" i="28"/>
  <c r="S140" i="28"/>
  <c r="S269" i="28"/>
  <c r="S259" i="28"/>
  <c r="S314" i="28"/>
  <c r="S24" i="28"/>
  <c r="S92" i="28"/>
  <c r="S250" i="28"/>
  <c r="S177" i="28"/>
  <c r="S82" i="28"/>
  <c r="S237" i="28"/>
  <c r="S19" i="28"/>
  <c r="S17" i="28"/>
  <c r="S87" i="28"/>
  <c r="S273" i="28"/>
  <c r="S238" i="28"/>
  <c r="S136" i="28"/>
  <c r="S303" i="28"/>
  <c r="S153" i="28"/>
  <c r="S95" i="28"/>
  <c r="S53" i="28"/>
  <c r="S36" i="28"/>
  <c r="S45" i="28"/>
  <c r="S222" i="28"/>
  <c r="S200" i="28"/>
  <c r="S35" i="28"/>
  <c r="S264" i="28"/>
  <c r="S178" i="28"/>
  <c r="S50" i="28"/>
  <c r="S201" i="28"/>
  <c r="S261" i="28"/>
  <c r="S103" i="28"/>
  <c r="S104" i="28"/>
  <c r="S15" i="28"/>
  <c r="S16" i="28"/>
  <c r="S138" i="28"/>
  <c r="S142" i="28"/>
  <c r="S85" i="28"/>
  <c r="S180" i="28"/>
  <c r="S332" i="28"/>
  <c r="S66" i="28"/>
  <c r="S41" i="28"/>
  <c r="S62" i="28"/>
  <c r="S20" i="28"/>
  <c r="S252" i="28"/>
  <c r="S155" i="28"/>
  <c r="S129" i="28"/>
  <c r="S197" i="28"/>
  <c r="S159" i="28"/>
  <c r="S54" i="28"/>
  <c r="S73" i="28"/>
  <c r="S27" i="28"/>
  <c r="S102" i="28"/>
  <c r="S14" i="28"/>
  <c r="S205" i="28"/>
  <c r="S63" i="28"/>
  <c r="S241" i="28"/>
  <c r="S30" i="28"/>
  <c r="S221" i="28"/>
  <c r="S220" i="28"/>
  <c r="S52" i="28"/>
  <c r="S299" i="28"/>
  <c r="S69" i="28"/>
  <c r="S58" i="28"/>
  <c r="S94" i="28"/>
  <c r="S25" i="28"/>
  <c r="S42" i="28"/>
  <c r="S338" i="28"/>
  <c r="S278" i="28"/>
  <c r="S333" i="28"/>
  <c r="S134" i="28"/>
  <c r="S150" i="28"/>
  <c r="AI100" i="28"/>
  <c r="AK59" i="28"/>
  <c r="AM343" i="28"/>
  <c r="S334" i="28"/>
  <c r="S318" i="28"/>
  <c r="S245" i="28"/>
  <c r="S21" i="28"/>
  <c r="S166" i="28"/>
  <c r="S267" i="28"/>
  <c r="S28" i="28"/>
  <c r="S80" i="28"/>
  <c r="S321" i="28"/>
  <c r="S90" i="28"/>
  <c r="S64" i="28"/>
  <c r="S203" i="28"/>
  <c r="S97" i="28"/>
  <c r="S337" i="28"/>
  <c r="S214" i="28"/>
  <c r="S248" i="28"/>
  <c r="S133" i="28"/>
  <c r="S186" i="28"/>
  <c r="S196" i="28"/>
  <c r="S294" i="28"/>
  <c r="S26" i="28"/>
  <c r="S342" i="28"/>
  <c r="S144" i="28"/>
  <c r="S324" i="28"/>
  <c r="S77" i="28"/>
  <c r="S78" i="28"/>
  <c r="S33" i="28"/>
  <c r="S176" i="28"/>
  <c r="S100" i="28"/>
  <c r="S39" i="28"/>
  <c r="S255" i="28"/>
  <c r="S328" i="28"/>
  <c r="S319" i="28"/>
  <c r="S156" i="28"/>
  <c r="S189" i="28"/>
  <c r="S74" i="28"/>
  <c r="S34" i="28"/>
  <c r="S210" i="28"/>
  <c r="S99" i="28"/>
  <c r="S22" i="28"/>
  <c r="S157" i="28"/>
  <c r="S151" i="28"/>
  <c r="S343" i="28"/>
  <c r="S47" i="28"/>
  <c r="S81" i="28"/>
  <c r="S223" i="28"/>
  <c r="S184" i="28"/>
  <c r="S44" i="28"/>
  <c r="S75" i="28"/>
  <c r="S23" i="28"/>
  <c r="S29" i="28"/>
  <c r="S84" i="28"/>
  <c r="S98" i="28"/>
  <c r="S143" i="28"/>
  <c r="S89" i="28"/>
  <c r="S249" i="28"/>
  <c r="S59" i="28"/>
  <c r="S61" i="28"/>
  <c r="AI19" i="28"/>
  <c r="AK197" i="28"/>
  <c r="AK247" i="28"/>
  <c r="AK129" i="28"/>
  <c r="AK155" i="28"/>
  <c r="K82" i="28"/>
  <c r="AI87" i="28"/>
  <c r="AK36" i="28"/>
  <c r="AI69" i="28"/>
  <c r="AI68" i="28"/>
  <c r="AI58" i="28"/>
  <c r="AI141" i="28"/>
  <c r="AI24" i="28"/>
  <c r="AI63" i="28"/>
  <c r="AI37" i="28"/>
  <c r="AI81" i="28"/>
  <c r="AK87" i="28"/>
  <c r="AI47" i="28"/>
  <c r="AK69" i="28"/>
  <c r="AK68" i="28"/>
  <c r="AK58" i="28"/>
  <c r="AI38" i="28"/>
  <c r="AK150" i="28"/>
  <c r="AK134" i="28"/>
  <c r="E24" i="28"/>
  <c r="AI95" i="28"/>
  <c r="M19" i="28"/>
  <c r="AI23" i="28"/>
  <c r="J45" i="56"/>
  <c r="AI28" i="28"/>
  <c r="AK289" i="28"/>
  <c r="O46" i="28"/>
  <c r="G241" i="28"/>
  <c r="K241" i="28"/>
  <c r="O39" i="28"/>
  <c r="Y39" i="28"/>
  <c r="E39" i="28"/>
  <c r="K83" i="28"/>
  <c r="E83" i="28"/>
  <c r="AE15" i="28"/>
  <c r="M15" i="28"/>
  <c r="AG15" i="28"/>
  <c r="AI78" i="28"/>
  <c r="AI26" i="28"/>
  <c r="AI177" i="28"/>
  <c r="AI223" i="28"/>
  <c r="AK185" i="28"/>
  <c r="AK318" i="28"/>
  <c r="AK207" i="28"/>
  <c r="AI89" i="28"/>
  <c r="AI44" i="28"/>
  <c r="AK78" i="28"/>
  <c r="AI22" i="28"/>
  <c r="AI104" i="28"/>
  <c r="E66" i="28"/>
  <c r="Q22" i="28"/>
  <c r="I22" i="28"/>
  <c r="AE22" i="28"/>
  <c r="G104" i="28"/>
  <c r="Y104" i="28"/>
  <c r="E104" i="28"/>
  <c r="E241" i="28"/>
  <c r="I39" i="28"/>
  <c r="G83" i="28"/>
  <c r="AE83" i="28"/>
  <c r="O15" i="28"/>
  <c r="G15" i="28"/>
  <c r="AI185" i="28"/>
  <c r="AI52" i="28"/>
  <c r="AI207" i="28"/>
  <c r="AK179" i="28"/>
  <c r="AK297" i="28"/>
  <c r="AK278" i="28"/>
  <c r="AK241" i="28"/>
  <c r="AI83" i="28"/>
  <c r="K101" i="28"/>
  <c r="AI72" i="28"/>
  <c r="AI98" i="28"/>
  <c r="AI20" i="28"/>
  <c r="E38" i="28"/>
  <c r="AK22" i="28"/>
  <c r="AK104" i="28"/>
  <c r="AI15" i="28"/>
  <c r="Y241" i="28"/>
  <c r="O241" i="28"/>
  <c r="AE39" i="28"/>
  <c r="Q39" i="28"/>
  <c r="AG39" i="28"/>
  <c r="Q83" i="28"/>
  <c r="AG83" i="28"/>
  <c r="Y83" i="28"/>
  <c r="Q15" i="28"/>
  <c r="I15" i="28"/>
  <c r="E15" i="28"/>
  <c r="AI66" i="28"/>
  <c r="AK177" i="28"/>
  <c r="AI74" i="28"/>
  <c r="AI88" i="28"/>
  <c r="AI39" i="28"/>
  <c r="E52" i="28"/>
  <c r="AK15" i="28"/>
  <c r="AM82" i="28"/>
  <c r="AM45" i="28"/>
  <c r="AM99" i="28"/>
  <c r="AM35" i="28"/>
  <c r="AK21" i="28"/>
  <c r="AI30" i="28"/>
  <c r="AM103" i="28"/>
  <c r="AM60" i="28"/>
  <c r="AI80" i="28"/>
  <c r="AK30" i="28"/>
  <c r="AK80" i="28"/>
  <c r="AM98" i="28"/>
  <c r="AM252" i="28"/>
  <c r="AI61" i="28"/>
  <c r="AK33" i="28"/>
  <c r="AI51" i="28"/>
  <c r="AI27" i="28"/>
  <c r="AK100" i="28"/>
  <c r="E26" i="28"/>
  <c r="AI59" i="28"/>
  <c r="AI64" i="28"/>
  <c r="AM51" i="28"/>
  <c r="AM157" i="28"/>
  <c r="E21" i="28"/>
  <c r="AM14" i="28"/>
  <c r="AM166" i="28"/>
  <c r="AM62" i="28"/>
  <c r="AI102" i="28"/>
  <c r="AK86" i="28"/>
  <c r="AM27" i="28"/>
  <c r="AM249" i="28"/>
  <c r="AI54" i="28"/>
  <c r="AI86" i="28"/>
  <c r="AM297" i="28"/>
  <c r="AM241" i="28"/>
  <c r="AK205" i="28"/>
  <c r="AM37" i="28"/>
  <c r="AM154" i="28"/>
  <c r="AM95" i="28"/>
  <c r="AM94" i="28"/>
  <c r="AM44" i="28"/>
  <c r="AM169" i="28"/>
  <c r="AM159" i="28"/>
  <c r="AM317" i="28"/>
  <c r="AM102" i="28"/>
  <c r="AM247" i="28"/>
  <c r="AM38" i="28"/>
  <c r="AM46" i="28"/>
  <c r="AM89" i="28"/>
  <c r="AM295" i="28"/>
  <c r="AM197" i="28"/>
  <c r="AM134" i="28"/>
  <c r="AM24" i="28"/>
  <c r="AM177" i="28"/>
  <c r="AM25" i="28"/>
  <c r="AM88" i="28"/>
  <c r="AM101" i="28"/>
  <c r="AM53" i="28"/>
  <c r="AM81" i="28"/>
  <c r="AM299" i="28"/>
  <c r="AM150" i="28"/>
  <c r="AK96" i="28"/>
  <c r="AI96" i="28"/>
  <c r="AM141" i="28"/>
  <c r="AM223" i="28"/>
  <c r="AM66" i="28"/>
  <c r="AM96" i="28"/>
  <c r="AM20" i="28"/>
  <c r="AM334" i="28"/>
  <c r="AM155" i="28"/>
  <c r="AM55" i="28"/>
  <c r="AM234" i="28"/>
  <c r="AM267" i="28"/>
  <c r="AM79" i="28"/>
  <c r="AM28" i="28"/>
  <c r="AM286" i="28"/>
  <c r="AM83" i="28"/>
  <c r="AM333" i="28"/>
  <c r="AM265" i="28"/>
  <c r="AM61" i="28"/>
  <c r="AM73" i="28"/>
  <c r="AM26" i="28"/>
  <c r="AM179" i="28"/>
  <c r="AM77" i="28"/>
  <c r="AM74" i="28"/>
  <c r="AM34" i="28"/>
  <c r="AM261" i="28"/>
  <c r="AM75" i="28"/>
  <c r="AK48" i="28"/>
  <c r="AI48" i="28"/>
  <c r="AM32" i="28"/>
  <c r="AM91" i="28"/>
  <c r="AM84" i="28"/>
  <c r="AM318" i="28"/>
  <c r="AM72" i="28"/>
  <c r="AM245" i="28"/>
  <c r="AM289" i="28"/>
  <c r="AM194" i="28"/>
  <c r="AM207" i="28"/>
  <c r="AM205" i="28"/>
  <c r="AM185" i="28"/>
  <c r="AM63" i="28"/>
  <c r="AM338" i="28"/>
  <c r="AM278" i="28"/>
  <c r="AM129" i="28"/>
  <c r="AM92" i="28"/>
  <c r="AM19" i="28"/>
  <c r="AM17" i="28"/>
  <c r="AM39" i="28"/>
  <c r="AM47" i="28"/>
  <c r="AM50" i="28"/>
  <c r="AM282" i="28"/>
  <c r="AM48" i="28"/>
  <c r="AM29" i="28"/>
  <c r="E63" i="28"/>
  <c r="AT9" i="28" l="1"/>
  <c r="J35" i="56" s="1"/>
  <c r="AT10" i="28"/>
  <c r="K35" i="56" s="1"/>
  <c r="AR10" i="28"/>
  <c r="K34" i="56" s="1"/>
  <c r="AV10" i="28"/>
  <c r="K36" i="56" s="1"/>
  <c r="AZ9" i="28"/>
  <c r="AV9" i="28"/>
  <c r="AZ10" i="28"/>
  <c r="K38" i="56" s="1"/>
  <c r="Z10" i="28"/>
  <c r="K25" i="56" s="1"/>
  <c r="Z9" i="28"/>
  <c r="AR9" i="28"/>
  <c r="AN10" i="28"/>
  <c r="K32" i="56" s="1"/>
  <c r="AX9" i="28"/>
  <c r="J37" i="56" s="1"/>
  <c r="AX10" i="28"/>
  <c r="T10" i="28"/>
  <c r="K22" i="56" s="1"/>
  <c r="AN9" i="28"/>
  <c r="T9" i="28"/>
  <c r="BB9" i="28"/>
  <c r="J39" i="56" s="1"/>
  <c r="L10" i="28"/>
  <c r="K18" i="56" s="1"/>
  <c r="J10" i="28"/>
  <c r="K17" i="56" s="1"/>
  <c r="BB10" i="28"/>
  <c r="K39" i="56" s="1"/>
  <c r="AP9" i="28"/>
  <c r="J33" i="56" s="1"/>
  <c r="AP10" i="28"/>
  <c r="K33" i="56" s="1"/>
  <c r="AB9" i="28"/>
  <c r="J26" i="56" s="1"/>
  <c r="F10" i="28"/>
  <c r="K15" i="56" s="1"/>
  <c r="X10" i="28"/>
  <c r="K24" i="56" s="1"/>
  <c r="N10" i="28"/>
  <c r="K19" i="56" s="1"/>
  <c r="AB10" i="28"/>
  <c r="K26" i="56" s="1"/>
  <c r="H10" i="28"/>
  <c r="K16" i="56" s="1"/>
  <c r="AD10" i="28"/>
  <c r="K27" i="56" s="1"/>
  <c r="P10" i="28"/>
  <c r="K20" i="56" s="1"/>
  <c r="AF10" i="28"/>
  <c r="K28" i="56" s="1"/>
  <c r="L9" i="28"/>
  <c r="J18" i="56" s="1"/>
  <c r="D10" i="28"/>
  <c r="K14" i="56" s="1"/>
  <c r="X9" i="28"/>
  <c r="J24" i="56" s="1"/>
  <c r="P9" i="28"/>
  <c r="J20" i="56" s="1"/>
  <c r="F9" i="28"/>
  <c r="J15" i="56" s="1"/>
  <c r="H9" i="28"/>
  <c r="J16" i="56" s="1"/>
  <c r="R10" i="28"/>
  <c r="K21" i="56" s="1"/>
  <c r="R9" i="28"/>
  <c r="N9" i="28"/>
  <c r="J19" i="56" s="1"/>
  <c r="AH10" i="28"/>
  <c r="K29" i="56" s="1"/>
  <c r="J9" i="28"/>
  <c r="J17" i="56" s="1"/>
  <c r="AD9" i="28"/>
  <c r="J27" i="56" s="1"/>
  <c r="AF9" i="28"/>
  <c r="J28" i="56" s="1"/>
  <c r="AJ10" i="28"/>
  <c r="K30" i="56" s="1"/>
  <c r="D9" i="28"/>
  <c r="J14" i="56" s="1"/>
  <c r="AH9" i="28"/>
  <c r="J29" i="56" s="1"/>
  <c r="AJ9" i="28"/>
  <c r="J30" i="56" s="1"/>
  <c r="AL9" i="28"/>
  <c r="J31" i="56" s="1"/>
  <c r="AL10" i="28"/>
  <c r="K31" i="56" s="1"/>
  <c r="AT11" i="28" l="1"/>
  <c r="M35" i="56"/>
  <c r="J22" i="56"/>
  <c r="M22" i="56" s="1"/>
  <c r="T11" i="28"/>
  <c r="J32" i="56"/>
  <c r="M32" i="56" s="1"/>
  <c r="AN11" i="28"/>
  <c r="J34" i="56"/>
  <c r="M34" i="56" s="1"/>
  <c r="AR11" i="28"/>
  <c r="J36" i="56"/>
  <c r="M36" i="56" s="1"/>
  <c r="AV11" i="28"/>
  <c r="AX11" i="28"/>
  <c r="K37" i="56"/>
  <c r="M37" i="56" s="1"/>
  <c r="J25" i="56"/>
  <c r="M25" i="56" s="1"/>
  <c r="Z11" i="28"/>
  <c r="J38" i="56"/>
  <c r="M38" i="56" s="1"/>
  <c r="AZ11" i="28"/>
  <c r="M15" i="56"/>
  <c r="M18" i="56"/>
  <c r="M17" i="56"/>
  <c r="M39" i="56"/>
  <c r="M14" i="56"/>
  <c r="BB11" i="28"/>
  <c r="M16" i="56"/>
  <c r="M24" i="56"/>
  <c r="L11" i="28"/>
  <c r="F11" i="28"/>
  <c r="AP11" i="28"/>
  <c r="M26" i="56"/>
  <c r="M20" i="56"/>
  <c r="P11" i="28"/>
  <c r="AB11" i="28"/>
  <c r="M28" i="56"/>
  <c r="M33" i="56"/>
  <c r="M19" i="56"/>
  <c r="J11" i="28"/>
  <c r="H11" i="28"/>
  <c r="X11" i="28"/>
  <c r="M27" i="56"/>
  <c r="N11" i="28"/>
  <c r="M29" i="56"/>
  <c r="J21" i="56"/>
  <c r="M21" i="56" s="1"/>
  <c r="R11" i="28"/>
  <c r="AD11" i="28"/>
  <c r="AF11" i="28"/>
  <c r="D11" i="28"/>
  <c r="M30" i="56"/>
  <c r="AJ11" i="28"/>
  <c r="M31" i="56"/>
  <c r="AH11" i="28"/>
  <c r="AL11" i="28"/>
  <c r="T17" i="56" l="1"/>
  <c r="T21" i="56"/>
  <c r="T25" i="56"/>
  <c r="T29" i="56"/>
  <c r="T33" i="56"/>
  <c r="T37" i="56"/>
  <c r="T41" i="56"/>
  <c r="T18" i="56"/>
  <c r="T22" i="56"/>
  <c r="T26" i="56"/>
  <c r="T30" i="56"/>
  <c r="T34" i="56"/>
  <c r="T38" i="56"/>
  <c r="T42" i="56"/>
  <c r="T15" i="56"/>
  <c r="T19" i="56"/>
  <c r="T23" i="56"/>
  <c r="T27" i="56"/>
  <c r="T31" i="56"/>
  <c r="T35" i="56"/>
  <c r="T39" i="56"/>
  <c r="T43" i="56"/>
  <c r="T16" i="56"/>
  <c r="T20" i="56"/>
  <c r="T24" i="56"/>
  <c r="T28" i="56"/>
  <c r="T32" i="56"/>
  <c r="T36" i="56"/>
  <c r="T40" i="56"/>
  <c r="T14" i="56"/>
  <c r="N16" i="56" l="1"/>
  <c r="N19" i="56"/>
  <c r="N21" i="56"/>
  <c r="N24" i="56"/>
  <c r="N25" i="56"/>
  <c r="N29" i="56"/>
  <c r="N28" i="56"/>
  <c r="N20" i="56"/>
  <c r="N15" i="56"/>
  <c r="N18" i="56"/>
  <c r="N14" i="56"/>
</calcChain>
</file>

<file path=xl/comments1.xml><?xml version="1.0" encoding="utf-8"?>
<comments xmlns="http://schemas.openxmlformats.org/spreadsheetml/2006/main">
  <authors>
    <author>Gustavo</author>
  </authors>
  <commentList>
    <comment ref="T11" authorId="0" shapeId="0">
      <text>
        <r>
          <rPr>
            <b/>
            <sz val="9"/>
            <color indexed="81"/>
            <rFont val="Tahoma"/>
            <family val="2"/>
          </rPr>
          <t>Gustavo:</t>
        </r>
        <r>
          <rPr>
            <sz val="9"/>
            <color indexed="81"/>
            <rFont val="Tahoma"/>
            <family val="2"/>
          </rPr>
          <t xml:space="preserve">
Experiencia específica
</t>
        </r>
      </text>
    </comment>
    <comment ref="T33" authorId="0" shapeId="0">
      <text>
        <r>
          <rPr>
            <b/>
            <sz val="9"/>
            <color indexed="81"/>
            <rFont val="Tahoma"/>
            <family val="2"/>
          </rPr>
          <t>Gustavo:</t>
        </r>
        <r>
          <rPr>
            <sz val="9"/>
            <color indexed="81"/>
            <rFont val="Tahoma"/>
            <family val="2"/>
          </rPr>
          <t xml:space="preserve">
Experiencia específica
</t>
        </r>
      </text>
    </comment>
    <comment ref="T143" authorId="0" shapeId="0">
      <text>
        <r>
          <rPr>
            <b/>
            <sz val="9"/>
            <color indexed="81"/>
            <rFont val="Tahoma"/>
            <family val="2"/>
          </rPr>
          <t>Gustavo:</t>
        </r>
        <r>
          <rPr>
            <sz val="9"/>
            <color indexed="81"/>
            <rFont val="Tahoma"/>
            <family val="2"/>
          </rPr>
          <t xml:space="preserve">
Experiencia específica
</t>
        </r>
      </text>
    </comment>
    <comment ref="T165" authorId="0" shapeId="0">
      <text>
        <r>
          <rPr>
            <b/>
            <sz val="9"/>
            <color indexed="81"/>
            <rFont val="Tahoma"/>
            <family val="2"/>
          </rPr>
          <t>Gustavo:</t>
        </r>
        <r>
          <rPr>
            <sz val="9"/>
            <color indexed="81"/>
            <rFont val="Tahoma"/>
            <family val="2"/>
          </rPr>
          <t xml:space="preserve">
Experiencia específica
</t>
        </r>
      </text>
    </comment>
    <comment ref="T187" authorId="0" shapeId="0">
      <text>
        <r>
          <rPr>
            <b/>
            <sz val="9"/>
            <color indexed="81"/>
            <rFont val="Tahoma"/>
            <family val="2"/>
          </rPr>
          <t>Gustavo:</t>
        </r>
        <r>
          <rPr>
            <sz val="9"/>
            <color indexed="81"/>
            <rFont val="Tahoma"/>
            <family val="2"/>
          </rPr>
          <t xml:space="preserve">
Experiencia específica
</t>
        </r>
      </text>
    </comment>
    <comment ref="T209" authorId="0" shapeId="0">
      <text>
        <r>
          <rPr>
            <b/>
            <sz val="9"/>
            <color indexed="81"/>
            <rFont val="Tahoma"/>
            <family val="2"/>
          </rPr>
          <t>Gustavo:</t>
        </r>
        <r>
          <rPr>
            <sz val="9"/>
            <color indexed="81"/>
            <rFont val="Tahoma"/>
            <family val="2"/>
          </rPr>
          <t xml:space="preserve">
Experiencia específica
</t>
        </r>
      </text>
    </comment>
    <comment ref="T231" authorId="0" shapeId="0">
      <text>
        <r>
          <rPr>
            <b/>
            <sz val="9"/>
            <color indexed="81"/>
            <rFont val="Tahoma"/>
            <family val="2"/>
          </rPr>
          <t>Gustavo:</t>
        </r>
        <r>
          <rPr>
            <sz val="9"/>
            <color indexed="81"/>
            <rFont val="Tahoma"/>
            <family val="2"/>
          </rPr>
          <t xml:space="preserve">
Experiencia específica
</t>
        </r>
      </text>
    </comment>
    <comment ref="T253" authorId="0" shapeId="0">
      <text>
        <r>
          <rPr>
            <b/>
            <sz val="9"/>
            <color indexed="81"/>
            <rFont val="Tahoma"/>
            <family val="2"/>
          </rPr>
          <t>Gustavo:</t>
        </r>
        <r>
          <rPr>
            <sz val="9"/>
            <color indexed="81"/>
            <rFont val="Tahoma"/>
            <family val="2"/>
          </rPr>
          <t xml:space="preserve">
Experiencia específica
</t>
        </r>
      </text>
    </comment>
    <comment ref="T275" authorId="0" shapeId="0">
      <text>
        <r>
          <rPr>
            <b/>
            <sz val="9"/>
            <color indexed="81"/>
            <rFont val="Tahoma"/>
            <family val="2"/>
          </rPr>
          <t>Gustavo:</t>
        </r>
        <r>
          <rPr>
            <sz val="9"/>
            <color indexed="81"/>
            <rFont val="Tahoma"/>
            <family val="2"/>
          </rPr>
          <t xml:space="preserve">
Experiencia específica
</t>
        </r>
      </text>
    </comment>
    <comment ref="T297" authorId="0" shapeId="0">
      <text>
        <r>
          <rPr>
            <b/>
            <sz val="9"/>
            <color indexed="81"/>
            <rFont val="Tahoma"/>
            <family val="2"/>
          </rPr>
          <t>Gustavo:</t>
        </r>
        <r>
          <rPr>
            <sz val="9"/>
            <color indexed="81"/>
            <rFont val="Tahoma"/>
            <family val="2"/>
          </rPr>
          <t xml:space="preserve">
Experiencia específica
</t>
        </r>
      </text>
    </comment>
    <comment ref="T319" authorId="0" shapeId="0">
      <text>
        <r>
          <rPr>
            <b/>
            <sz val="9"/>
            <color indexed="81"/>
            <rFont val="Tahoma"/>
            <family val="2"/>
          </rPr>
          <t>Gustavo:</t>
        </r>
        <r>
          <rPr>
            <sz val="9"/>
            <color indexed="81"/>
            <rFont val="Tahoma"/>
            <family val="2"/>
          </rPr>
          <t xml:space="preserve">
Experiencia específica
</t>
        </r>
      </text>
    </comment>
    <comment ref="T341" authorId="0" shapeId="0">
      <text>
        <r>
          <rPr>
            <b/>
            <sz val="9"/>
            <color indexed="81"/>
            <rFont val="Tahoma"/>
            <family val="2"/>
          </rPr>
          <t>Gustavo:</t>
        </r>
        <r>
          <rPr>
            <sz val="9"/>
            <color indexed="81"/>
            <rFont val="Tahoma"/>
            <family val="2"/>
          </rPr>
          <t xml:space="preserve">
Experiencia específica
</t>
        </r>
      </text>
    </comment>
  </commentList>
</comments>
</file>

<file path=xl/comments2.xml><?xml version="1.0" encoding="utf-8"?>
<comments xmlns="http://schemas.openxmlformats.org/spreadsheetml/2006/main">
  <authors>
    <author>Gustavo</author>
  </authors>
  <commentList>
    <comment ref="D8" authorId="0" shapeId="0">
      <text>
        <r>
          <rPr>
            <b/>
            <sz val="9"/>
            <color indexed="81"/>
            <rFont val="Tahoma"/>
            <family val="2"/>
          </rPr>
          <t>Fecha de la TRM</t>
        </r>
      </text>
    </comment>
  </commentList>
</comments>
</file>

<file path=xl/sharedStrings.xml><?xml version="1.0" encoding="utf-8"?>
<sst xmlns="http://schemas.openxmlformats.org/spreadsheetml/2006/main" count="7363" uniqueCount="866">
  <si>
    <t>EN PESOS</t>
  </si>
  <si>
    <t>EN SMMLV</t>
  </si>
  <si>
    <t>TOTAL</t>
  </si>
  <si>
    <t>OFERENTE</t>
  </si>
  <si>
    <t>UNIVERSIDAD DE ANTIOQUIA</t>
  </si>
  <si>
    <t>ACTIVO CORRIENTE</t>
  </si>
  <si>
    <t>PASIVO CORRIENTE</t>
  </si>
  <si>
    <t>INDICADOR 1</t>
  </si>
  <si>
    <t>INDICADOR 2</t>
  </si>
  <si>
    <t>PASIVO TOTAL</t>
  </si>
  <si>
    <t>ACTIVO TOTAL</t>
  </si>
  <si>
    <t>PROPONENTE</t>
  </si>
  <si>
    <t>Numeral</t>
  </si>
  <si>
    <t>OBSERVACIONES</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</si>
  <si>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</si>
  <si>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</si>
  <si>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</si>
  <si>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</si>
  <si>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</si>
  <si>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</si>
  <si>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</si>
  <si>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</si>
  <si>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</si>
  <si>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</si>
  <si>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</si>
  <si>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</si>
  <si>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Presupuesto Total</t>
  </si>
  <si>
    <t>TRM día siguiente</t>
  </si>
  <si>
    <t>ORDEN</t>
  </si>
  <si>
    <t>Nro</t>
  </si>
  <si>
    <t>NOMBRE OFERENTE</t>
  </si>
  <si>
    <t>PROPONENTES</t>
  </si>
  <si>
    <t>PRESUPUESTO OFICIAL</t>
  </si>
  <si>
    <t>OBSERVACIONES CON RESPECTO A PROPUESTA ECONÓMICA</t>
  </si>
  <si>
    <t>N°</t>
  </si>
  <si>
    <t>NIT/CC</t>
  </si>
  <si>
    <t>REPRESENTANTE LEGAL</t>
  </si>
  <si>
    <t>COSTO TOTAL CON IVA</t>
  </si>
  <si>
    <t>NIT O CÉDULA</t>
  </si>
  <si>
    <t>EVALUACIÓN EXPERIENCIA - INDICADORES FINANCIEROS</t>
  </si>
  <si>
    <t>APERTURA DE SOBRES</t>
  </si>
  <si>
    <t>Fecha</t>
  </si>
  <si>
    <r>
      <t>PUNTAJE (Pt</t>
    </r>
    <r>
      <rPr>
        <b/>
        <vertAlign val="subscript"/>
        <sz val="12"/>
        <rFont val="Calibri"/>
        <family val="2"/>
        <scheme val="minor"/>
      </rPr>
      <t>1</t>
    </r>
    <r>
      <rPr>
        <b/>
        <sz val="12"/>
        <rFont val="Calibri"/>
        <family val="2"/>
        <scheme val="minor"/>
      </rPr>
      <t>)</t>
    </r>
  </si>
  <si>
    <t>MÉTODO DE EVALUACIÓN DE ACUERDO A TRM</t>
  </si>
  <si>
    <t>CAPITAL DE TRABAJO</t>
  </si>
  <si>
    <t>ITEM</t>
  </si>
  <si>
    <t>PUNTAJE TOTAL</t>
  </si>
  <si>
    <t>Número total de ítems</t>
  </si>
  <si>
    <t>Proponente</t>
  </si>
  <si>
    <t>*H=Habilitado  NH=No habilitado</t>
  </si>
  <si>
    <t>ESTADO*</t>
  </si>
  <si>
    <r>
      <rPr>
        <b/>
        <sz val="10"/>
        <rFont val="Arial"/>
        <family val="2"/>
      </rPr>
      <t>OBSERVACIÓN:</t>
    </r>
    <r>
      <rPr>
        <sz val="10"/>
        <rFont val="Arial"/>
        <family val="2"/>
      </rPr>
      <t xml:space="preserve">
</t>
    </r>
  </si>
  <si>
    <t>CLASIFICACIÓN DEL OBJETO DEL CONTRATO (8)</t>
  </si>
  <si>
    <t>Media aritmética</t>
  </si>
  <si>
    <t># propuestas (n)</t>
  </si>
  <si>
    <t>Asignar de acuerdo al proceso</t>
  </si>
  <si>
    <t>IR</t>
  </si>
  <si>
    <t>(IR) Ítems representativos</t>
  </si>
  <si>
    <t>(IRES) Ítems restantes</t>
  </si>
  <si>
    <t>IRES</t>
  </si>
  <si>
    <t>(IR) ITEMS REPRESENTATIVOS</t>
  </si>
  <si>
    <t>(IRES) ITEMS RESTANTES</t>
  </si>
  <si>
    <t>Estado</t>
  </si>
  <si>
    <t>EVALUACIÓN DE REQUISITOS JURÍDICOS</t>
  </si>
  <si>
    <t>EVALUACIÓN DE EXPERIENCIA GENERAL</t>
  </si>
  <si>
    <t>EVALUACIÓN DE REQUISITOS COMERCIALES</t>
  </si>
  <si>
    <t>SALARIO MÍNIMO</t>
  </si>
  <si>
    <t>COCIENTE EVALUACIÓN</t>
  </si>
  <si>
    <t>ESTADO</t>
  </si>
  <si>
    <t>MÁXIMO PUNTAJE A ASIGNAR PARA Pti</t>
  </si>
  <si>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</si>
  <si>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</si>
  <si>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Pt2A</t>
  </si>
  <si>
    <t>Pt2 TOTAL</t>
  </si>
  <si>
    <t>Pt2B</t>
  </si>
  <si>
    <t>Desviación estándar</t>
  </si>
  <si>
    <t>Método de evaluación</t>
  </si>
  <si>
    <t>CALCULO DE Pt2</t>
  </si>
  <si>
    <t xml:space="preserve">EXPERIENCIA GENERAL </t>
  </si>
  <si>
    <t>PRESENTACIÓN DE CERTIFICADOS (9)</t>
  </si>
  <si>
    <t>ALCANCE DEL OBJETO CONTRACTUAL (10)</t>
  </si>
  <si>
    <t>VALORACIÓN DE OBSERVACIONES (11)</t>
  </si>
  <si>
    <t>VALORACIÓN DE REQUERIMIENTOS ENTREGADOS(12)</t>
  </si>
  <si>
    <t>SMMLV DE PARTICIPACIÓN PONDERADOS (13)</t>
  </si>
  <si>
    <t>VALORACIÓN</t>
  </si>
  <si>
    <t>VALIDACIÓN DE CODIGOS SEGÚN TABLA  4 (CODIGOS UNSPSC)</t>
  </si>
  <si>
    <t>Precio Unitario</t>
  </si>
  <si>
    <t>Valor Total</t>
  </si>
  <si>
    <t>VERIFICACIÓN DE UNIDADES</t>
  </si>
  <si>
    <t>VERIFICACIÓN DE CANTIDADES</t>
  </si>
  <si>
    <t>VERIFICACIÓN DE PRECIOS UNITARIOS</t>
  </si>
  <si>
    <t>VERIFICACIÓN DE VALORES TOTALES</t>
  </si>
  <si>
    <t>PONDERACIÓN DE HABILITACIÓN</t>
  </si>
  <si>
    <t>VERIFICACIÓN DE REDONDEO</t>
  </si>
  <si>
    <t>DIFERENCIA</t>
  </si>
  <si>
    <t>TOTAL DIFERENCIA</t>
  </si>
  <si>
    <t>% DIFERENCIA</t>
  </si>
  <si>
    <t>ESTATUS EXPERIENCIA GENERAL</t>
  </si>
  <si>
    <t>ESTATUS CAPACIDAD FINANCIERA</t>
  </si>
  <si>
    <t>ESTATUS REQUISITOS COMERCIALES</t>
  </si>
  <si>
    <t>TABLA RESUMEN EXPERIENCIA</t>
  </si>
  <si>
    <t>ESTATUS</t>
  </si>
  <si>
    <t>TABLA RESUMEN</t>
  </si>
  <si>
    <t>ESTATUS GENERAL</t>
  </si>
  <si>
    <t>CERTIFICADOS PRESENTADOS</t>
  </si>
  <si>
    <t>LOGO DEL OFERENTE</t>
  </si>
  <si>
    <t>VERIFICACIÓN DE ACTIVIDAD</t>
  </si>
  <si>
    <t>REQUISITOS JURÍDICOS</t>
  </si>
  <si>
    <t xml:space="preserve"> </t>
  </si>
  <si>
    <t xml:space="preserve">OBJETO: </t>
  </si>
  <si>
    <t>TOTAL PROYECTO</t>
  </si>
  <si>
    <t>TOTAL COSTOS DIRECTOS</t>
  </si>
  <si>
    <t>T</t>
  </si>
  <si>
    <t>AU</t>
  </si>
  <si>
    <t>AU Max</t>
  </si>
  <si>
    <t>COSTOS DIRECTOS TOTALES</t>
  </si>
  <si>
    <t>DIFERENCIA DIRECCIÒN</t>
  </si>
  <si>
    <t>DIRECCION INICIAL</t>
  </si>
  <si>
    <t>DIRECCIÒN COSTO DIRECTO</t>
  </si>
  <si>
    <t>DIRECCIÒN AU</t>
  </si>
  <si>
    <t>AU TOTALES</t>
  </si>
  <si>
    <t>AU [%]</t>
  </si>
  <si>
    <t>COSTOS DIRECTOS TOTALES UNITARIOS</t>
  </si>
  <si>
    <t>VERIFICACIÓN DE PRESUPUESTO</t>
  </si>
  <si>
    <t>ESTATUS VERIFICACIÓN PRESUPUESTO</t>
  </si>
  <si>
    <t>VALIDACIÓN DE CODIGOS SEGÚN TABLA  3 (CODIGOS UNSPSC) DE LOS TÉRMINOS DE REFERENCIA</t>
  </si>
  <si>
    <t>EXPERIENCIA GENERAL Y ESPECÍFICA</t>
  </si>
  <si>
    <t>ÍNDICE DE ENDEUDAMIENTO</t>
  </si>
  <si>
    <t>IE = PT/AT &lt;=
Siendo PT = pasivo total 
AT = activo total</t>
  </si>
  <si>
    <t>PRESUPUESTO OFICIAL
UNIVERSIDAD DE ANTIOQUIA</t>
  </si>
  <si>
    <t>DIRECCIÓN COSTO DIRECTO</t>
  </si>
  <si>
    <t>DIFERENCIA DIRECCIÓN</t>
  </si>
  <si>
    <t>ASIGNACIÓN DE PUNTAJE PARA Pt2:</t>
  </si>
  <si>
    <t>OBJETO:</t>
  </si>
  <si>
    <t>Aseguradora:</t>
  </si>
  <si>
    <t>Póliza número:</t>
  </si>
  <si>
    <t>valor asegurado:</t>
  </si>
  <si>
    <t>Número:</t>
  </si>
  <si>
    <t>Valor :</t>
  </si>
  <si>
    <t>CIUDAD UNIVERSITARIA</t>
  </si>
  <si>
    <t>Vigencia [dias]:</t>
  </si>
  <si>
    <t>CONCLUSIONES</t>
  </si>
  <si>
    <t>CT = AC-PC ≥ PO
Siendo PO = Presupuesto Oficial</t>
  </si>
  <si>
    <t>CUMPLE / NO CUMPLE:</t>
  </si>
  <si>
    <t>CUMPLE/NO CUMPLE:</t>
  </si>
  <si>
    <t>OBRA CIVIL</t>
  </si>
  <si>
    <t>m2</t>
  </si>
  <si>
    <t>m</t>
  </si>
  <si>
    <t>un</t>
  </si>
  <si>
    <t>6,1,1</t>
  </si>
  <si>
    <t>7,1,1</t>
  </si>
  <si>
    <t>7,1,2</t>
  </si>
  <si>
    <t>7,1,3</t>
  </si>
  <si>
    <t>7,1,4</t>
  </si>
  <si>
    <t>7,1,5</t>
  </si>
  <si>
    <t>7,1,6</t>
  </si>
  <si>
    <t>SUBTOTAL OBRA CIVIL</t>
  </si>
  <si>
    <t>8,1,1</t>
  </si>
  <si>
    <t>8,1,2</t>
  </si>
  <si>
    <t xml:space="preserve">ADMINISTRACIÓN </t>
  </si>
  <si>
    <t xml:space="preserve">UTILIDAD </t>
  </si>
  <si>
    <t>IVA 19% SOBRE UTILIDAD</t>
  </si>
  <si>
    <t>Costo directo máximo (Para cálculo de Pt1)</t>
  </si>
  <si>
    <t>PUNTAJE (Pt3)</t>
  </si>
  <si>
    <t>ORDEN ELEGIBILIDAD</t>
  </si>
  <si>
    <t>EVALUACIÓN ECONÓMICA - DEFINICIÓN DE MÉTODO DE EVALUACIÓN Y CÁLCULO DE PUNTAJES</t>
  </si>
  <si>
    <t>COMPARA EL AU DEL PROPONENTE CON EL AU MÁXIMO</t>
  </si>
  <si>
    <t>COMPARA EL COSTO DIRECTO DEL PROPONENTE CON EL COSTO DIRECTO MÁXIMO</t>
  </si>
  <si>
    <t>VERIFICA QUE NO SE HAYA MODIFICADO EL FORMATO</t>
  </si>
  <si>
    <t>VERIFICA EL REDONDEO DE CIFRAS</t>
  </si>
  <si>
    <t>O13</t>
  </si>
  <si>
    <t>O14</t>
  </si>
  <si>
    <t>O15</t>
  </si>
  <si>
    <t>Actividad</t>
  </si>
  <si>
    <t>Unid</t>
  </si>
  <si>
    <t>Cant</t>
  </si>
  <si>
    <t>1</t>
  </si>
  <si>
    <t>DEMOLICIONES Y RETIROS</t>
  </si>
  <si>
    <t>Demolición, desmonte, acarreo y  cargue  de piso en  baldosa de cualquier tipo, resistencia o espesor, incluye: mano de obra, herramienta y equipo, transportes internos y externos,  cargue, transporte y botada de escombros en botaderos oficiales y todos los demás elementos necesarios para desarrollar correctamente la actividad. Ver especificación técnica</t>
  </si>
  <si>
    <r>
      <t>m</t>
    </r>
    <r>
      <rPr>
        <vertAlign val="superscript"/>
        <sz val="11"/>
        <rFont val="Swis721 LtCn BT"/>
        <family val="2"/>
      </rPr>
      <t>2</t>
    </r>
  </si>
  <si>
    <t xml:space="preserve">Pases de muro de cualquier resistencia, espesor y dimención para tuberías y canaletas de redes eléctricas, hidráulizas y de aires acondicionado. Incluye: Herramienta, equipo, mano de obra, canchada,  resane, filetes, chaflanes, demarcación, cortes con pulidora, cargue, transporte y botada de escombros en botaderos oficiales y todos los demás elementos necesarios . No incluye pintura
</t>
  </si>
  <si>
    <t>Demolición de zócalo o media caña de cualquier resistencia y espesor incluye: mano de obra, corte con pulidora, heramienta y equipo necesario para realizar la demolisión, demarcación, señalización, cargue, transporte y botada de escombros en botaderos oficiales y todo lo neceario para su correcta ejecución. Ver especificación técnica</t>
  </si>
  <si>
    <t>MOVIMIENTO DE ESTANTERIA incluye: bajar y disponer los libros exisentes en las estanterias con las indicaciones dadas por  la interventoria, limpieza de estanterias y de libros este item incluye dejar nuevamente la estantería con los libros dispuestos en el lugar inicial.esteitem incluye traslado, disposición, protección y limpieza)</t>
  </si>
  <si>
    <t>MOVIMIENTO INTERNO DE MOBILIARIO, incluye traslado,disposición, protección y almacenamiento de mesas, sillas muebles y cualquier elemento que haga parte del mobiliario en el  lugar que disponga la interventoria, todo el mobiliario debe volverse a colocar en el sitio donde lo indique la interventoria.</t>
  </si>
  <si>
    <t>global</t>
  </si>
  <si>
    <t>2</t>
  </si>
  <si>
    <t>Drywall y Superboard</t>
  </si>
  <si>
    <r>
      <t>Mantenieminto cielo modular 600x600 mm , incluye: Desmonte, limpieza y reinstalacion de placas, ajustes de estructura, reinstalación de cuelgas donde sea necesario, masilla y pintura color blanco, no incluye el cambio de placas</t>
    </r>
    <r>
      <rPr>
        <i/>
        <sz val="11"/>
        <rFont val="Swis721 LtCn BT"/>
        <family val="2"/>
      </rPr>
      <t xml:space="preserve"> rotas,fisuradas o deteriodadas, no incluye limpieza o pintura de extructura existente.</t>
    </r>
  </si>
  <si>
    <t xml:space="preserve">Suministro e instalación de placas rotas, faltantes o deterioradas super board 4 mm </t>
  </si>
  <si>
    <t>3</t>
  </si>
  <si>
    <t>PISOS</t>
  </si>
  <si>
    <t>Zócalo en mortero 1:4 impermeabilizado con sika 1 o equivalente. Con un desarrollo de hasta 0,25 m. Incluye suministro, mano de obra y transporte de los materiales, varilla de dilatación en aluminio, cortes con pulidora, formaleta, preparación de superficie de adherencia, picada de piso y pared y todos los demás elementos necesarios para su correcto vaciado. Ver especificación técnica</t>
  </si>
  <si>
    <t>Pulida y brillada de baldosa de grano , incluye: Transporte horizontal y vertical, sellada de poros, maquinaria, eliminación de los excesos debido a la pulida con maquina, limpieza del espacio y todos los demás elementos necesarios para desarrollar la actividad de forma correcta. Ver especificación técnica.</t>
  </si>
  <si>
    <r>
      <t xml:space="preserve">Baldosa de grano similar a la existente No. 1 y 2, color gris, de 30x30 cm,  que cumpla con la norma NTC 2849 aprobada por interventoría. </t>
    </r>
    <r>
      <rPr>
        <sz val="11"/>
        <rFont val="Swis721 LtCn BT"/>
        <family val="2"/>
      </rPr>
      <t>Incluye: Suministro, juntas, mortero de pega, arena, preparación de la superficie para garantizar una correcta adherencia,  lechada con cemento gris, remates, cortes con pulidora, transporte y todo lo necesario para su normal funcionamiento. Ver especificación técnica</t>
    </r>
  </si>
  <si>
    <r>
      <rPr>
        <b/>
        <i/>
        <sz val="11"/>
        <rFont val="Swis721 LtCn BT"/>
        <family val="2"/>
      </rPr>
      <t xml:space="preserve">Construcción de mortero de nivelación con espesores entre 3cm y 7cm </t>
    </r>
    <r>
      <rPr>
        <sz val="11"/>
        <rFont val="Swis721 LtCn BT"/>
        <family val="2"/>
      </rPr>
      <t xml:space="preserve"> incluye: Suministro, mano de obra, transporte interno y externo, y todos los demás elementos necesarios para su correcta instalación. Ver especificación técnica  </t>
    </r>
  </si>
  <si>
    <t>4</t>
  </si>
  <si>
    <t>PINTURAS VINÍLICAS</t>
  </si>
  <si>
    <r>
      <t xml:space="preserve">Pintura vinílica tipo 1 para interiores, muros y cielos tipo viniltex o similar aplicada sobre supericies de revoque estucadas y superficies de Drywall y Superboard  </t>
    </r>
    <r>
      <rPr>
        <sz val="11"/>
        <rFont val="Swis721 LtCn BT"/>
        <family val="2"/>
      </rPr>
      <t>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se debe entonar hasta alcanzar el color existente o el color indicado por la interventoría</t>
    </r>
  </si>
  <si>
    <r>
      <t xml:space="preserve">Pintura vinílica tipo I para cielos, </t>
    </r>
    <r>
      <rPr>
        <sz val="11"/>
        <rFont val="Swis721 LtCn BT"/>
        <family val="2"/>
      </rPr>
      <t>incluye: Suministro, mano de obra,  transporte horizontal y vertical, preparación de superficie,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se debe entonar hasta alcanzar el color existente o el color indicado por la interventoría</t>
    </r>
  </si>
  <si>
    <t>5</t>
  </si>
  <si>
    <t xml:space="preserve">PINTURAS ACRÍLICAS </t>
  </si>
  <si>
    <r>
      <t>Pintura acrílica, para vigas y columnas</t>
    </r>
    <r>
      <rPr>
        <sz val="11"/>
        <rFont val="Swis721 LtCn BT"/>
        <family val="2"/>
      </rPr>
      <t xml:space="preserve">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r>
  </si>
  <si>
    <t>INSTALACIONES ELÉCTRICAS</t>
  </si>
  <si>
    <t>SUMINISTRO E INSTALACIÓN DE:</t>
  </si>
  <si>
    <t>PROTECCIONES ELECTRICAS</t>
  </si>
  <si>
    <t>Suministro e instalación de breakers en tablero de distribución eléctrica, conexión de puesta a tierra según sección 250 NTC 2050, marcación y señalización según RETIE, anclajes, fijaciones, conexiones, pruebas y ensayos.</t>
  </si>
  <si>
    <t>Interruptor automático (breaker) monopolar enchufable 1x15,1x20,1x30, A, Icc&gt;10 kA, 110 V. Incluye cintas y anillos de marcación, instalación en cuartos electricos del piso 2 y piso 3 del Bloque 8 Biblioteca Universitaria</t>
  </si>
  <si>
    <t>SALIDAS ELECTRICAS TOMAS E ILUMINACIÓN</t>
  </si>
  <si>
    <t>Suministro e instalación de salidas eléctricas,iluminación: Incluye: Alambrada, empalme, encintada y accesorios para su correcta instalación, pruebas y chequeos; conexión de puesta a tierra según sección 250 NTC 2050, marcación y señalización según RETIE.</t>
  </si>
  <si>
    <t>Salida eléctrica para toma corriente doble con polo a tierra color blanco, 125V, 15A en tubería EMT. Incluye: 3m de cable de cobre de 1xN° 12 AWG LSHF, caja rawelt 2"x4" cm, aparato con tapa, conectores tipo resorte y accesorios. NO Incluye tubería.</t>
  </si>
  <si>
    <t xml:space="preserve">Salida eléctrica para toma corriente doble con polo a tierra color blanco, 125V, 15A en canaleta metálica o cancel. Incluye: 3m de cable de cobre 1xN° 12 AWG LSHF, tapa troquelada para canaleta 12cmx5cm con troquel universal, aparato con tapa, conectores tipo resorte y accesorios.  NO Incluye canaleta. </t>
  </si>
  <si>
    <t xml:space="preserve">Salida eléctrica para toma corriente doble con polo a tierra aislada color naranja , 125V, 15A en canaleta metálica o cancel. Incluye: 3m de cable de cobre 1xN° 12 AWG LSHF, tapa troquelada para canaleta 12cmx5cm con troquel universal, aparato con tapa, conectores tipo resorte y accesorios.  NO Incluye canaleta. </t>
  </si>
  <si>
    <t xml:space="preserve">Salida eléctrica para toma corriente doble con polo a tierra color blanco, 125V, 15A en canaleta metálica o cancel. Incluye: 3m de cable de cobre 1xN° 10 AWG LSHF, tapa troquelada para canaleta 12cmx5cm con troquel universal, aparato con tapa, conectores tipo resorte y accesorios.  NO Incluye canaleta. </t>
  </si>
  <si>
    <t xml:space="preserve">Salida eléctrica para toma corriente doble con polo a tierra aislada color naranja , 125V, 15A en canaleta metálica o cancel. Incluye: 3m de cable de cobre 1xN° 10 AWG LSHF, tapa troquelada para canaleta 12cmx5cm con troquel universal, aparato con tapa, conectores tipo resorte y accesorios.  NO Incluye canaleta. </t>
  </si>
  <si>
    <t>Salida eléctrica 120V para iluminación expuesta en caja metálica. Incluye: 3m de cable de cobre 1xN° 12 AWG LSHF, caja metálica 12x12x5cm, conectores tipo resorte, prensaestopa de 1/2'', elementos de fijación y accesorios. NO Incluye tubería.</t>
  </si>
  <si>
    <t xml:space="preserve">SUMINISTRO E INSTALACIÓN DE CANALIZACIONES </t>
  </si>
  <si>
    <t>Suministro e instalación de canalizaciones, incluye: soportes, accesorios y elementos de fijación. Todos los soportes deberán cumplir con la NSR -10.</t>
  </si>
  <si>
    <t>7,4,1</t>
  </si>
  <si>
    <r>
      <t xml:space="preserve">Tubería EMT de </t>
    </r>
    <r>
      <rPr>
        <sz val="10"/>
        <rFont val="Calibri"/>
        <family val="2"/>
      </rPr>
      <t>3/4"</t>
    </r>
    <r>
      <rPr>
        <sz val="10"/>
        <rFont val="Swis721 LtCn BT"/>
        <family val="2"/>
      </rPr>
      <t>. Incluye: Uniones, entradas a caja, conduletas,curva y elementos de fijación, marcación y demás accesorios necesarios para su correcta instalación.</t>
    </r>
  </si>
  <si>
    <t>7,4,2</t>
  </si>
  <si>
    <t>Tubería EMT de 1". Incluye: Uniones, entradas a caja, conduletas, elementos de fijación, marcación y demas accesorios necesarios para su correcta instalación.</t>
  </si>
  <si>
    <t>7,4,3</t>
  </si>
  <si>
    <t>Coraza metálica flexible 3/4". Incluye: Conectores rectos y curvos, y demás elementos para su correcto funcionamiento y sujeción(grapas, tornillos, correas, etc.).</t>
  </si>
  <si>
    <t>7,4,4</t>
  </si>
  <si>
    <t>Caja metálica 12x12x5 para empalme o cambio de ruta de tuberia y/o lisa color gris texturizado. Incluye: Elementos de fijación y marcación.</t>
  </si>
  <si>
    <t>7,4,5</t>
  </si>
  <si>
    <t xml:space="preserve">Troquel para canaleta metalica de 12x5cm para salida de datos con division interna. Incluye elementos de fijación para su correcta instalación </t>
  </si>
  <si>
    <t>7,4,6</t>
  </si>
  <si>
    <t>Canaleta metálica de 12x5cm con división central (con doblez),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</si>
  <si>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7,4,7</t>
  </si>
  <si>
    <t>Tubería PVC de 3/4" conduit canalizada Incluye:  curvas, marcación y demás accesorios necesarios para su correcta instalación.</t>
  </si>
  <si>
    <t xml:space="preserve">CIRCUITOS RAMALES-ALIMENTADORES PRINCIPALES </t>
  </si>
  <si>
    <t>Suministro y montaje de circuito ramal desde tablero de distribución eléctrica indicado, incluye: marcación tipo anillo y señalización según RETIE, pruebas, ensayos y chequeos, cumplirá con lo establecido en el Artículo 17, numeral 1 del RETIE:</t>
  </si>
  <si>
    <t>7,5,1</t>
  </si>
  <si>
    <t>Cable de cobre 1xN° 12 AWG LSHF 90°C, 600V para circuitos ramales de tomas e iluminación, inlcuye terminales, cintas de marcación, empalmes necesarios y elementos necesarios para su correcta instalación y funcionamiento</t>
  </si>
  <si>
    <t>ml</t>
  </si>
  <si>
    <t>7,5,2</t>
  </si>
  <si>
    <t>Cable de cobre 1xN° 10 AWG LSHF 90°C, 600V para circuitos ramales de tomas e iluminación, inlcuye terminales, cintas de marcación, empalmes necesarios  y elementos necesarios para su correcta instalación y funcionamiento</t>
  </si>
  <si>
    <t xml:space="preserve">SISTEMA DE ILUMINACION </t>
  </si>
  <si>
    <t>Suministro e instalación de salidas eléctricas para iluminación: Incluye: Alambrada, empalme, encintada y accesorios para su correcta instalación, pruebas y chequeos; conexión de puesta a tierra según sección 250 NTC 2050, marcación y señalización según RETIE.</t>
  </si>
  <si>
    <t>7,6,1</t>
  </si>
  <si>
    <t>Luminaria fluorescente hermética IP66 2x54W con chasis de policarbonato inyectado, estabilizado contra rayos UV, autoextinguible, color RAL7035, reflector parabolico de policarbonato inyectado, estabilizado contra rayos UV, autoestinguible, acabado aluminizado brillante, difusor en policarbonato transparente resistente al impacto, broches en poliester reforzado con fibra de vidrio, con balasto electrónico (THD&lt;10% y con 5 años de garantia certificada), para  tubos T5 color 4100°K y socket BJB o ALP adosada bajo techo. Incluye: Elementos de fijación, 80cm de cable encauchetado 3x16 AWG ó 4x16 AWG si esta provista de balasto de emergencía, prensaestopa y conectores. ( se constatara con la luminaria existente en la biblioteca  )</t>
  </si>
  <si>
    <t>OTROS (RETIROS, REINSTALACIONES, OBRAS CIVILES, IDENTIFICACIÓN DE CIRCUITOS)</t>
  </si>
  <si>
    <t>7,7,1</t>
  </si>
  <si>
    <t>Retiro y/o traslado de instalaciones eléctricas requeridas. Incluye: 30 mts de  tuberías expuestas pvc o EMT, 30 mts de canaleta metalica de 12 x 5 cms, conductores electricos asociados a la instalación, 150 salidas eléctricas expuestas o en canaleta, alimentadores electricos  y demás elementos asociados a la instalación y su posterior traslado de materiales a cuarto técnico designado por el interventor de la obra. Normalmente dichos materiales se trasladan hasta el segundo piso bloque 28. Se reutilizaran materiales a criterio de la interventoría.                   ( Se realizara un recorrido con la interventoria para constatar los elementos a retirar)</t>
  </si>
  <si>
    <t>gl</t>
  </si>
  <si>
    <t>7,7,2</t>
  </si>
  <si>
    <t>Marcación e identificación de numero de circuito de salidas eléctricas existentes, Las marcas deben ser visibles y duraderas.(incluye rollo de cinta para marcación Panduit), la identificación debe ser desde el tablero de distribución existente ( incluye todas las herramientas necesarias para esta labor)</t>
  </si>
  <si>
    <t>7,7,3</t>
  </si>
  <si>
    <t>Condenación de tomas existentes y salidas existentes con tapa lisa plastica rectangular color blanco, la tapa debe cubrir totalmente el toma corriente, contiene todos los elementos para su correcta instalación</t>
  </si>
  <si>
    <t>SUBTOTAL INSTALACIONES ELÉCTRICAS</t>
  </si>
  <si>
    <t>8</t>
  </si>
  <si>
    <t>SEGURIDAD ELECTRONICA</t>
  </si>
  <si>
    <t>SISTEMA DE CONTROL DE ACCESO</t>
  </si>
  <si>
    <t>Suministro, transporte e instalación de cámara IP tipo minidomo, 2 mpx, día noche, PoE, certificación Onvif.</t>
  </si>
  <si>
    <t>Suministro, transporte e instalación de licencia para cámara IP tipo enterprise</t>
  </si>
  <si>
    <t>SUBTOTAL SEGURIDAD ELECTRÓNICA</t>
  </si>
  <si>
    <t>REQUISITOS JURÍDICOS DE PARTICIPACIÓN  (personas naturales y jurídicas) numeral 5.1</t>
  </si>
  <si>
    <t>Póliza de seriedad de la oferta a favor de entidades Estatales y a nombre de la Universidad de Antioquia.</t>
  </si>
  <si>
    <t>MARCA TEMPORAL</t>
  </si>
  <si>
    <t>CORREO ELECTRONICO</t>
  </si>
  <si>
    <t>NO. PÓLIZA SERIEDAD DE OFERTA</t>
  </si>
  <si>
    <t>Descripcion de la Actividad</t>
  </si>
  <si>
    <t>Unidad</t>
  </si>
  <si>
    <t>Cantidad</t>
  </si>
  <si>
    <t>Valor y Porcentaje por Capitulo</t>
  </si>
  <si>
    <t>PRELIMINARES</t>
  </si>
  <si>
    <t>RETIROS Y DEMOLICIONES</t>
  </si>
  <si>
    <t>11.1</t>
  </si>
  <si>
    <t>11.2</t>
  </si>
  <si>
    <t>11.3</t>
  </si>
  <si>
    <t>11.4</t>
  </si>
  <si>
    <t>11.5</t>
  </si>
  <si>
    <t>13.1</t>
  </si>
  <si>
    <t>13.2</t>
  </si>
  <si>
    <t>13.3</t>
  </si>
  <si>
    <t>13.4</t>
  </si>
  <si>
    <t>13.5</t>
  </si>
  <si>
    <t>13.6</t>
  </si>
  <si>
    <t>16.1</t>
  </si>
  <si>
    <t>CABLEADO</t>
  </si>
  <si>
    <t>Suministro, transporte, instalación y puesta en marcha de    cable de par trenzado apantallado (UTP categoría 5e), de interior, color gris. La composición del cable debe ser de 100% cobre, 24 AWG, certificado UL. Marcas sugeridas: Commscope, Leviton, 3M, Ceconet.</t>
  </si>
  <si>
    <t>NH</t>
  </si>
  <si>
    <t>5.5.1. Presentarse en PESOS COLOMBIANOS.</t>
  </si>
  <si>
    <t>5.5.2. Incluir todos los costos, gastos impuestos, tasas y contribuciones en los que deba
incurrir el Proponente para cumplir el objeto de la INVITACIÓN.</t>
  </si>
  <si>
    <t>5.5.3. Tener una vigencia mínima de SESENTA (60) días calendario, contados a partir
del cierre de la INVITACIÓN, prorrogable en un plazo igual, en caso que no se
pueda adjudicar en dicho término.</t>
  </si>
  <si>
    <t>5.5.4. No modificar los formatos del Proceso de Contratación, salvo autorización
expresa.</t>
  </si>
  <si>
    <t>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</si>
  <si>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</si>
  <si>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t>
  </si>
  <si>
    <t>CARPINTERÍA METÁLICA/MADERA/SISTEMAS LIVIANOS</t>
  </si>
  <si>
    <t>Luminaria de emergencia LED de sobreponer con carcasa termo plástica  de autonomía mínima de 4 horas, 110Lm, 6500°K, IP20, 4.5W, factor de potencia 0,9, batería 2.5AH, ciclos de descarga &gt;300, voltaje 110-130V, tiempo de carga 24h, álgulo de apertura 120°, incluye encauchetado 3x16AWG, prensaestopa, conectores, riel omega, y demás elementos necesarios para su correcta instalación, fijación y puesta en funcionamiento.</t>
  </si>
  <si>
    <t>Suministro, transporte, instalación y puesta en marcha de Panel de facilidad de acceso, 8 lectores, expandible a 16, montaje de pared. Incluye gabinete, tarjetas electrónicas, pilas gsm, elementos de fijación y accesorios para su correcto funcionamiento. Marca requerida: Software House, referencia: Istar Ultra</t>
  </si>
  <si>
    <t>Suministro, transporte, instalación y puesta en marcha de    fuente externa para panel de facilidad de acceso, montaje en pared. Incluye gabinete,cerradura,tarjeta electrónica, batería 12V 17A, elementos de fijación y accesorios para su correcto funcionamiento.Marca requerida: Software House,referencia:PSX-150W</t>
  </si>
  <si>
    <t>Suministro, transporte, instalación y puesta en marcha de    lector de tarjeta de proximidad. Incluye elementos de fijación y demás accesorios para su correcto funcionamiento. Marca requerida: HID R10, referencia Iclass SE</t>
  </si>
  <si>
    <t>Suministro, transporte, instalación y puesta en marcha de    Electroimán de 600 Lb, 12V DC, con contactos seco (NC, COM, NO), sin buzzer, Listado UL. Incluye resistencias, soporte U, Z, L o ZL, elementos de fijación y demás accesorios para su correcto funcionamiento. Marca sugerida: Yale, Secolarm</t>
  </si>
  <si>
    <t>Suministro, transporte, instalación y puesta en marcha de    canaleta plástica ranurada 40x60 mm color gris y  elementos de fijación</t>
  </si>
  <si>
    <t>5.1.1</t>
  </si>
  <si>
    <t>11.6</t>
  </si>
  <si>
    <t>11.7</t>
  </si>
  <si>
    <t>ESTO NO VA</t>
  </si>
  <si>
    <t>OJO CAMBIO EL FORMULARIO A METROS</t>
  </si>
  <si>
    <t>CUMPLE</t>
  </si>
  <si>
    <t>N/A</t>
  </si>
  <si>
    <t>CONTRATO
(3)</t>
  </si>
  <si>
    <t>CONTRATANTE
(4)</t>
  </si>
  <si>
    <t>EN SMMLV
(5)</t>
  </si>
  <si>
    <t>FORMA DE
EJECUCIÓN
(6)</t>
  </si>
  <si>
    <t>% de Participación
(7)</t>
  </si>
  <si>
    <t>Invitación Pública N° VA-007-2021</t>
  </si>
  <si>
    <t>Se recibieron 16  propuestas tecnico-económicas</t>
  </si>
  <si>
    <t>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t>
  </si>
  <si>
    <t>Resúmen: se recibieron VEINTISIETE16 propuestas.
EQUIPO TÉCNICO DE EVALUACIÓN
DIVISIÓN DE INFRAESTRUCTURA FÍSICA</t>
  </si>
  <si>
    <t>INVERCOPA S.A.S.</t>
  </si>
  <si>
    <t>Mauricio Rafael Paba Pinzón</t>
  </si>
  <si>
    <t>Luis Enrique Oyola Quintero</t>
  </si>
  <si>
    <t>John Jairo Vásquez Suárez</t>
  </si>
  <si>
    <t>ARCELEC S.A.S.</t>
  </si>
  <si>
    <t>Julio Cesar Quesada Arredondo</t>
  </si>
  <si>
    <t>Daniel José Nieves Vergara</t>
  </si>
  <si>
    <t>invercopasas@gmail.com</t>
  </si>
  <si>
    <t>licitaciones@esfuerzovertical.com</t>
  </si>
  <si>
    <t>licitaciones@coinsi.com</t>
  </si>
  <si>
    <t>dwilfran@gmail.com</t>
  </si>
  <si>
    <t>administracion@arqconcreto.co</t>
  </si>
  <si>
    <t>obras1.gepm@gmail.com</t>
  </si>
  <si>
    <t>asemsas2@gmail.com</t>
  </si>
  <si>
    <t>edisson.rincon@arcelec.com</t>
  </si>
  <si>
    <t>comercial@himher.com.co</t>
  </si>
  <si>
    <t>interobrasgr@gmail.com</t>
  </si>
  <si>
    <t>kasa.ingenieria@gmail.com</t>
  </si>
  <si>
    <t>juque5@hotmail.com</t>
  </si>
  <si>
    <t>ctravecedo84@gmail.com</t>
  </si>
  <si>
    <t>licitaciones@sircol.com.co</t>
  </si>
  <si>
    <t>1102oficina@gmail.com</t>
  </si>
  <si>
    <t>dajoniver@gmail.com</t>
  </si>
  <si>
    <t>Gelson Bejarano Buenños</t>
  </si>
  <si>
    <t>Juan David Ossa Hoyos</t>
  </si>
  <si>
    <t>Jorge Pinzón Castiblanco</t>
  </si>
  <si>
    <t>Alexander Arevalo Muñoz</t>
  </si>
  <si>
    <t>Camilo Enrique Blanco Vargas</t>
  </si>
  <si>
    <t>Erika del Rocio Muñoz Gonzalez</t>
  </si>
  <si>
    <t>Julio Cesar Cuesta</t>
  </si>
  <si>
    <t>Jairo Gustavo lopez urrea</t>
  </si>
  <si>
    <t>Claudia Patricia Travecedo</t>
  </si>
  <si>
    <t>Luz Elena Silva Gómez</t>
  </si>
  <si>
    <t>John Jairo Echavarría Aguilar</t>
  </si>
  <si>
    <t>EC-100019019</t>
  </si>
  <si>
    <t>21-44-101348093</t>
  </si>
  <si>
    <t>M-100139045</t>
  </si>
  <si>
    <t>75-44-101112357</t>
  </si>
  <si>
    <t>Póliza M-100138915</t>
  </si>
  <si>
    <t>21-44-101347938</t>
  </si>
  <si>
    <t>21-44-101348216</t>
  </si>
  <si>
    <t>M-100139079</t>
  </si>
  <si>
    <t>21-44-101347867</t>
  </si>
  <si>
    <t>M-100138951</t>
  </si>
  <si>
    <t>5.1.1 Requisitos personas naturales</t>
  </si>
  <si>
    <t xml:space="preserve">Tener, el Proponente, capacidad jurídica para contratar. Por tanto, debe:
(i) Ser mayor de edad;
(ii) no tener inhabilidades, incompatibilidades ni conflictos de interés para contratar, según el artículo 4° del Acuerdo Superior 419 de 2014.
(iii) No tener ninguna de estas situaciones: Cesación de pagos o, cualquier otra circunstancia que justificadamente permita a la UdeA presumir incapacidad o imposibilidad jurídica, económica o técnica para cumplir el objeto del contrato.
(iv) En caso que, el Proponente, sea comerciante, deberá aportar el respectivo certificado de la Cámara de Comercio.
</t>
  </si>
  <si>
    <t xml:space="preserve">(i) Ser ingeniero civil, arquitecto o arquitecto constructor.
(ii) Tener matrícula profesional vigente y expedida mínimo tres (3) años antes del cierre de la Invitación.
</t>
  </si>
  <si>
    <t xml:space="preserve">Estar, el Proponente, afiliado como trabajador independiente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
En caso de tener, el Proponente, empleados a su cargo, deben estar afiliados y a paz y salvo con el Sistema General de Seguridad Social (Salud, Pensiones, Riesgos Laborales) y con los aportes Parafiscales (Caja de Compensación Familiar, Sena, ICBF).
Fuente formal: Ley 100 de 1993; Art. 50 Ley 789 de 2002, Ley 797 de 2003, Ley 89 de 1988, artículo 23 Ley 1.150 de 2007, y demás normas que la modifiquen, adicionen o sustituyan
</t>
  </si>
  <si>
    <t xml:space="preserve">No estar reportado, al SIBOR de la Contraloría General de la República.
Fuente formal: Art. 60 Ley 610 de 2000; Circular 005 del 25 de febrero de 2008.
</t>
  </si>
  <si>
    <t xml:space="preserve">No tener, el Proponente, antecedentes disciplinarios en la Procuraduría General de la Nación.
Fuente formal: Art. 174 Ley 734 de 2002; Ley 1238 de 2008
</t>
  </si>
  <si>
    <t xml:space="preserve">No tener antecedentes, judiciales o penales, vigentes, en el sistema Registro de Antecedentes de la Policía Nacional.
Fuente formal: art 94 Decreto-Ley 19/2012
</t>
  </si>
  <si>
    <t xml:space="preserve">No estar en mora, el Proponente, en el pago de multas, en el Sistema Registro Nacional de Medidas Correctivas RNMC, de la Policía Nacional de Colombia.
Fuente formal: Art. 183 de la Ley 1801 de 2016.
</t>
  </si>
  <si>
    <t xml:space="preserve">Estar inscrito, el Proponente, en el Registro Único de Tributario.
Fuente formal: Art 555-2 Estatuto Tributario; Decreto 1625 de 2016; Decreto 2460 de 2013.)
</t>
  </si>
  <si>
    <t xml:space="preserve">Estar inscrita, calificada y clasificada en el Registro Único de Proponentes –RUP- de la Cámara de Comercio de su domicilio, antes de la fecha de cierre o entrega de propuestas de esta Invitación, en algunas (mínimo dos) de las clasificaciones de la UNSPSC, establecidas en la Tabla 4, códigos 721015 ,721214, 721517,461516, 921217.
Fuente formal: Decreto-Ley 1150/2007; Decreto-Ley 19/2012; Decreto 1082/2015; Circular Externa 002/2016 de la SIC.
</t>
  </si>
  <si>
    <t>5.1.2. Requisitos personas jurídicas de forma individual</t>
  </si>
  <si>
    <t xml:space="preserve">Tener capacidad jurídica para contratar. Por tanto, el Proponente debe:
 (i) Ser persona jurídica con capacidad jurídica para celebrar contratos;
(ii) Tener como objeto social principal, o conexo, las actividades: Construcción de obras civiles de ingeniería y/o ejecución y mantenimiento de obras civiles.
(iii) Haber sido registrada por lo menos tres (3) años antes de la fecha de cierre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(por el cual se regula el conflicto de intereses del servidor público en la Universidad de Antioquia).
(vii) No tener ninguna de estas situaciones: Cesación de pagos o, cualquier otra circunstancia que justificadamente permita a la UdeA presumir incapacidad o imposibilidad jurídica, económica o técnica para cumplir el objeto del contrato.
</t>
  </si>
  <si>
    <t xml:space="preserve">(i) Ser el representante legal: ingeniero civil, arquitecto o arquitecto constructor.
(ii) Tener matrícula profesional vigente, que haya sido expedida mínimo CINCO (5) años antes del cierre de la Invitación.
Cuando el representante legal NO CUMPLA el requisito anterior, la propuesta debe ser FIRMADA o ABONADA por un profesional que SÍ cumpla el requisito.
</t>
  </si>
  <si>
    <t xml:space="preserve">Haber cumplido, el Proponente, con los aportes al Sistema de Seguridad Social Integral y Parafiscales, en los seis (6) meses anteriores a la presentación de la propuesta comercial y encontrarse a paz y salvo con el sistema. Si tiene acuerdos de pago deberá certificarlo.
Fuente formal: Ley 100 de 1993; Ley 789 de 2002, Ley 797 de 2003, Ley 89 de 1988, artículo 23 Ley 1.150 de 2007, y demás normas que la modifiquen, adicionen o sustituyan.
</t>
  </si>
  <si>
    <t xml:space="preserve">No estar reportada, la sociedad Proponente ni el representante legal, al SIBOR de la Contraloría General de la República.
Fuente formal: Art. 60 Ley 610 de 2000; Circular 005 del 25 de febrero de 2008.
</t>
  </si>
  <si>
    <t xml:space="preserve">No tener, la sociedad Proponente ni su representante legal, antecedentes disciplinarios en la Procuraduría General de la Nación.
Fuente formal: Art. 174 Ley 734 de 2002; Ley 1238 de 2008
</t>
  </si>
  <si>
    <t xml:space="preserve">No tener, el representante legal del Proponente, antecedentes, judiciales o penales, vigentes, en el sistema Registro de Antecedentes de la Policía Nacional.
Fuente formal: art 94 Decreto-Ley 19/2012
</t>
  </si>
  <si>
    <t xml:space="preserve">No estar en mora, el representante legal del Proponente, en el Sistema Registro Nacional de Medidas Correctivas RNMC de la Policía Nacional de Colombia.
Fuente formal: Arts. 180 y 183 de la Ley 1801 de 2016
</t>
  </si>
  <si>
    <t xml:space="preserve">Estar inscrita en el Registro Único de Tributario.
Fuente formal: Art 555-2 Estatuto Tributario; Decreto 1625 de 2016; Decreto 2460 de 2013.
</t>
  </si>
  <si>
    <t xml:space="preserve">Estar inscrita, calificada y clasificada en el Registro Único de Proponentes –RUP- de la Cámara de Comercio de su domicilio antes de la fecha de cierre o entrega de propuestas de esta invitación, en algunas (mínimo dos) de las clasificaciones de la UNSPSC, establecidas en la Tabla 4 en los códigos: 721015 ,721214, 721517, 461516, 921217.
Fuente formal: Decreto-Ley 1150/2007; Decreto-Ley 19/2012; Decreto 1082/2015; Circular Externa 002/2016 de la SIC.
</t>
  </si>
  <si>
    <t xml:space="preserve">El Proponente tiene que:
1) Haber ejecutado hasta cinco (5) contratos en COLOMBIA, que dentro de su objeto o alcance incluyan la construcción de edificaciones nuevas o existentes;
2) Estar, cada contrato, en mínimo dos (2) de las clasificaciones de la UNSPSC, establecidas en la Tabla 4 en los códigos: 721015, 721214, 461516, 721517, 921217
3) Haber ejecutado mínimo dos (2) de los cinco contratos, en las clasificaciones de los códigos 721214 y 721517.
4) Garantizar que la sumatoria de los hasta cinco (5) contratos ejecutados, sea mayor a dos (2) veces el presupuesto oficial expresado en SMMLV de 2020.
</t>
  </si>
  <si>
    <t>CUMPLE CON EL REQUERIMIENTO OBLIGATORIO DE HABER EJECUTADO MÍNIMO DOS (2) DE LOS CINCO CONTRATOS, DENTRO DE LAS CLASIFICACIONES DE LOS
CÓDIGOS 721214 Y 721517.</t>
  </si>
  <si>
    <t>1.0</t>
  </si>
  <si>
    <t>1.1</t>
  </si>
  <si>
    <t>Instalación de CERRAMIENTO PROVISIONAL en tela naranja con una altura de 2,1 m, y estructura en larguero común, concreto de 17.5 Mpa para fijación de estructura en madera común. Incluye suministro, transporte, instalación y desmonte de la telal, cargue, transporte y botada de material y todos los demás elementos necesarios para su correcta instalación.</t>
  </si>
  <si>
    <t>1.2</t>
  </si>
  <si>
    <t>Suministro, transporte e instalación de PLÁSTICO NEGRO para la protección. Incluye: acarreos internos, instalación y reinstalación del mismo para la protección de pisos.</t>
  </si>
  <si>
    <t>1.3</t>
  </si>
  <si>
    <t>Suministro, transporte e instalación de CARTÓN CORRUGADO tres capas para la protección de piso. Incluye: acarreos internos, instalación y reinstalación del mismo para la protección de pisos.</t>
  </si>
  <si>
    <t>2.0</t>
  </si>
  <si>
    <t>2.1</t>
  </si>
  <si>
    <t>DESMONTE Y RETIRO DE PUERTAS (MARCO Y ALA) metálicas, en aluminio, acero, en madera o puerta reja. Incluye el retiro, cargue, transporte, botada en botaderos oficiales y recuperación de los materiales aprovechables y su transporte hasta la bodega o el sitio que lo indique la interventoría. Ancho variable desde 0,60 a 1,20 m.</t>
  </si>
  <si>
    <t>2.2</t>
  </si>
  <si>
    <t>DESMONTE Y RETIRO DE TABLERO EN ACRÍLICO O VIDRIO. Incluye el retiro, cargue, transporte, botada en botaderos oficiales y recuperación de los materiales aprovechables y su transporte hasta la bodega o el sitio que lo indique la interventoría.</t>
  </si>
  <si>
    <t>2.3</t>
  </si>
  <si>
    <t>DESMONTE Y RETIRO DE POZUELO EN GRANITO. Incluye el retiro, cargue, transporte, botada en botaderos oficiales y recuperación de los materiales aprovechables y su transporte hasta la bodega o el sitio que lo indique la interventoría.</t>
  </si>
  <si>
    <t>2.4</t>
  </si>
  <si>
    <t>DEMOLICIÓN MAMPOSTERÍA EN LADRILLO DE CUALQUIER ESPESOR, incluye cargue, transporte y botada de escombros en botaderos oficiales, demolición de revoques y enchapes aplicados al muro a demoler e instalaciones embebidas, además recuperación de los materiales aprovechables o su transporte hasta el sitio que lo indique la interventoría.</t>
  </si>
  <si>
    <t>2.5</t>
  </si>
  <si>
    <t>DEMOLICIÓN DE REVOQUE DE CIELO EN PERLITA. Incluye cargue, transporte y botada de escombros en botaderos oficiales, transporte hasta el sitio que lo indique la interventoría.</t>
  </si>
  <si>
    <t>2.6</t>
  </si>
  <si>
    <t xml:space="preserve">PASE EN MUROS de concreto y/o mampostería para paso de redes hidrosanitarias, eléctricas o de aire. Tubería de 3/4" - 2". Incluye resane completo de la perforación en caso de ser requerido. </t>
  </si>
  <si>
    <t>und</t>
  </si>
  <si>
    <t>2.7</t>
  </si>
  <si>
    <t>PASE EN MUROS de concreto y/o mampostería para paso de redes hidrosanitarias, eléctricas o de aire. Canaleta 12x5 - 16x5. Incluye resane completo de la perforación en caso de ser requerido.</t>
  </si>
  <si>
    <t>2.8</t>
  </si>
  <si>
    <t>PASE EN MUROS de concreto y/o mampostería para paso de redes hidrosanitarias, eléctricas o de aire. Ducto metálico 20x10. Incluye resane completo de la perforación en caso de ser requerido.</t>
  </si>
  <si>
    <t>2.9</t>
  </si>
  <si>
    <t>PASE EN LOSA de concreto para paso de redes hidrosanitarias, eléctricas o de aire. Ducto metálico 20x10. Incluye resane completo de la perforación en caso de ser requerido.</t>
  </si>
  <si>
    <t>3.0</t>
  </si>
  <si>
    <t>REVOQUES/ENCHAPES/PINTURAS</t>
  </si>
  <si>
    <t>3.1</t>
  </si>
  <si>
    <t>Colocación de REVOQUE con mortero 1:4 EN MUROS. Incluye suministro y transporte de los materiales, fajas, ranuras, filetes y todos los demás elementos necesarios para su correcta construcción.</t>
  </si>
  <si>
    <t>3.2</t>
  </si>
  <si>
    <t>Colocación de REVOQUE con mortero 1:4 EN CIELOS. Incluye suministro y transporte de los materiales, fajas, ranuras, filetes y todos los demás elementos necesarios para su correcta construcción</t>
  </si>
  <si>
    <t>3.3</t>
  </si>
  <si>
    <t>3.4</t>
  </si>
  <si>
    <t>Colocación de ESTUCO ACRÍLICO PROFESIONAL, SOBRE CIELOS REVOCADOS, 3 manos mínimo, o las que sea necesarias para obtener una superficie pareja y homogénea. Incluye suministro y transporte de los materiales, ranuras, filetes, dilataciones y todos los elementos necesarios para su correcta aplicación y funcionamiento.</t>
  </si>
  <si>
    <t>3.5</t>
  </si>
  <si>
    <t>3.6</t>
  </si>
  <si>
    <t>3.7</t>
  </si>
  <si>
    <t>Aplicación de PINTURA VINILICA tipo 1 color GRIS BASALTO para marcos en concreto, medidas 1,84x2,20m, e=0,10m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</si>
  <si>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3.8</t>
  </si>
  <si>
    <t>Aplicación de PINTURA VINILICA tipo 1 color GRIS BASALTO para marcos en concreto, medidas 0,90x2,40m, e=0,10m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</si>
  <si>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3.9</t>
  </si>
  <si>
    <t>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</si>
  <si>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4.0</t>
  </si>
  <si>
    <t>4.1</t>
  </si>
  <si>
    <t>TRATAMIENTO DE SUPERFICIE PARA PULIDA Y BRILLADA DE PISO EN GRANO EXISTENTE. Incluye todo lo necesario para su correcta construcción y funcionamiento.</t>
  </si>
  <si>
    <t>5.0</t>
  </si>
  <si>
    <t>5.1</t>
  </si>
  <si>
    <t>PUERTAS</t>
  </si>
  <si>
    <t>Suministro, transporte e instalación de PUERTA METÁLICA EN CELOSÍA de 0.80x2.10. Marco metálico con anticorrosivo epóxico y acabado en esmalte semimate color gris, ala con bastidor metálico + celosías. Incluye chapa de seguridad y haladera en aluminio</t>
  </si>
  <si>
    <t>5.1.2</t>
  </si>
  <si>
    <t>Suministro, transporte e instalación de PUERTA de 0,90x2.10. Marco metálico calibre 16, ala compuesta de tubería estructural con revestimiento en chapilla de madera tipo cedro rojo o roble; Mirilla en vidrio laminado claro 5+5 con sandblasting. Haladeras en acero inoxidable, cerradura de seguridad tipo Yale 170M plus y todos los elementos necesarios para su correcto funcionamiento. Según diseño</t>
  </si>
  <si>
    <t>5.1.3</t>
  </si>
  <si>
    <t>Suministro, transporte e instalación de PUERTA de 1,00x2.10. Marco metálico calibre 16, ala compuesta de tubería estructural con revestimiento en chapilla de madera tipo cedro rojo o roble; Mirilla en vidrio laminado claro 5+5 con sandblasting. Haladeras en acero inoxidable, cerradura de seguridad tipo Yale 170M plus y todos los elementos necesarios para su correcto funcionamiento. Según diseño</t>
  </si>
  <si>
    <t>5.1.4</t>
  </si>
  <si>
    <t>Suministro, transporte e instalación de PUERTA de 1,20x2.10. Marco metálico calibre 16, ala compuesta de tubería estructural con revestimiento en chapilla de madera tipo cedro rojo o roble; Mirilla en vidrio laminado claro 5+5 con sandblasting. Haladeras en acero inoxidable, cerradura de seguridad tipo Yale 170M plus y todos los elementos necesarios para su correcto funcionamiento. Según diseño</t>
  </si>
  <si>
    <t>5.2</t>
  </si>
  <si>
    <t>VARIOS</t>
  </si>
  <si>
    <t>5.2.1</t>
  </si>
  <si>
    <t>Suministro, transporte e instalación de CENEFA EN MADERA PARA TOPESILLAS, 10 cm de ancho, color a definir por la interventoría. Incluye preforaciones, fijaciones y todo lo necesario para su correcta instalación.</t>
  </si>
  <si>
    <t>5.2.2</t>
  </si>
  <si>
    <t>Suministro, transporte e instalación de TABLERO EN vidrio matizado templado, de 8mm de espesor, de 1.40m de ancho  por 1.20m de altura, incluye 4 perforaciones para la instalación, accesorios en acero inoxidable y transporte.</t>
  </si>
  <si>
    <t xml:space="preserve">un </t>
  </si>
  <si>
    <t>5.2.3</t>
  </si>
  <si>
    <t>Suministro, transporte e instalación de TABLERO EN vidrio matizado templado, de 8mm de espesor, de 1.20m de ancho  por 1.20m de altura, incluye 4 perforaciones para la instalación, accesorios en acero inoxidable y transporte.</t>
  </si>
  <si>
    <t>6.0</t>
  </si>
  <si>
    <t>TABLEROS DE DISTRIBUCION ELECTRICA Y CAJAS DE DISTRIBUCIÓN</t>
  </si>
  <si>
    <t>TABLEROS DE DISTRIBUCIÓN ELÉCTRICA Y ALIMENTADORES. Suministro, transporte e instalación según sección 250 NTC 2050, marcación y señalización según RETIE, anclajes, fijaciones, conexiones, pruebas y ensayos, de:</t>
  </si>
  <si>
    <t>6.1</t>
  </si>
  <si>
    <t>Tablero eléctrico de distribución de 42 circuitos trifásico con tapa (medidas:91x35x11)cms aprox , expuesto, sin espacio para totalizador, para interruptor enchufable, 5 hilos (1 barraje para tierra y 1 para neutro), con puerta y chapa . color gris. El tablero debe cumplir RETIE, barrajes de 225 A, 220 V. Incluye:  todos los elementos y accesorios para su adecuada instalación y fijaciòn (Perno expansivo) y marcación con placa en acrìlico. Se instalara al interior de cuarto eléctrico  en pared , El tablero debe quedar debidamente marcado, la marcación debe ser visible y legible</t>
  </si>
  <si>
    <t>6.2</t>
  </si>
  <si>
    <t xml:space="preserve">Traslado de tablero eléctrico existente de 42 circuitos Trifasico y que se encuentra instalado en cuarto técnico del Bloque 12 en el segundo piso, el lugar de reinstalación será en el cuarto eléctrico del primer piso del Bloque 12 ,los breakers y circuitos existentes seran debidamente reubicados e identificados, actualmente el tablero cuenta con 39 espacios ocupados, el traslado incluye los empalmes correspondientes y las puntas de cable necesarios para la continuidad de los circuitos, el traslado incluye  Incluye: todos los elementos y accesorios para su adecuada instalación y fijaciòn (Perno expansivo) y marcación con placa en acrìlico. la marcación debe ser visible y legible. NOTA 1: Antes de realizar el traslado se debera hacer una evaluación con la interventoria y una verificación de las labores </t>
  </si>
  <si>
    <t>7.0</t>
  </si>
  <si>
    <t>Suministro e instalación de breakers y protecciones en tablero de distribución eléctrica, conexión de puesta a tierra según sección 250 NTC 2050, marcación y señalización según RETIE, anclajes, fijaciones, conexiones, pruebas y ensayos.</t>
  </si>
  <si>
    <t>7.1</t>
  </si>
  <si>
    <t>Interruptor automático (breaker) tripolar industrial atornillable 3x125A, unidad de disparo termomagnética regulable 87-125A, Icu=40 kA, Ics=100%Icu, 220 V, marca SCHNEIDER (referencia EASYPACT CVS LV510307 TMD100) o similar que garantice la correcta coordinacion de protecciones, para instalar en gabinete de distribucion principal. Incluye: cintas y anillos de marcación. Suministro e instalación de breakers en tablero de distribución eléctrica, conexión de puesta a tierra según sección 250 NTC 2050, marcación y señalización según RETIE, anclajes, fijaciones, conexiones, pruebas y ensayos.</t>
  </si>
  <si>
    <t>7.2</t>
  </si>
  <si>
    <t>Interruptor automático (breaker) monopolar enchufable 1x15,1x20,1x30, A, Icc&gt;10 kA, 110 V. Incluye cintas y anillos de marcación</t>
  </si>
  <si>
    <t>7.3</t>
  </si>
  <si>
    <t>Interruptor automático (breaker) tripolar enchufable 3x60A, 3x70A Icc&gt;10 kA, 220 V.  Incluye cintas y anillos de marcación</t>
  </si>
  <si>
    <t>8.0</t>
  </si>
  <si>
    <t>8.1</t>
  </si>
  <si>
    <t>Salida eléctrica para toma corriente doble con polo a tierra color blanco, 125V, 15A en tubería EMT. Incluye: 3m de cable de cobre de 1xN° 10 AWG PE FR LSHF (Low Smoke Halogen Free), caja metálica 12x12x5cm, aparato con tapa, conectores tipo resorte y accesorios. NO Incluye tubería. Suministro e instalación de salidas eléctricas: Incluye: Alambrada, empalme, encintada y accesorios para su correcta instalación, pruebas y chequeos; marcación y señalización según RETIE.</t>
  </si>
  <si>
    <t>8.2</t>
  </si>
  <si>
    <t>Salida eléctrica para toma corriente doble con polo a tierra color blanco, 125V, 15A en tubería EMT. Incluye: 3m de cable de cobre de 1xN° 12 AWG PE FR LSHF (Low Smoke Halogen Free), caja metálica 12x12x5cm, aparato con tapa, conectores tipo resorte y accesorios. NO Incluye tubería. Suministro e instalación de salidas eléctricas: Incluye: Alambrada, empalme, encintada y accesorios para su correcta instalación, pruebas y chequeos; marcación y señalización según RETIE.</t>
  </si>
  <si>
    <t>8.3</t>
  </si>
  <si>
    <t>Salida eléctrica para toma corriente doble con polo a tierra color blanco, 125V, 15A en canaleta metálica. Incluye: 3m de cable de cobre 1xN° 10 AWG PE FR LSHF (Low Smoke Halogen Free), tapa troquelada para canaleta 12cmx5cm con troquel universal, aparato con tapa, conectores tipo resorte y accesorios.  NO Incluye canaleta. Suministro e instalación de salidas eléctricas: Incluye: Alambrada, empalme, encintada y accesorios para su correcta instalación, pruebas y chequeos;  marcación y señalización según RETIE</t>
  </si>
  <si>
    <t>8.4</t>
  </si>
  <si>
    <t>Salida eléctrica para interruptor sencillo 125V, 15A expuesto en tubería EMT. Incluye: 3m de cable de cobre 1xN°10 AWG PE FR LSHF (Low Smoke Halogen Free), caja metálica Rawelt de 2''x4'', aparato con tapa, conectores tipo resorte y accesorios. NO Incluye tubería. Suministro e instalación de salidas eléctricas: Incluye: Alambrada, empalme, encintada y accesorios para su correcta instalación, pruebas y chequeos; marcación y señalización según RETIE.</t>
  </si>
  <si>
    <t>8.5</t>
  </si>
  <si>
    <t xml:space="preserve">Salida eléctrica para interruptor doble 125V, 15A expuesto en tubería EMT. Incluye: 3m de cable de cobre 1xN°12 AWG PE FR LSHF (Low Smoke Halogen Free), caja metálica Rawelt de 2''x4'', aparato con tapa, conectores tipo resorte y accesorios. NO Incluye tubería. Suministro e instalación de salidas eléctricas: Incluye: Alambrada, empalme, encintada y accesorios para su correcta instalación, pruebas y chequeos; marcación y señalización según RETIE. </t>
  </si>
  <si>
    <t>8.6</t>
  </si>
  <si>
    <t xml:space="preserve">Salida eléctrica 120V para iluminación expuesta en caja metálica. Incluye: 3m de cable de cobre 1xN° 12 AWG PE FR LSHF (Low Smoke Halogen Free), caja metálica 12x12x5cm, conectores tipo resorte, prensaestopa de 1/2'', elementos de fijación y accesorios. NO Incluye tubería. Suministro e instalación de salidas eléctricas: Incluye: Alambrada, empalme, encintada y accesorios para su correcta instalación, pruebas y chequeos; marcación y señalización según RETIE. </t>
  </si>
  <si>
    <t>8.7</t>
  </si>
  <si>
    <t>Salida eléctrica para toma corriente doble con polo a tierra color blanco, 125V, 15A en tubería PVC empotrada en muro. Incluye: 3m de cable de cobre de 1xN° 10 AWG LSHF, caja PVC 4''x4'', tapa flux PVC 4''x4'', aparato con tapa, conectores tipo resorte y accesorios.  NO Incluye tubería. ( ESTE TOMA ES ALTO PARA TV)</t>
  </si>
  <si>
    <t>9.0</t>
  </si>
  <si>
    <t>9.1</t>
  </si>
  <si>
    <t>Luminaria hermética led IP65 con chasis de policarbonato inyectado, estabilizado contra rayos UV, autoextinguible, color RAL7035,  broches de policarbonato, disipador de calor, difusor en policarbonato transparente resistente al impacto, con driver electrónico (THD&lt;10%), temperatura de color de 5000°k y con 5 años de garantia certificada, con 1 regleta de 56cm potencia de la Luminaria 50 W, Flujo luminoso de 6000lm, Eficiencia de la luminaria  106lm/w, de voltaje uniiversal (120-277V, 50/60Hz), CRI &gt;80, Factor de potencia &gt; = 0.9,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 Nota: Se debe medir en sitio al momento de la entrega y garantizar los niveles de iluminación requeridos por el RETILAP de acuerdo al producto suministrado.</t>
  </si>
  <si>
    <t>9.2</t>
  </si>
  <si>
    <t>10.0</t>
  </si>
  <si>
    <t>Suministro e instalación de canalizaciones, incluye: soportes, accesorios y elementos de fijación. Todos los soportes deberán cumplir con la NSR de 1998.</t>
  </si>
  <si>
    <t>10.1</t>
  </si>
  <si>
    <t xml:space="preserve">Tubería EMT de 3/4". Incluye: Uniones, entradas a caja, curvas, elementos de fijación, marcación y demas accesorios necesarios para su correcta instalación. </t>
  </si>
  <si>
    <t>10.2</t>
  </si>
  <si>
    <t>Tubería EMT de 1 1/2". Incluye: Uniones,  curvas entradas a caja, conduletas, elementos de fijación, marcación y demas accesorios necesarios para su correcta instalación.</t>
  </si>
  <si>
    <t>10.3</t>
  </si>
  <si>
    <t>Conduleta en L de 3/4'' metálica color gris texturizado. Incluye marcación y elementos de fijación para su correcta instalación.</t>
  </si>
  <si>
    <t>10.4</t>
  </si>
  <si>
    <t xml:space="preserve">Canaleta metálica de 20x10cm con división central (la división debe ser en "L" y llegar hasta la tapa), pestañas para tapar hacia afuera, lamina galvanizada. pintura electrostatica, para transporte de circuitos ramales desde cuarto eléctrico del Bloque 12 primer piso  hasta cuarto eléctrico segundo piso,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</si>
  <si>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10.5</t>
  </si>
  <si>
    <t xml:space="preserve">Canaleta metálica de 40x10cm con división central (la división debe ser en "L" y llegar hasta la tapa), pestañas para tapar hacia afuera, lamina galvanizada. pintura electrostatica, para transporte de circuitos ramales desde cuarto eléctrico del Bloque 12 primer piso  hasta cuarto eléctrico segundo piso,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</si>
  <si>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10.6</t>
  </si>
  <si>
    <t>Bandeja tipo malla 54x300mm con borde de seguridad con soldadura en T, con acabado en Electrozincado con recubrimiento de 20 micras de zinc para ambientes interiores, fijación suspendida a muro con soporte tipo columpio cada 1,5 mts. y cable de cobre para puesta a tierra desnudo No. 8AWG utilizando el accesorio certificado para tal fin. Incluye: chazo tipo RL, esparragos, soporte peldaño, CE25, CE30, BTRCC, FASLOCK y uniones EDRN, cambios de dirección como: curvas verticales y horizontales, codos, tees y reducciones  y demas accesorios necesarios para su correcta instalacion</t>
  </si>
  <si>
    <t>10.7</t>
  </si>
  <si>
    <t>Ducto metalico sellado de 10cmx5cm galvanizada. Incluye: Elementos de fijación mediante esparrago galvanizado de 3/8", soporte peldaño de 60cm para sostener el ducto del sistema de datos y el de seguridad en pasillo, accesorios (curvas, derivaciones, correas de amarre, etc.), puente eléctrico en cable de cobre N° 12 AWG, terminales de ojo en todas las uniones y demas accesorios necesarios para su correcta instalacion. (para sistema de seguridad en pasillos)</t>
  </si>
  <si>
    <t>10.8</t>
  </si>
  <si>
    <t>10.9</t>
  </si>
  <si>
    <t xml:space="preserve">Canaleta metálica de 12x5cm con división central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</si>
  <si>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10.10</t>
  </si>
  <si>
    <t>Caja metálica 12x12x5 con tapa troquelada universal y/o lisa color gris texturizado,para empalme o cambio de ruta de tuberia.  Incluye: Elementos de fijación y marcación.</t>
  </si>
  <si>
    <t>10.11</t>
  </si>
  <si>
    <t xml:space="preserve">Troquel para canaleta metalica 12x5cm para salida de voz y datos con division interna. Incluye elementos de fijación para su correcta instalación </t>
  </si>
  <si>
    <t>10.12</t>
  </si>
  <si>
    <t xml:space="preserve">Canaleta metálica de 6x4cm con división central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color.Se debe garantizar la continuidad de las divisiones centrales. </t>
  </si>
  <si>
    <t>10.13</t>
  </si>
  <si>
    <t xml:space="preserve">Canaleta metálica de 16x5cm con dos divisiónes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</si>
  <si>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10.14</t>
  </si>
  <si>
    <t>Caja metálica Rawelt de 2''x4'' con tapa lisa. Incluye: Elementos de fijación y marcación, y demas accesorios requeridos para su correcto funcionamiento. NO Incluye tubería.</t>
  </si>
  <si>
    <t>10.15</t>
  </si>
  <si>
    <t>Tapa lisa Rawelt 2''x4'', para instalación de lector, incluye  elementos de fijación y demas accesorios requeridos para su correcto funcionamiento. NO Incluye tubería.</t>
  </si>
  <si>
    <t>10.16</t>
  </si>
  <si>
    <t xml:space="preserve">Caja metálica 30x30x15 con tapa bisagrada troquelada universal y/o lisa color gris texturizado. Incluye: Elementos de fijación y marcación. </t>
  </si>
  <si>
    <t>10.17</t>
  </si>
  <si>
    <t xml:space="preserve">Caja metálica 40x40x15 con tapa bisagrada troquelada universal y/o lisa color gris texturizado. Incluye: Elementos de fijación y marcación. </t>
  </si>
  <si>
    <t>10.18</t>
  </si>
  <si>
    <t>Caja PVC 4''x4'' en tubería PVC empotrada en muro. Incluye: caja PVC 4''x4'', tapa flux PVC 4''x4'', conectores y  accesorios.  NO Incluye tubería. ( PARA INSTALACIÓN DE SALIDA DE DATOS EMPOTRADA EN MURO )</t>
  </si>
  <si>
    <t xml:space="preserve">Canaleta metálica de 12x5cm con dos divisiones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</si>
  <si>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 xml:space="preserve">Canaleta metálica de 16x3cm con dos divisiónes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</si>
  <si>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10.19</t>
  </si>
  <si>
    <t>Tubería PVC de 3/4" empotrada en muro. Incluye: Canalización,curva, entrada a caja y demas elementos de fijación,  y accesorios necesarios para su correcta instalación y funcionamiento</t>
  </si>
  <si>
    <t>11.0</t>
  </si>
  <si>
    <t>Cable multiconductor encauchetado 3x12AWG ST-C, 105°C, 600V VW-11. Apto para uso en bandejas portacables. Incluye conectores, terminales, elementos de fijacion y marcacion</t>
  </si>
  <si>
    <t>Cable multiconductor  encauchetado 3x10AWG ST-C, 105°C, 600V VW-11. Apto para uso en bandejas portacables. Incluye conectores, terminales, elementos de fijacion y marcacion</t>
  </si>
  <si>
    <t xml:space="preserve">Alimentador eléctrico en cable de cobre libre de halógeno y retardante en llama 1xN° 12 AWG HFFR/LSHF 600V 80°C para circuitos de tomas e iluminación. Incluye: Conectores, terminales, cintas, marcaciones, elementos de fijación y demas elementos necesarios para su correcta instalación. </t>
  </si>
  <si>
    <t xml:space="preserve">Alimentador eléctrico en cable de cobre libre de halógeno y retardante en llama 1xN° 10 AWG HFFR/LSHF 600V 80°C para circuitos de tomas e iluminación. Incluye: Conectores, terminales, cintas, marcaciones, elementos de fijaión y demas elementos necesarios para su correcta instalación. </t>
  </si>
  <si>
    <t>Suministro,transporte e instalación de alimentador TRIFASICO 5 hilos 1N°1/0 x (Fase) + 1N°1/0 (Neutro) + 1N°6 (Tierra) AWG HFFR/LSHF -90°C, 600V desde gabinete de distribución ubicado en cuarto eléctrico en primer piso del bloque 12 hasta Barraje de tablero trifasico proyectado en cuarto eléctrico del segundo piso del Bloque 12 , Incluye: terminales para ponchar , cintas, marcaciones, elementos de fijación y demas elementos necesarios para su correcta instalación.</t>
  </si>
  <si>
    <t>Suministro,transporte e instalación de alimentador TRIFASICO 5 hilos 1N°4  x (Fase) + 1N°4 (Neutro) + 1N°8 (Tierra) AWG HFFR/LSHF -90°C, 600V desde tablero existente hasta barraje en tablero proyectado en cuarto eléctrico del tercer piso del bloque 9, Incluye: terminales, cintas, marcaciones, elementos de fijaión y demas elementos necesarios para su correcta instalación.</t>
  </si>
  <si>
    <t xml:space="preserve">Traslado de ALIMENTADOR TRIFASICO EXISTENTE 5 hilos, este cableado alimenta actualmente el tablero de 42 ctos existente en cuarto técnico del Bloque 12 ,el lugar de reinstalación será en el cuarto eléctrico del primer piso del Bloque 12, se debera recoger el cable hasta el gabinete de distribución principal ubicado en el primer piso y poder resdistribuir por su nueva ruta, las fases del alimentador son en cable numero 2 ,incluye  el traslado completo de fases neutro y tierra, ademas del retiro de la canalización en tubo EMT de 1 1/2. Incluye: terminales para ponchar , cintas, marcaciones, elementos de fijación y demas elementos necesarios para su correcta instalación.  NOTA 1: Antes de realizar el traslado se debera hacer una evaluación con la interventoria y una verificación de las labores </t>
  </si>
  <si>
    <t>12.0</t>
  </si>
  <si>
    <t>SUMINISTRO DE EQUIPOS - OBRAS COMPLEMENTARIAS - RETIROS - REINSTALACIONES - OBRAS CIVILES</t>
  </si>
  <si>
    <t>12.1</t>
  </si>
  <si>
    <t>MULTITOMA ESPEC 4T/DOBLE 15A-120V/RUEDAS Multitoma Fabricado en lamina calibre 18 tamaño 15x15x15 cms, con base en lamina de 1/8”, troquel universal en cada cara, 4 toma corrientes dobles 15 Amp. (uno por cara), encauchetado 3x14 AWG (7  metros cada uno), clavija Leviton amarilla 15A- 125v, proteccion tipo riel de 1x15 Amp, prensa estopa, conectores, ruedas giratorias con freno, pintura electrostatica en polvo color gris claro texturizado, una de las caras debe ser desmontable</t>
  </si>
  <si>
    <t>12.2</t>
  </si>
  <si>
    <t xml:space="preserve">Suministro de una pareja de electricistas Oficial y Ayudante con herramientas menores para retiros de la red eléctrica existente y traslados de equipos y obras complementarias en las aulas del Bloque 12: 12-222,        12-224,12-228,12-226,12-211,12-211A,12-212,12-308,12-309,12-310,12-307, de igual manera en las Aulas del Bloque 9: 9-314,        9-316,9-347,9-306,9-307,9-308,9-309,9-345,9-346.                                                                Incluye: switches, canalizaciones, luminarias, salidas eléctricas. Incluye: identificación de alimentadores eléctricos de circuitos existentes, retiro de cable o alambre.                             Incluye: Retiro y/o traslado de protecciones electricas en gabinete eléctrico y demás elementos asociados a la instalación. NOTA 1: Este item es cálculado por rendimiento de pareja de electricistas.NOTA 2: Antes de realizar los retiros se debera hacer una evaluación con la interventoria y una verificación de los elementos proyectados a retirar NOTA 3: Esta labor debera ser debidamente coordinada con la interventoria quien definira el traslado de los elementos o la posible reutilización de los mismos según su criterio                                                                                                               </t>
  </si>
  <si>
    <t>dia</t>
  </si>
  <si>
    <t>OBRA SEGURIDAD ELECTRÓNICA</t>
  </si>
  <si>
    <t>13.0</t>
  </si>
  <si>
    <t>SISTEMA DE FACILIDAD DE ACCESO</t>
  </si>
  <si>
    <t>Suministro, transporte, instalación y puesta en marcha de Fuente para electroimanes con respaldo de batería,12VDC,20A. Incluye gabinete,cerradura,board, batería 12V 17A, elementos de fijación y accesorios para su correcto funcionamiento.Marca sugerida: Software House, Altronix.</t>
  </si>
  <si>
    <t>Suministro, transporte, instalación y puesta en marcha de    botón de salida sin contacto, en acero inoxidable, iluminado (rojo-verde), texto en español, rango ajustable. Incluye resistencias, elementos de fijación y demás accesorios para su correcto funcionamiento. Marca sugerida: Enforcer</t>
  </si>
  <si>
    <t>14.0</t>
  </si>
  <si>
    <t>14.1</t>
  </si>
  <si>
    <t>15.0</t>
  </si>
  <si>
    <t>CANALIZACIONES INTERNAS</t>
  </si>
  <si>
    <t>15.1</t>
  </si>
  <si>
    <t>Suministro, transporte, instalación y puesta en marcha de    canaleta plástica ranurada 25x60 mm color gris y  elementos de fijación</t>
  </si>
  <si>
    <t>16.0</t>
  </si>
  <si>
    <t>PLANOS</t>
  </si>
  <si>
    <t>Actualización de planos en formato AUTOCAD</t>
  </si>
  <si>
    <t>Global</t>
  </si>
  <si>
    <t>SUBTOTAL OBRA SEGURIDAD ELECTRÓNICA</t>
  </si>
  <si>
    <t>TOTAL COSTO DIRECTO</t>
  </si>
  <si>
    <t>PN DINAE No. 80-6 10064-16</t>
  </si>
  <si>
    <t>POLICÍA NACIONAL - DIRECCIÓN NACIONAL DE ESCUELAS</t>
  </si>
  <si>
    <t>C</t>
  </si>
  <si>
    <t>NO CUMPLE</t>
  </si>
  <si>
    <t>232-3-2015</t>
  </si>
  <si>
    <t xml:space="preserve">POLICÍA NACIONAL - FONDO ROTATORIO DE LA POLICÍA </t>
  </si>
  <si>
    <t>2019-SI-25-02</t>
  </si>
  <si>
    <t>CSG-212</t>
  </si>
  <si>
    <t>195 DE 2018</t>
  </si>
  <si>
    <t>CZ2576-2720</t>
  </si>
  <si>
    <t>DFA 03003-13</t>
  </si>
  <si>
    <t>YUNG CHANG CO</t>
  </si>
  <si>
    <t xml:space="preserve">CONSTRUCTORA SERVING SAS </t>
  </si>
  <si>
    <t>EMPRESA DE DESARROLLO URBANO - EDU</t>
  </si>
  <si>
    <t>MARKETING PERSONAL S.A</t>
  </si>
  <si>
    <t xml:space="preserve">FRESENIUS MEDICAL CARE </t>
  </si>
  <si>
    <t>I</t>
  </si>
  <si>
    <t>UT</t>
  </si>
  <si>
    <t>0052 DE 2,007</t>
  </si>
  <si>
    <t>074-2015</t>
  </si>
  <si>
    <t>140-2015</t>
  </si>
  <si>
    <t>034-ARC-ENSB-CLENS-017</t>
  </si>
  <si>
    <t>FONADE</t>
  </si>
  <si>
    <t>UNIVERSIDAD DEL MAGDALENA</t>
  </si>
  <si>
    <t>FONDECUM</t>
  </si>
  <si>
    <t>DISTRISEGURIDAD</t>
  </si>
  <si>
    <t>ESCUELA NAVAL DE SUBOFICIALES "ARC BARRANQUILLA"</t>
  </si>
  <si>
    <t>47 A 50</t>
  </si>
  <si>
    <t>94 A 97</t>
  </si>
  <si>
    <t>157 A 160</t>
  </si>
  <si>
    <t>160 A 163</t>
  </si>
  <si>
    <t>110-COP-001-2011</t>
  </si>
  <si>
    <t>4600061972 DE 2015</t>
  </si>
  <si>
    <t>313 DE 2018</t>
  </si>
  <si>
    <t>312 DE 2018</t>
  </si>
  <si>
    <t xml:space="preserve">Municipio El Carmen de Viboral </t>
  </si>
  <si>
    <t xml:space="preserve">Municipio de Medellín </t>
  </si>
  <si>
    <t>017 de 2010</t>
  </si>
  <si>
    <t>018 de 2012</t>
  </si>
  <si>
    <t>2276 de 2016</t>
  </si>
  <si>
    <t>111-ICFE-2017</t>
  </si>
  <si>
    <t>MUNICIPIO DE MOSQUERA CUNDINAMARCA</t>
  </si>
  <si>
    <t>MUNICIPIO DE MOSQUERA</t>
  </si>
  <si>
    <t>MINISTERIO DE CULTURA</t>
  </si>
  <si>
    <t>INSTITUTO DE CASAS FISCALES DEL EJERCITO</t>
  </si>
  <si>
    <t>013 DE 2013</t>
  </si>
  <si>
    <t>014 DE2014</t>
  </si>
  <si>
    <t>001 DE 2015</t>
  </si>
  <si>
    <t>UNIVERSIDAD DE LA GUAJIRA</t>
  </si>
  <si>
    <t>SENA</t>
  </si>
  <si>
    <t>990 / 2009</t>
  </si>
  <si>
    <t>UZAQUEC-CNT-001-08</t>
  </si>
  <si>
    <t>EJERCITO NACIONAL - JEFATURA DE INGENIEROS</t>
  </si>
  <si>
    <t>CONSTRUCTORA UZAQUE LTDA.</t>
  </si>
  <si>
    <t>ENTerritorio (Antes Fonade)</t>
  </si>
  <si>
    <t>08-6-10158-2016</t>
  </si>
  <si>
    <t>Consejo Superior de la Judicatura</t>
  </si>
  <si>
    <t>CONSTRUCCION DE
LA
SEGUNDA FASE DEL
EDIFICIO
DE APARTAMENTOSVIVIENDA
MULTIFAMILAR
PROYECTO
ESPACIO 14</t>
  </si>
  <si>
    <t>CONSTRUCTORA HHC</t>
  </si>
  <si>
    <t>115 - 118</t>
  </si>
  <si>
    <t>157 - 160</t>
  </si>
  <si>
    <t>No.08-6-16170-2015</t>
  </si>
  <si>
    <t>PAF-EUC-O-2017</t>
  </si>
  <si>
    <t>POLICIA NACIONAL
DIRECCION DE BIENESTAR
SOCIAL</t>
  </si>
  <si>
    <t>PATRIMONIO AUTONOMO
FIDEICOMISO ASISTENCIA
TECNICA - FINDETER
EQUIPAMENTOS PUBLICO,
ADMINISTRADO POR LA
FIDUCIARIA BOGOTA S.A</t>
  </si>
  <si>
    <t>025 de 2014</t>
  </si>
  <si>
    <t>001/2016</t>
  </si>
  <si>
    <t>88-6-10029-17</t>
  </si>
  <si>
    <t>PN-MEPAS-No. 94-6-10022-18</t>
  </si>
  <si>
    <t>9-6-10,015-19</t>
  </si>
  <si>
    <t>FISCALIA GENERAL DE LA NACION</t>
  </si>
  <si>
    <t xml:space="preserve">UNION TEMPORAL U.T.I.F.V. INDUSTRIAS FLOREZ VELEZ </t>
  </si>
  <si>
    <t>POLICIA METROPOLITANA DE VILLAVICENCIO</t>
  </si>
  <si>
    <t>POLICIA METROPOLITANA DE SAN JUAN DE PASTO</t>
  </si>
  <si>
    <t xml:space="preserve">POLICIA NACIONAL - POLICIA METROPOLITANA DE MONTERIA </t>
  </si>
  <si>
    <t>2009-0-15-0501</t>
  </si>
  <si>
    <t xml:space="preserve">GONERNACION DE ANTIOQUIA </t>
  </si>
  <si>
    <t xml:space="preserve">EMPRESA SOCIAL DEL ESTADO HOSPITAL - ESE NUESTRA SEÑORA CNDELARIA </t>
  </si>
  <si>
    <t>AEREOLINEA DE ANTIOQUIA LTDA</t>
  </si>
  <si>
    <t>MP-OP-005 DE 2013</t>
  </si>
  <si>
    <t>0555 DE 2014</t>
  </si>
  <si>
    <t>MP-OP-004 DE 2014</t>
  </si>
  <si>
    <t>ALCALDIA MUNICIPAL DE PURISIMA - CORDOBA</t>
  </si>
  <si>
    <t>MUNICIPIO DE SAN ANTERO - CORDOBA</t>
  </si>
  <si>
    <t>MUNICIPIO DE PURISIMA - CORDOBA</t>
  </si>
  <si>
    <t>PRESENTÓ CERTIFICADO</t>
  </si>
  <si>
    <t>ACORDE A ITEM 5.2.1 (T.R.)</t>
  </si>
  <si>
    <t>SIN OBSERVACIÓN</t>
  </si>
  <si>
    <t>CUMPLEN CON LO SOLICITADO</t>
  </si>
  <si>
    <t>SI</t>
  </si>
  <si>
    <t>Municipio de Copacabana</t>
  </si>
  <si>
    <t>NINGUNO</t>
  </si>
  <si>
    <t>NO</t>
  </si>
  <si>
    <r>
      <rPr>
        <sz val="6"/>
        <rFont val="Swis721 LtCn BT"/>
        <family val="2"/>
      </rPr>
      <t>m</t>
    </r>
  </si>
  <si>
    <r>
      <rPr>
        <sz val="6"/>
        <rFont val="Swis721 LtCn BT"/>
        <family val="2"/>
      </rPr>
      <t>m2</t>
    </r>
  </si>
  <si>
    <r>
      <rPr>
        <sz val="6"/>
        <rFont val="Swis721 LtCn BT"/>
        <family val="2"/>
      </rPr>
      <t>Suministro, transporte e instalación de CARTÓN CORRUGADO tres capas para la protección de piso. Incluye: acarreos internos, instalación y reinstalación del mismo para la protección de pisos.</t>
    </r>
  </si>
  <si>
    <r>
      <rPr>
        <sz val="6"/>
        <rFont val="Swis721 LtCn BT"/>
        <family val="2"/>
      </rPr>
      <t>RETIROS Y DEMOLICIONES</t>
    </r>
  </si>
  <si>
    <r>
      <rPr>
        <sz val="6"/>
        <rFont val="Swis721 LtCn BT"/>
        <family val="2"/>
      </rPr>
      <t>un</t>
    </r>
  </si>
  <si>
    <r>
      <rPr>
        <sz val="6"/>
        <rFont val="Swis721 LtCn BT"/>
        <family val="2"/>
      </rPr>
      <t>und</t>
    </r>
  </si>
  <si>
    <r>
      <rPr>
        <sz val="6"/>
        <rFont val="Swis721 LtCn BT"/>
        <family val="2"/>
      </rPr>
      <t>PASE EN MUROS de concreto y/o mampostería para paso de redes hidrosanitarias, eléctricas o de aire. Canaleta 12x5 - 16x5. Incluye resane completo de la perforación en caso de ser requerido.</t>
    </r>
  </si>
  <si>
    <r>
      <rPr>
        <sz val="6"/>
        <rFont val="Swis721 LtCn BT"/>
        <family val="2"/>
      </rPr>
      <t>PASE EN MUROS de concreto y/o mampostería para paso de redes hidrosanitarias, eléctricas o de aire. Ducto metálico 20x10. Incluye resane completo de la perforación en caso de ser requerido.</t>
    </r>
  </si>
  <si>
    <r>
      <rPr>
        <sz val="6"/>
        <rFont val="Swis721 LtCn BT"/>
        <family val="2"/>
      </rPr>
      <t>REVOQUES/ENCHAPES/PINTURAS</t>
    </r>
  </si>
  <si>
    <r>
      <rPr>
        <sz val="6"/>
        <rFont val="Swis721 LtCn BT"/>
        <family val="2"/>
      </rPr>
      <t>PISOS</t>
    </r>
  </si>
  <si>
    <r>
      <rPr>
        <sz val="6"/>
        <rFont val="Swis721 LtCn BT"/>
        <family val="2"/>
      </rPr>
      <t>CARPINTERÍA METÁLICA/MADERA/SISTEMAS LIVIANOS</t>
    </r>
  </si>
  <si>
    <r>
      <rPr>
        <sz val="6"/>
        <rFont val="Swis721 LtCn BT"/>
        <family val="2"/>
      </rPr>
      <t>PUERTAS</t>
    </r>
  </si>
  <si>
    <r>
      <rPr>
        <sz val="6"/>
        <rFont val="Swis721 LtCn BT"/>
        <family val="2"/>
      </rPr>
      <t>VARIOS</t>
    </r>
  </si>
  <si>
    <r>
      <rPr>
        <sz val="6.5"/>
        <rFont val="Swis721 LtCn BT"/>
        <family val="2"/>
      </rPr>
      <t>SUBTOTAL OBRA CIVIL</t>
    </r>
  </si>
  <si>
    <r>
      <rPr>
        <sz val="6"/>
        <rFont val="Swis721 LtCn BT"/>
        <family val="2"/>
      </rPr>
      <t>INSTALACIONES ELÉCTRICAS</t>
    </r>
  </si>
  <si>
    <r>
      <rPr>
        <sz val="6"/>
        <rFont val="Swis721 LtCn BT"/>
        <family val="2"/>
      </rPr>
      <t>TABLEROS DE DISTRIBUCION ELECTRICA Y CAJAS DE DISTRIBUCIÓN</t>
    </r>
  </si>
  <si>
    <r>
      <rPr>
        <sz val="6"/>
        <rFont val="Swis721 LtCn BT"/>
        <family val="2"/>
      </rPr>
      <t xml:space="preserve">TABLEROS DE DISTRIBUCIÓN ELÉCTRICA Y ALIMENTADORES. Suministro, transporte e
</t>
    </r>
    <r>
      <rPr>
        <sz val="6"/>
        <rFont val="Swis721 LtCn BT"/>
        <family val="2"/>
      </rPr>
      <t>instalación según sección 250 NTC 2050, marcación y señalización según RETIE, anclajes, fijaciones, conexiones, pruebas y ensayos, de:</t>
    </r>
  </si>
  <si>
    <r>
      <rPr>
        <sz val="6"/>
        <rFont val="Swis721 LtCn BT"/>
        <family val="2"/>
      </rPr>
      <t>PROTECCIONES ELECTRICAS</t>
    </r>
  </si>
  <si>
    <r>
      <rPr>
        <sz val="6"/>
        <rFont val="Swis721 LtCn BT"/>
        <family val="2"/>
      </rPr>
      <t xml:space="preserve">Suministro e instalación de breakers y protecciones en tablero de distribución eléctrica,
</t>
    </r>
    <r>
      <rPr>
        <sz val="6"/>
        <rFont val="Swis721 LtCn BT"/>
        <family val="2"/>
      </rPr>
      <t>conexión de puesta a tierra según sección 250 NTC 2050, marcación y señalización según RETIE, anclajes, fijaciones, conexiones, pruebas y ensayos.</t>
    </r>
  </si>
  <si>
    <r>
      <rPr>
        <sz val="6"/>
        <rFont val="Swis721 LtCn BT"/>
        <family val="2"/>
      </rPr>
      <t>SALIDAS ELECTRICAS TOMAS E ILUMINACIÓN</t>
    </r>
  </si>
  <si>
    <r>
      <rPr>
        <sz val="6"/>
        <rFont val="Swis721 LtCn BT"/>
        <family val="2"/>
      </rPr>
      <t>Suministro e instalación de salidas eléctricas,iluminación: Incluye: Alambrada, empalme, encintada y accesorios para su correcta instalación, pruebas y chequeos; conexión de puesta a tierra según sección 250 NTC 2050, marcación y señalización según RETIE.</t>
    </r>
  </si>
  <si>
    <r>
      <rPr>
        <sz val="6"/>
        <rFont val="Swis721 LtCn BT"/>
        <family val="2"/>
      </rPr>
      <t>Salida eléctrica para interruptor sencillo 125V, 15A expuesto en tubería EMT. Incluye: 3m de cable de cobre 1xN°10 AWG PE FR LSHF (Low Smoke Halogen Free), caja metálica Rawelt de 2''x4'', aparato con tapa, conectores tipo resorte y accesorios. NO Incluye tubería. Suministro e instalación de salidas eléctricas: Incluye: Alambrada, empalme, encintada y accesorios para su correcta instalación, pruebas y chequeos; marcación y señalización según RETIE.</t>
    </r>
  </si>
  <si>
    <r>
      <rPr>
        <sz val="6"/>
        <rFont val="Swis721 LtCn BT"/>
        <family val="2"/>
      </rPr>
      <t>Salida eléctrica para toma corriente doble con polo a tierra color blanco, 125V, 15A en tubería PVC empotrada en muro. Incluye: 3m de cable de cobre de 1xN° 10 AWG LSHF, caja PVC 4''x4'', tapa flux PVC 4''x4'', aparato con tapa, conectores tipo resorte y accesorios.  NO Incluye tubería. ( ESTE TOMA ES ALTO PARA TV)</t>
    </r>
  </si>
  <si>
    <r>
      <rPr>
        <sz val="6"/>
        <rFont val="Swis721 LtCn BT"/>
        <family val="2"/>
      </rPr>
      <t>SISTEMA DE ILUMINACION</t>
    </r>
  </si>
  <si>
    <r>
      <rPr>
        <sz val="6"/>
        <rFont val="Swis721 LtCn BT"/>
        <family val="2"/>
      </rPr>
      <t>Suministro e instalación de salidas eléctricas para iluminación: Incluye: Alambrada, empalme, encintada y accesorios para su correcta instalación, pruebas y chequeos; conexión de puesta a tierra según sección 250 NTC 2050, marcación y señalización según RETIE.</t>
    </r>
  </si>
  <si>
    <r>
      <rPr>
        <sz val="6"/>
        <rFont val="Swis721 LtCn BT"/>
        <family val="2"/>
      </rPr>
      <t>SUMINISTRO E INSTALACIÓN DE CANALIZACIONES</t>
    </r>
  </si>
  <si>
    <r>
      <rPr>
        <sz val="6"/>
        <rFont val="Swis721 LtCn BT"/>
        <family val="2"/>
      </rPr>
      <t xml:space="preserve">Suministro e instalación de canalizaciones, incluye: soportes, accesorios y elementos de
</t>
    </r>
    <r>
      <rPr>
        <sz val="6"/>
        <rFont val="Swis721 LtCn BT"/>
        <family val="2"/>
      </rPr>
      <t>fijación. Todos los soportes deberán cumplir con la NSR de 1998.</t>
    </r>
  </si>
  <si>
    <r>
      <rPr>
        <sz val="6"/>
        <rFont val="Swis721 LtCn BT"/>
        <family val="2"/>
      </rPr>
      <t>Tubería EMT de 3/4". Incluye: Uniones, entradas a caja, curvas, elementos de fijación, marcación y demas accesorios necesarios para su correcta instalación.</t>
    </r>
  </si>
  <si>
    <r>
      <rPr>
        <sz val="6"/>
        <rFont val="Swis721 LtCn BT"/>
        <family val="2"/>
      </rPr>
      <t>ml</t>
    </r>
  </si>
  <si>
    <r>
      <rPr>
        <sz val="6"/>
        <rFont val="Swis721 LtCn BT"/>
        <family val="2"/>
      </rPr>
      <t>Tubería EMT de 1 1/2". Incluye: Uniones,  curvas entradas a caja, conduletas, elementos de fijación, marcación y demas accesorios necesarios para su correcta instalación.</t>
    </r>
  </si>
  <si>
    <r>
      <rPr>
        <sz val="6"/>
        <rFont val="Swis721 LtCn BT"/>
        <family val="2"/>
      </rPr>
      <t>Conduleta en L de 3/4'' metálica color gris texturizado. Incluye marcación y elementos de fijación para su correcta instalación.</t>
    </r>
  </si>
  <si>
    <r>
      <rPr>
        <sz val="6"/>
        <rFont val="Swis721 LtCn BT"/>
        <family val="2"/>
      </rPr>
      <t>Ducto metalico sellado de 10cmx5cm galvanizada. Incluye: Elementos de fijación mediante esparrago galvanizado de 3/8", soporte peldaño de 60cm para sostener el ducto del sistema de datos y el de seguridad en pasillo, accesorios (curvas, derivaciones, correas de amarre, etc.), puente eléctrico en cable de cobre N° 12 AWG, terminales de ojo en todas las uniones y demas accesorios necesarios para su correcta instalacion. (para sistema de seguridad en pasillos)</t>
    </r>
  </si>
  <si>
    <r>
      <rPr>
        <sz val="6"/>
        <rFont val="Swis721 LtCn BT"/>
        <family val="2"/>
      </rPr>
      <t>Coraza metálica flexible 3/4". Incluye: Conectores rectos y curvos, y demás elementos para su correcto funcionamiento y sujeción(grapas, tornillos, correas, etc.).</t>
    </r>
  </si>
  <si>
    <r>
      <rPr>
        <sz val="6"/>
        <rFont val="Swis721 LtCn BT"/>
        <family val="2"/>
      </rPr>
      <t>Caja metálica 12x12x5 con tapa troquelada universal y/o lisa color gris texturizado,para empalme o cambio de ruta de tuberia.  Incluye: Elementos de fijación y marcación.</t>
    </r>
  </si>
  <si>
    <r>
      <rPr>
        <sz val="6"/>
        <rFont val="Swis721 LtCn BT"/>
        <family val="2"/>
      </rPr>
      <t>Troquel para canaleta metalica 12x5cm para salida de voz y datos con division interna. Incluye elementos de fijación para su correcta instalación</t>
    </r>
  </si>
  <si>
    <r>
      <rPr>
        <sz val="6"/>
        <rFont val="Swis721 LtCn BT"/>
        <family val="2"/>
      </rPr>
      <t>CIRCUITOS RAMALES-ALIMENTADORES PRINCIPALES</t>
    </r>
  </si>
  <si>
    <r>
      <rPr>
        <sz val="6"/>
        <rFont val="Swis721 LtCn BT"/>
        <family val="2"/>
      </rPr>
      <t>Suministro y montaje de circuito ramal desde tablero de distribución eléctrica indicado, incluye: marcación tipo anillo y señalización según RETIE, pruebas, ensayos y chequeos, cumplirá con lo establecido en el Artículo 17, numeral 1 del RETIE:</t>
    </r>
  </si>
  <si>
    <r>
      <rPr>
        <sz val="6"/>
        <rFont val="Swis721 LtCn BT"/>
        <family val="2"/>
      </rPr>
      <t xml:space="preserve">Alimentador eléctrico en cable de cobre libre de halógeno y retardante en llama 1xN° 10 AWG
</t>
    </r>
    <r>
      <rPr>
        <sz val="6"/>
        <rFont val="Swis721 LtCn BT"/>
        <family val="2"/>
      </rPr>
      <t>HFFR/LSHF 600V 80°C para circuitos de tomas e iluminación. Incluye: Conectores, terminales, cintas, marcaciones, elementos de fijaión y demas elementos necesarios para su correcta instalación.</t>
    </r>
  </si>
  <si>
    <r>
      <rPr>
        <sz val="6"/>
        <rFont val="Swis721 LtCn BT"/>
        <family val="2"/>
      </rPr>
      <t xml:space="preserve">SUMINISTRO DE EQUIPOS - OBRAS COMPLEMENTARIAS - RETIROS - REINSTALACIONES -
</t>
    </r>
    <r>
      <rPr>
        <sz val="6"/>
        <rFont val="Swis721 LtCn BT"/>
        <family val="2"/>
      </rPr>
      <t>OBRAS CIVILES</t>
    </r>
  </si>
  <si>
    <r>
      <rPr>
        <sz val="6"/>
        <rFont val="Swis721 LtCn BT"/>
        <family val="2"/>
      </rPr>
      <t>dia</t>
    </r>
  </si>
  <si>
    <r>
      <rPr>
        <sz val="6.5"/>
        <rFont val="Swis721 LtCn BT"/>
        <family val="2"/>
      </rPr>
      <t>SUBTOTAL INSTALACIONES ELÉCTRICAS</t>
    </r>
  </si>
  <si>
    <r>
      <rPr>
        <sz val="6.5"/>
        <rFont val="Swis721 LtCn BT"/>
        <family val="2"/>
      </rPr>
      <t>OBRA SEGURIDAD ELECTRÓNICA</t>
    </r>
  </si>
  <si>
    <r>
      <rPr>
        <sz val="6"/>
        <rFont val="Swis721 LtCn BT"/>
        <family val="2"/>
      </rPr>
      <t>SISTEMA DE FACILIDAD DE ACCESO</t>
    </r>
  </si>
  <si>
    <r>
      <rPr>
        <sz val="6"/>
        <rFont val="Swis721 LtCn BT"/>
        <family val="2"/>
      </rPr>
      <t>CABLEADO</t>
    </r>
  </si>
  <si>
    <r>
      <rPr>
        <sz val="6"/>
        <rFont val="Swis721 LtCn BT"/>
        <family val="2"/>
      </rPr>
      <t>CANALIZACIONES INTERNAS</t>
    </r>
  </si>
  <si>
    <r>
      <rPr>
        <sz val="6"/>
        <rFont val="Swis721 LtCn BT"/>
        <family val="2"/>
      </rPr>
      <t>PLANOS</t>
    </r>
  </si>
  <si>
    <r>
      <rPr>
        <sz val="6"/>
        <rFont val="Swis721 LtCn BT"/>
        <family val="2"/>
      </rPr>
      <t>Actualización de planos en formato AUTOCAD</t>
    </r>
  </si>
  <si>
    <r>
      <rPr>
        <sz val="6"/>
        <rFont val="Swis721 LtCn BT"/>
        <family val="2"/>
      </rPr>
      <t>Global</t>
    </r>
  </si>
  <si>
    <r>
      <rPr>
        <sz val="6.5"/>
        <rFont val="Swis721 LtCn BT"/>
        <family val="2"/>
      </rPr>
      <t>SUBTOTAL OBRA SEGURIDAD ELECTRÓNICA</t>
    </r>
  </si>
  <si>
    <r>
      <rPr>
        <sz val="5.5"/>
        <color rgb="FF0462C1"/>
        <rFont val="Swis721 LtCn BT"/>
        <family val="2"/>
      </rPr>
      <t>1.1</t>
    </r>
  </si>
  <si>
    <r>
      <rPr>
        <sz val="5.5"/>
        <color rgb="FF0462C1"/>
        <rFont val="Swis721 LtCn BT"/>
        <family val="2"/>
      </rPr>
      <t>1.2</t>
    </r>
  </si>
  <si>
    <r>
      <rPr>
        <sz val="5.5"/>
        <color rgb="FF0462C1"/>
        <rFont val="Swis721 LtCn BT"/>
        <family val="2"/>
      </rPr>
      <t>1.3</t>
    </r>
  </si>
  <si>
    <r>
      <rPr>
        <sz val="6"/>
        <rFont val="Swis721 LtCn BT"/>
        <family val="2"/>
      </rPr>
      <t>2.0</t>
    </r>
  </si>
  <si>
    <r>
      <rPr>
        <sz val="5.5"/>
        <color rgb="FF0462C1"/>
        <rFont val="Swis721 LtCn BT"/>
        <family val="2"/>
      </rPr>
      <t>2.1</t>
    </r>
  </si>
  <si>
    <r>
      <rPr>
        <sz val="5.5"/>
        <color rgb="FF0462C1"/>
        <rFont val="Swis721 LtCn BT"/>
        <family val="2"/>
      </rPr>
      <t>2.2</t>
    </r>
  </si>
  <si>
    <r>
      <rPr>
        <sz val="5.5"/>
        <color rgb="FF0462C1"/>
        <rFont val="Swis721 LtCn BT"/>
        <family val="2"/>
      </rPr>
      <t>2.3</t>
    </r>
  </si>
  <si>
    <r>
      <rPr>
        <sz val="5.5"/>
        <color rgb="FF0462C1"/>
        <rFont val="Swis721 LtCn BT"/>
        <family val="2"/>
      </rPr>
      <t>2.4</t>
    </r>
  </si>
  <si>
    <r>
      <rPr>
        <sz val="5.5"/>
        <color rgb="FF0462C1"/>
        <rFont val="Swis721 LtCn BT"/>
        <family val="2"/>
      </rPr>
      <t>2.5</t>
    </r>
  </si>
  <si>
    <r>
      <rPr>
        <sz val="5.5"/>
        <color rgb="FF0462C1"/>
        <rFont val="Swis721 LtCn BT"/>
        <family val="2"/>
      </rPr>
      <t>2.6</t>
    </r>
  </si>
  <si>
    <r>
      <rPr>
        <sz val="5.5"/>
        <color rgb="FF0462C1"/>
        <rFont val="Swis721 LtCn BT"/>
        <family val="2"/>
      </rPr>
      <t>2.7</t>
    </r>
  </si>
  <si>
    <r>
      <rPr>
        <sz val="5.5"/>
        <color rgb="FF0462C1"/>
        <rFont val="Swis721 LtCn BT"/>
        <family val="2"/>
      </rPr>
      <t>2.8</t>
    </r>
  </si>
  <si>
    <r>
      <rPr>
        <sz val="5.5"/>
        <color rgb="FF0462C1"/>
        <rFont val="Swis721 LtCn BT"/>
        <family val="2"/>
      </rPr>
      <t>2.9</t>
    </r>
  </si>
  <si>
    <r>
      <rPr>
        <sz val="6"/>
        <rFont val="Swis721 LtCn BT"/>
        <family val="2"/>
      </rPr>
      <t>3.0</t>
    </r>
  </si>
  <si>
    <r>
      <rPr>
        <sz val="5.5"/>
        <color rgb="FF0462C1"/>
        <rFont val="Swis721 LtCn BT"/>
        <family val="2"/>
      </rPr>
      <t>3.1</t>
    </r>
  </si>
  <si>
    <r>
      <rPr>
        <sz val="5.5"/>
        <color rgb="FF0462C1"/>
        <rFont val="Swis721 LtCn BT"/>
        <family val="2"/>
      </rPr>
      <t>3.2</t>
    </r>
  </si>
  <si>
    <r>
      <rPr>
        <sz val="5.5"/>
        <color rgb="FF0462C1"/>
        <rFont val="Swis721 LtCn BT"/>
        <family val="2"/>
      </rPr>
      <t>3.3</t>
    </r>
  </si>
  <si>
    <r>
      <rPr>
        <sz val="5.5"/>
        <color rgb="FF0462C1"/>
        <rFont val="Swis721 LtCn BT"/>
        <family val="2"/>
      </rPr>
      <t>3.4</t>
    </r>
  </si>
  <si>
    <r>
      <rPr>
        <sz val="5.5"/>
        <color rgb="FF0462C1"/>
        <rFont val="Swis721 LtCn BT"/>
        <family val="2"/>
      </rPr>
      <t>3.5</t>
    </r>
  </si>
  <si>
    <r>
      <rPr>
        <sz val="5.5"/>
        <color rgb="FF0462C1"/>
        <rFont val="Swis721 LtCn BT"/>
        <family val="2"/>
      </rPr>
      <t>3.6</t>
    </r>
  </si>
  <si>
    <r>
      <rPr>
        <sz val="5.5"/>
        <color rgb="FF0462C1"/>
        <rFont val="Swis721 LtCn BT"/>
        <family val="2"/>
      </rPr>
      <t>3.7</t>
    </r>
  </si>
  <si>
    <r>
      <rPr>
        <sz val="5.5"/>
        <color rgb="FF0462C1"/>
        <rFont val="Swis721 LtCn BT"/>
        <family val="2"/>
      </rPr>
      <t>3.8</t>
    </r>
  </si>
  <si>
    <r>
      <rPr>
        <sz val="5.5"/>
        <color rgb="FF0462C1"/>
        <rFont val="Swis721 LtCn BT"/>
        <family val="2"/>
      </rPr>
      <t>3.9</t>
    </r>
  </si>
  <si>
    <r>
      <rPr>
        <sz val="6"/>
        <rFont val="Swis721 LtCn BT"/>
        <family val="2"/>
      </rPr>
      <t>4.0</t>
    </r>
  </si>
  <si>
    <r>
      <rPr>
        <sz val="5.5"/>
        <color rgb="FF0462C1"/>
        <rFont val="Swis721 LtCn BT"/>
        <family val="2"/>
      </rPr>
      <t>4.1</t>
    </r>
  </si>
  <si>
    <r>
      <rPr>
        <sz val="6"/>
        <rFont val="Swis721 LtCn BT"/>
        <family val="2"/>
      </rPr>
      <t>5.0</t>
    </r>
  </si>
  <si>
    <r>
      <rPr>
        <sz val="6"/>
        <rFont val="Swis721 LtCn BT"/>
        <family val="2"/>
      </rPr>
      <t>5.1</t>
    </r>
  </si>
  <si>
    <r>
      <rPr>
        <sz val="5.5"/>
        <color rgb="FF0462C1"/>
        <rFont val="Swis721 LtCn BT"/>
        <family val="2"/>
      </rPr>
      <t>5.1.1</t>
    </r>
  </si>
  <si>
    <r>
      <rPr>
        <sz val="5.5"/>
        <color rgb="FF0462C1"/>
        <rFont val="Swis721 LtCn BT"/>
        <family val="2"/>
      </rPr>
      <t>5.1.2</t>
    </r>
  </si>
  <si>
    <r>
      <rPr>
        <sz val="5.5"/>
        <color rgb="FF0462C1"/>
        <rFont val="Swis721 LtCn BT"/>
        <family val="2"/>
      </rPr>
      <t>5.1.3</t>
    </r>
  </si>
  <si>
    <r>
      <rPr>
        <sz val="5.5"/>
        <color rgb="FF0462C1"/>
        <rFont val="Swis721 LtCn BT"/>
        <family val="2"/>
      </rPr>
      <t>5.1.4</t>
    </r>
  </si>
  <si>
    <r>
      <rPr>
        <sz val="6"/>
        <rFont val="Swis721 LtCn BT"/>
        <family val="2"/>
      </rPr>
      <t>5.2</t>
    </r>
  </si>
  <si>
    <r>
      <rPr>
        <sz val="5.5"/>
        <color rgb="FF0462C1"/>
        <rFont val="Swis721 LtCn BT"/>
        <family val="2"/>
      </rPr>
      <t>5.2.1</t>
    </r>
  </si>
  <si>
    <r>
      <rPr>
        <sz val="5.5"/>
        <color rgb="FF0462C1"/>
        <rFont val="Swis721 LtCn BT"/>
        <family val="2"/>
      </rPr>
      <t>5.2.2</t>
    </r>
  </si>
  <si>
    <r>
      <rPr>
        <sz val="5.5"/>
        <color rgb="FF0462C1"/>
        <rFont val="Swis721 LtCn BT"/>
        <family val="2"/>
      </rPr>
      <t>5.2.3</t>
    </r>
  </si>
  <si>
    <r>
      <rPr>
        <sz val="6"/>
        <rFont val="Swis721 LtCn BT"/>
        <family val="2"/>
      </rPr>
      <t>6.0</t>
    </r>
  </si>
  <si>
    <r>
      <rPr>
        <sz val="5.5"/>
        <color rgb="FF0462C1"/>
        <rFont val="Swis721 LtCn BT"/>
        <family val="2"/>
      </rPr>
      <t>6.1</t>
    </r>
  </si>
  <si>
    <r>
      <rPr>
        <sz val="5.5"/>
        <color rgb="FF0462C1"/>
        <rFont val="Swis721 LtCn BT"/>
        <family val="2"/>
      </rPr>
      <t>6.2</t>
    </r>
  </si>
  <si>
    <r>
      <rPr>
        <sz val="6"/>
        <rFont val="Swis721 LtCn BT"/>
        <family val="2"/>
      </rPr>
      <t>7.0</t>
    </r>
  </si>
  <si>
    <r>
      <rPr>
        <sz val="5.5"/>
        <color rgb="FF0462C1"/>
        <rFont val="Swis721 LtCn BT"/>
        <family val="2"/>
      </rPr>
      <t>7.1</t>
    </r>
  </si>
  <si>
    <r>
      <rPr>
        <sz val="5.5"/>
        <color rgb="FF0462C1"/>
        <rFont val="Swis721 LtCn BT"/>
        <family val="2"/>
      </rPr>
      <t>7.2</t>
    </r>
  </si>
  <si>
    <r>
      <rPr>
        <sz val="5.5"/>
        <color rgb="FF0462C1"/>
        <rFont val="Swis721 LtCn BT"/>
        <family val="2"/>
      </rPr>
      <t>7.3</t>
    </r>
  </si>
  <si>
    <r>
      <rPr>
        <sz val="6"/>
        <rFont val="Swis721 LtCn BT"/>
        <family val="2"/>
      </rPr>
      <t>8.0</t>
    </r>
  </si>
  <si>
    <r>
      <rPr>
        <sz val="5.5"/>
        <color rgb="FF0462C1"/>
        <rFont val="Swis721 LtCn BT"/>
        <family val="2"/>
      </rPr>
      <t>8.1</t>
    </r>
  </si>
  <si>
    <r>
      <rPr>
        <sz val="5.5"/>
        <color rgb="FF0462C1"/>
        <rFont val="Swis721 LtCn BT"/>
        <family val="2"/>
      </rPr>
      <t>8.2</t>
    </r>
  </si>
  <si>
    <r>
      <rPr>
        <sz val="5.5"/>
        <color rgb="FF0462C1"/>
        <rFont val="Swis721 LtCn BT"/>
        <family val="2"/>
      </rPr>
      <t>8.3</t>
    </r>
  </si>
  <si>
    <r>
      <rPr>
        <sz val="5.5"/>
        <color rgb="FF0462C1"/>
        <rFont val="Swis721 LtCn BT"/>
        <family val="2"/>
      </rPr>
      <t>8.4</t>
    </r>
  </si>
  <si>
    <r>
      <rPr>
        <sz val="5.5"/>
        <color rgb="FF0462C1"/>
        <rFont val="Swis721 LtCn BT"/>
        <family val="2"/>
      </rPr>
      <t>8.5</t>
    </r>
  </si>
  <si>
    <r>
      <rPr>
        <sz val="5.5"/>
        <color rgb="FF0462C1"/>
        <rFont val="Swis721 LtCn BT"/>
        <family val="2"/>
      </rPr>
      <t>8.6</t>
    </r>
  </si>
  <si>
    <r>
      <rPr>
        <sz val="5.5"/>
        <color rgb="FF0462C1"/>
        <rFont val="Swis721 LtCn BT"/>
        <family val="2"/>
      </rPr>
      <t>8.7</t>
    </r>
  </si>
  <si>
    <r>
      <rPr>
        <sz val="6"/>
        <rFont val="Swis721 LtCn BT"/>
        <family val="2"/>
      </rPr>
      <t>9.0</t>
    </r>
  </si>
  <si>
    <r>
      <rPr>
        <sz val="5.5"/>
        <color rgb="FF0462C1"/>
        <rFont val="Swis721 LtCn BT"/>
        <family val="2"/>
      </rPr>
      <t>9.1</t>
    </r>
  </si>
  <si>
    <r>
      <rPr>
        <sz val="5.5"/>
        <color rgb="FF0462C1"/>
        <rFont val="Swis721 LtCn BT"/>
        <family val="2"/>
      </rPr>
      <t>9.2</t>
    </r>
  </si>
  <si>
    <r>
      <rPr>
        <sz val="6"/>
        <rFont val="Swis721 LtCn BT"/>
        <family val="2"/>
      </rPr>
      <t>10.0</t>
    </r>
  </si>
  <si>
    <r>
      <rPr>
        <sz val="5.5"/>
        <color rgb="FF0462C1"/>
        <rFont val="Swis721 LtCn BT"/>
        <family val="2"/>
      </rPr>
      <t>10.1</t>
    </r>
  </si>
  <si>
    <r>
      <rPr>
        <sz val="5.5"/>
        <color rgb="FF0462C1"/>
        <rFont val="Swis721 LtCn BT"/>
        <family val="2"/>
      </rPr>
      <t>10.2</t>
    </r>
  </si>
  <si>
    <r>
      <rPr>
        <sz val="5.5"/>
        <color rgb="FF0462C1"/>
        <rFont val="Swis721 LtCn BT"/>
        <family val="2"/>
      </rPr>
      <t>10.3</t>
    </r>
  </si>
  <si>
    <r>
      <rPr>
        <sz val="5.5"/>
        <color rgb="FF0462C1"/>
        <rFont val="Swis721 LtCn BT"/>
        <family val="2"/>
      </rPr>
      <t>10.4</t>
    </r>
  </si>
  <si>
    <r>
      <rPr>
        <sz val="5.5"/>
        <color rgb="FF0462C1"/>
        <rFont val="Swis721 LtCn BT"/>
        <family val="2"/>
      </rPr>
      <t>10.5</t>
    </r>
  </si>
  <si>
    <r>
      <rPr>
        <sz val="5.5"/>
        <color rgb="FF0462C1"/>
        <rFont val="Swis721 LtCn BT"/>
        <family val="2"/>
      </rPr>
      <t>10.6</t>
    </r>
  </si>
  <si>
    <r>
      <rPr>
        <sz val="5.5"/>
        <color rgb="FF0462C1"/>
        <rFont val="Swis721 LtCn BT"/>
        <family val="2"/>
      </rPr>
      <t>10.7</t>
    </r>
  </si>
  <si>
    <r>
      <rPr>
        <sz val="5.5"/>
        <color rgb="FF0462C1"/>
        <rFont val="Swis721 LtCn BT"/>
        <family val="2"/>
      </rPr>
      <t>10.8</t>
    </r>
  </si>
  <si>
    <r>
      <rPr>
        <sz val="5.5"/>
        <color rgb="FF0462C1"/>
        <rFont val="Swis721 LtCn BT"/>
        <family val="2"/>
      </rPr>
      <t>10.9</t>
    </r>
  </si>
  <si>
    <r>
      <rPr>
        <sz val="5.5"/>
        <color rgb="FF0462C1"/>
        <rFont val="Swis721 LtCn BT"/>
        <family val="2"/>
      </rPr>
      <t>10.10</t>
    </r>
  </si>
  <si>
    <r>
      <rPr>
        <sz val="5.5"/>
        <color rgb="FF0462C1"/>
        <rFont val="Swis721 LtCn BT"/>
        <family val="2"/>
      </rPr>
      <t>10.11</t>
    </r>
  </si>
  <si>
    <r>
      <rPr>
        <sz val="5.5"/>
        <color rgb="FF0462C1"/>
        <rFont val="Swis721 LtCn BT"/>
        <family val="2"/>
      </rPr>
      <t>10.12</t>
    </r>
  </si>
  <si>
    <r>
      <rPr>
        <sz val="5.5"/>
        <color rgb="FF0462C1"/>
        <rFont val="Swis721 LtCn BT"/>
        <family val="2"/>
      </rPr>
      <t>10.13</t>
    </r>
  </si>
  <si>
    <r>
      <rPr>
        <sz val="5.5"/>
        <color rgb="FF0462C1"/>
        <rFont val="Swis721 LtCn BT"/>
        <family val="2"/>
      </rPr>
      <t>10.14</t>
    </r>
  </si>
  <si>
    <r>
      <rPr>
        <sz val="5.5"/>
        <color rgb="FF0462C1"/>
        <rFont val="Swis721 LtCn BT"/>
        <family val="2"/>
      </rPr>
      <t>10.15</t>
    </r>
  </si>
  <si>
    <r>
      <rPr>
        <sz val="5.5"/>
        <color rgb="FF0462C1"/>
        <rFont val="Swis721 LtCn BT"/>
        <family val="2"/>
      </rPr>
      <t>10.16</t>
    </r>
  </si>
  <si>
    <r>
      <rPr>
        <sz val="5.5"/>
        <color rgb="FF0462C1"/>
        <rFont val="Swis721 LtCn BT"/>
        <family val="2"/>
      </rPr>
      <t>10.17</t>
    </r>
  </si>
  <si>
    <r>
      <rPr>
        <sz val="5.5"/>
        <color rgb="FF0462C1"/>
        <rFont val="Swis721 LtCn BT"/>
        <family val="2"/>
      </rPr>
      <t>10.18</t>
    </r>
  </si>
  <si>
    <r>
      <rPr>
        <sz val="5.5"/>
        <color rgb="FF0462C1"/>
        <rFont val="Swis721 LtCn BT"/>
        <family val="2"/>
      </rPr>
      <t>10.19</t>
    </r>
  </si>
  <si>
    <r>
      <rPr>
        <sz val="6"/>
        <rFont val="Swis721 LtCn BT"/>
        <family val="2"/>
      </rPr>
      <t>11.0</t>
    </r>
  </si>
  <si>
    <r>
      <rPr>
        <sz val="5.5"/>
        <color rgb="FF0462C1"/>
        <rFont val="Swis721 LtCn BT"/>
        <family val="2"/>
      </rPr>
      <t>11.1</t>
    </r>
  </si>
  <si>
    <r>
      <rPr>
        <sz val="5.5"/>
        <color rgb="FF0462C1"/>
        <rFont val="Swis721 LtCn BT"/>
        <family val="2"/>
      </rPr>
      <t>11.2</t>
    </r>
  </si>
  <si>
    <r>
      <rPr>
        <sz val="5.5"/>
        <color rgb="FF0462C1"/>
        <rFont val="Swis721 LtCn BT"/>
        <family val="2"/>
      </rPr>
      <t>11.3</t>
    </r>
  </si>
  <si>
    <r>
      <rPr>
        <sz val="5.5"/>
        <color rgb="FF0462C1"/>
        <rFont val="Swis721 LtCn BT"/>
        <family val="2"/>
      </rPr>
      <t>11.4</t>
    </r>
  </si>
  <si>
    <r>
      <rPr>
        <sz val="5.5"/>
        <color rgb="FF0462C1"/>
        <rFont val="Swis721 LtCn BT"/>
        <family val="2"/>
      </rPr>
      <t>11.5</t>
    </r>
  </si>
  <si>
    <r>
      <rPr>
        <sz val="5.5"/>
        <color rgb="FF0462C1"/>
        <rFont val="Swis721 LtCn BT"/>
        <family val="2"/>
      </rPr>
      <t>11.6</t>
    </r>
  </si>
  <si>
    <r>
      <rPr>
        <sz val="5.5"/>
        <color rgb="FF0462C1"/>
        <rFont val="Swis721 LtCn BT"/>
        <family val="2"/>
      </rPr>
      <t>11.7</t>
    </r>
  </si>
  <si>
    <r>
      <rPr>
        <sz val="6"/>
        <rFont val="Swis721 LtCn BT"/>
        <family val="2"/>
      </rPr>
      <t>12.0</t>
    </r>
  </si>
  <si>
    <r>
      <rPr>
        <sz val="5.5"/>
        <color rgb="FF0462C1"/>
        <rFont val="Swis721 LtCn BT"/>
        <family val="2"/>
      </rPr>
      <t>12.1</t>
    </r>
  </si>
  <si>
    <r>
      <rPr>
        <sz val="5.5"/>
        <color rgb="FF0462C1"/>
        <rFont val="Swis721 LtCn BT"/>
        <family val="2"/>
      </rPr>
      <t>12.2</t>
    </r>
  </si>
  <si>
    <r>
      <rPr>
        <sz val="6"/>
        <rFont val="Swis721 LtCn BT"/>
        <family val="2"/>
      </rPr>
      <t>13.0</t>
    </r>
  </si>
  <si>
    <r>
      <rPr>
        <sz val="5.5"/>
        <color rgb="FF0462C1"/>
        <rFont val="Swis721 LtCn BT"/>
        <family val="2"/>
      </rPr>
      <t>13.1</t>
    </r>
  </si>
  <si>
    <r>
      <rPr>
        <sz val="5.5"/>
        <color rgb="FF0462C1"/>
        <rFont val="Swis721 LtCn BT"/>
        <family val="2"/>
      </rPr>
      <t>13.2</t>
    </r>
  </si>
  <si>
    <r>
      <rPr>
        <sz val="5.5"/>
        <color rgb="FF0462C1"/>
        <rFont val="Swis721 LtCn BT"/>
        <family val="2"/>
      </rPr>
      <t>13.3</t>
    </r>
  </si>
  <si>
    <r>
      <rPr>
        <sz val="5.5"/>
        <color rgb="FF0462C1"/>
        <rFont val="Swis721 LtCn BT"/>
        <family val="2"/>
      </rPr>
      <t>13.4</t>
    </r>
  </si>
  <si>
    <r>
      <rPr>
        <sz val="5.5"/>
        <color rgb="FF0462C1"/>
        <rFont val="Swis721 LtCn BT"/>
        <family val="2"/>
      </rPr>
      <t>13.5</t>
    </r>
  </si>
  <si>
    <r>
      <rPr>
        <sz val="5.5"/>
        <color rgb="FF0462C1"/>
        <rFont val="Swis721 LtCn BT"/>
        <family val="2"/>
      </rPr>
      <t>13.6</t>
    </r>
  </si>
  <si>
    <r>
      <rPr>
        <sz val="6"/>
        <rFont val="Swis721 LtCn BT"/>
        <family val="2"/>
      </rPr>
      <t>14.0</t>
    </r>
  </si>
  <si>
    <r>
      <rPr>
        <sz val="5.5"/>
        <color rgb="FF0462C1"/>
        <rFont val="Swis721 LtCn BT"/>
        <family val="2"/>
      </rPr>
      <t>14.1</t>
    </r>
  </si>
  <si>
    <r>
      <rPr>
        <sz val="6"/>
        <rFont val="Swis721 LtCn BT"/>
        <family val="2"/>
      </rPr>
      <t>15.0</t>
    </r>
  </si>
  <si>
    <r>
      <rPr>
        <sz val="5.5"/>
        <color rgb="FF0462C1"/>
        <rFont val="Swis721 LtCn BT"/>
        <family val="2"/>
      </rPr>
      <t>15.1</t>
    </r>
  </si>
  <si>
    <r>
      <rPr>
        <sz val="6"/>
        <rFont val="Swis721 LtCn BT"/>
        <family val="2"/>
      </rPr>
      <t>16.0</t>
    </r>
  </si>
  <si>
    <r>
      <rPr>
        <sz val="5.5"/>
        <color rgb="FF0462C1"/>
        <rFont val="Swis721 LtCn BT"/>
        <family val="2"/>
      </rPr>
      <t>16.1</t>
    </r>
  </si>
  <si>
    <r>
      <rPr>
        <sz val="6"/>
        <rFont val="Swis721 LtCn BT"/>
        <family val="2"/>
      </rPr>
      <t>PRELIMINARES</t>
    </r>
  </si>
  <si>
    <t>1,0</t>
  </si>
  <si>
    <t>12 2019</t>
  </si>
  <si>
    <t>BAR-POL-SIR-102-17</t>
  </si>
  <si>
    <t>MM 02-17</t>
  </si>
  <si>
    <t xml:space="preserve">WILLIAMS CO SAS </t>
  </si>
  <si>
    <t xml:space="preserve">MAZ MALLAS SAS </t>
  </si>
  <si>
    <t>Seguro del estado s.a.</t>
  </si>
  <si>
    <t>Seguros del estado s.a.</t>
  </si>
  <si>
    <t xml:space="preserve">Seguros mundial </t>
  </si>
  <si>
    <t>M-100138915</t>
  </si>
  <si>
    <t>75-44-101112361</t>
  </si>
  <si>
    <t>Seguros del Estado S.A.</t>
  </si>
  <si>
    <t>75-44-101112359</t>
  </si>
  <si>
    <t xml:space="preserve">Seguros Mundial </t>
  </si>
  <si>
    <t>75-44-101112362</t>
  </si>
  <si>
    <t>Jmalucelli TRAVELERS</t>
  </si>
  <si>
    <t>14-44-101127843</t>
  </si>
  <si>
    <t>21-44-101348151</t>
  </si>
  <si>
    <t xml:space="preserve">Seguros  Mundial </t>
  </si>
  <si>
    <t>H</t>
  </si>
  <si>
    <t>045-2019</t>
  </si>
  <si>
    <t>176-2018</t>
  </si>
  <si>
    <t>TERMINALES MEDELLIN</t>
  </si>
  <si>
    <t>FUNDACION PASCUAL BRAVO</t>
  </si>
  <si>
    <t>PASE EN MUROS de concreto y/o mampostería para paso de redes hidrosanitarias, eléctricas o de aire. Tubería de 3/4" - 2". Incluye resane completo de la perforación en caso de ser requerido.</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</si>
  <si>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</si>
  <si>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Traslado de tablero eléctrico existente de 42 circuitos Trifasico y que se encuentra instalado en cuarto técnico del Bloque 12 en el segundo piso, el lugar de reinstalación será en el cuarto eléctrico del primer piso del Bloque 12 ,los breakers y circuitos existentes seran debidamente reubicados e identificados, actualmente el tablero cuenta con 39 espacios ocupados, el traslado incluye los empalmes correspondientes y las puntas de cable necesarios para la continuidad de los circuitos, el traslado incluye  Incluye: todos los elementos y accesorios para su adecuada instalación y fijaciòn (Perno expansivo) y marcación con placa en acrìlico. la marcación debe ser visible y legible. NOTA 1: Antes de realizar el traslado se debera hacer una evaluación con la interventoria y una verificación de las labores</t>
  </si>
  <si>
    <t>Salida eléctrica para toma corriente doble con polo a tierra color blanco, 125V, 15A en canaleta metálica. Incluye: 3m de cable de cobre 1xN° 10 AWG PE FR LSHF (Low Smoke Halogen Free), tapa troquelada para canaleta 12cmx5cm con troquel universal, aparato con tapa, conectores tipo resorte y accesorios.  NO Incluye canaleta. Suministro e instalación de salidas eléctricas: Incluye: Alambrada, empalme, encintada y accesorios para su correcta instalación, pruebas y chequeos; marcación y señalización según RETIE</t>
  </si>
  <si>
    <t>Canaleta metálica de 20x10cm con división central (la división debe ser en "L" y llegar hasta la  tapa), pestañas para tapar hacia afuera, lamina galvanizada. pintura electrostatica, para transporte de circuitos ramales desde cuarto eléctrico del Bloque 12 primer piso  hasta cuarto eléctrico segundo piso,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</si>
  <si>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Canaleta metálica de 12x5cm con división central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</si>
  <si>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Caja metálica 30x30x15 con tapa bisagrada troquelada universal y/o lisa color gris texturizado. Incluye: Elementos de fijación y marcación.</t>
  </si>
  <si>
    <t>Caja metálica 40x40x15 con tapa bisagrada troquelada universal y/o lisa color gris texturizado. Incluye: Elementos de fijación y marcación.</t>
  </si>
  <si>
    <t>Canaleta metálica de 12x5cm con dos divisiones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</si>
  <si>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Alimentador eléctrico en cable de cobre libre de halógeno y retardante en llama 1xN° 12 AWG
HFFR/LSHF 600V 80°C para circuitos de tomas e iluminación. Incluye: Conectores, terminales, cintas, marcaciones, elementos de fijación y demas elementos necesarios para su correcta
instalación.</t>
  </si>
  <si>
    <t>Suministro de una pareja de electricistas Oficial y Ayudante con herramientas menores para retiros de la red eléctrica existente y traslados de equipos y obras complementarias en las aulas del Bloque 12: 12-222,        12-224,12-228,12-226,12-211,12-211A,12-212,12-308,12-309,12-310,12-307, de igual manera en las Aulas del Bloque 9: 9-314,        9-316,9-347,9-306,9-307,9-308,9-309,9- 345,9-346.  Incluye: switches, canalizaciones, luminarias, salidas eléctricas. Incluye: identificación de alimentadores eléctricos de circuitos existentes, retiro de cable o alambre.  Incluye: Retiro y/o traslado de protecciones electricas en gabinete eléctrico y demás elementos asociados a la instalación. NOTA 1: Este item es cálculado por rendimiento de pareja de electricistas.NOTA 2: Antes de realizar los retiros se debera hacer una evaluación con la interventoria y una verificación de los elementos proyectados a retirar NOTA 3: Esta labor debera ser debidamente coordinada con la interventoria quien definira el traslado de los elementos o la posible reutilización de los mismos según su criterio</t>
  </si>
  <si>
    <t>Aplicación de PINTURA VINILICA tipo 1 color GRIS BASALTO para marcos en concreto, medidas
0,90x2,40m, e=0,10m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</si>
  <si>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Salida eléctrica para interruptor doble 125V, 15A expuesto en tubería EMT. Incluye: 3m de cable de cobre 1xN°12 AWG PE FR LSHF (Low Smoke Halogen Free), caja metálica Rawelt de 2''x4'', aparato con tapa, conectores tipo resorte y accesorios. NO Incluye tubería. Suministro e instalación de salidas eléctricas: Incluye: Alambrada, empalme, encintada y accesorios para su correcta instalación, pruebas y chequeos; marcación y señalización según RETIE.</t>
  </si>
  <si>
    <t>Salida eléctrica 120V para iluminación expuesta en caja metálica. Incluye: 3m de cable de cobre 1xN° 12 AWG PE FR LSHF (Low Smoke Halogen Free), caja metálica 12x12x5cm, conectores tipo resorte, prensaestopa de 1/2'', elementos de fijación y accesorios. NO Incluye tubería. Suministro e instalación de salidas eléctricas: Incluye: Alambrada, empalme, encintada y accesorios para su correcta instalación, pruebas y chequeos; marcación y señalización según RETIE.</t>
  </si>
  <si>
    <t>Luminaria hermética led IP65 con chasis de policarbonato inyectado, estabilizado contra rayos UV,
autoextinguible, color RAL7035,  broches de policarbonato, disipador de calor, difusor en policarbonato transparente resistente al impacto, con driver electrónico (THD&lt;10%), temperatura de color de 5000°k y con 5 años de garantia certificada, con 1 regleta de 56cm potencia de la  Luminaria 50 W, Flujo luminoso de 6000lm, Eficiencia de la luminaria  106lm/w, de voltaje uniiversal (120-277V, 50/60Hz), CRI &gt;80, Factor de potencia &gt; = 0.9,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 Nota: Se   debe medir en sitio al momento de la entrega y garantizar los niveles de iluminación requeridos por
el RETILAP de acuerdo al producto suministrado.</t>
  </si>
  <si>
    <t>Canaleta metálica de 40x10cm con división central (la división debe ser en "L" y llegar hasta la  tapa), pestañas para tapar hacia afuera, lamina galvanizada. pintura electrostatica, para transporte de circuitos ramales desde cuarto eléctrico del Bloque 12 primer piso  hasta cuarto eléctrico segundo piso,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</si>
  <si>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Canaleta metálica de 6x4cm con división central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color.Se debe garantizar la continuidad de las divisiones centrales.</t>
  </si>
  <si>
    <t>Canaleta metálica de 16x5cm con dos divisiónes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</si>
  <si>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Canaleta metálica de 16x3cm con dos divisiónes (la división debe ser en "L" y llegar hasta la tapa),
pestañas para tapar hacia afuera, calibre 22 USG, lamina cold-rolled, pintura electroestática en polvo horneable color gris texturizada.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t>
  </si>
  <si>
    <t>Tubería PVC de 3/4" empotrada en muro. Incluye: Canalización,curva, entrada a caja y demas
elementos de fijación,  y accesorios necesarios para su correcta instalación y funcionamiento</t>
  </si>
  <si>
    <r>
      <t xml:space="preserve">Suministro,transporte e instalación de alimentador TRIFASICO 5 hilos 1N°4  x (Fase) + 1N°4
(Neutro) + 1N°8 (Tierra) AWG HFFR/LSHF -90°C, 600V desde tablero existente hasta barraje en tablero proyectado en cuarto eléctrico del tercer piso del bloque 9, Incluye: terminales, cintas,
</t>
    </r>
    <r>
      <rPr>
        <vertAlign val="superscript"/>
        <sz val="6"/>
        <rFont val="Swis721 LtCn BT"/>
        <family val="2"/>
      </rPr>
      <t>m</t>
    </r>
    <r>
      <rPr>
        <sz val="6"/>
        <rFont val="Swis721 LtCn BT"/>
        <family val="2"/>
      </rPr>
      <t>Tras</t>
    </r>
    <r>
      <rPr>
        <vertAlign val="superscript"/>
        <sz val="6"/>
        <rFont val="Swis721 LtCn BT"/>
        <family val="2"/>
      </rPr>
      <t>rc</t>
    </r>
    <r>
      <rPr>
        <sz val="6"/>
        <rFont val="Swis721 LtCn BT"/>
        <family val="2"/>
      </rPr>
      <t>la</t>
    </r>
    <r>
      <rPr>
        <vertAlign val="superscript"/>
        <sz val="6"/>
        <rFont val="Swis721 LtCn BT"/>
        <family val="2"/>
      </rPr>
      <t>a</t>
    </r>
    <r>
      <rPr>
        <sz val="6"/>
        <rFont val="Swis721 LtCn BT"/>
        <family val="2"/>
      </rPr>
      <t>d</t>
    </r>
    <r>
      <rPr>
        <vertAlign val="superscript"/>
        <sz val="6"/>
        <rFont val="Swis721 LtCn BT"/>
        <family val="2"/>
      </rPr>
      <t>c</t>
    </r>
    <r>
      <rPr>
        <sz val="6"/>
        <rFont val="Swis721 LtCn BT"/>
        <family val="2"/>
      </rPr>
      <t>o</t>
    </r>
    <r>
      <rPr>
        <vertAlign val="superscript"/>
        <sz val="6"/>
        <rFont val="Swis721 LtCn BT"/>
        <family val="2"/>
      </rPr>
      <t>io</t>
    </r>
    <r>
      <rPr>
        <sz val="6"/>
        <rFont val="Swis721 LtCn BT"/>
        <family val="2"/>
      </rPr>
      <t>d</t>
    </r>
    <r>
      <rPr>
        <vertAlign val="superscript"/>
        <sz val="6"/>
        <rFont val="Swis721 LtCn BT"/>
        <family val="2"/>
      </rPr>
      <t>n</t>
    </r>
    <r>
      <rPr>
        <sz val="6"/>
        <rFont val="Swis721 LtCn BT"/>
        <family val="2"/>
      </rPr>
      <t>e</t>
    </r>
    <r>
      <rPr>
        <vertAlign val="superscript"/>
        <sz val="6"/>
        <rFont val="Swis721 LtCn BT"/>
        <family val="2"/>
      </rPr>
      <t>s</t>
    </r>
    <r>
      <rPr>
        <sz val="6"/>
        <rFont val="Swis721 LtCn BT"/>
        <family val="2"/>
      </rPr>
      <t>A</t>
    </r>
    <r>
      <rPr>
        <vertAlign val="superscript"/>
        <sz val="6"/>
        <rFont val="Swis721 LtCn BT"/>
        <family val="2"/>
      </rPr>
      <t xml:space="preserve">, </t>
    </r>
    <r>
      <rPr>
        <sz val="6"/>
        <rFont val="Swis721 LtCn BT"/>
        <family val="2"/>
      </rPr>
      <t>L</t>
    </r>
    <r>
      <rPr>
        <vertAlign val="superscript"/>
        <sz val="6"/>
        <rFont val="Swis721 LtCn BT"/>
        <family val="2"/>
      </rPr>
      <t>e</t>
    </r>
    <r>
      <rPr>
        <sz val="6"/>
        <rFont val="Swis721 LtCn BT"/>
        <family val="2"/>
      </rPr>
      <t>I</t>
    </r>
    <r>
      <rPr>
        <vertAlign val="superscript"/>
        <sz val="6"/>
        <rFont val="Swis721 LtCn BT"/>
        <family val="2"/>
      </rPr>
      <t>l</t>
    </r>
    <r>
      <rPr>
        <sz val="6"/>
        <rFont val="Swis721 LtCn BT"/>
        <family val="2"/>
      </rPr>
      <t>M</t>
    </r>
    <r>
      <rPr>
        <vertAlign val="superscript"/>
        <sz val="6"/>
        <rFont val="Swis721 LtCn BT"/>
        <family val="2"/>
      </rPr>
      <t>em</t>
    </r>
    <r>
      <rPr>
        <sz val="6"/>
        <rFont val="Swis721 LtCn BT"/>
        <family val="2"/>
      </rPr>
      <t>EN</t>
    </r>
    <r>
      <rPr>
        <vertAlign val="superscript"/>
        <sz val="6"/>
        <rFont val="Swis721 LtCn BT"/>
        <family val="2"/>
      </rPr>
      <t>en</t>
    </r>
    <r>
      <rPr>
        <sz val="6"/>
        <rFont val="Swis721 LtCn BT"/>
        <family val="2"/>
      </rPr>
      <t>T</t>
    </r>
    <r>
      <rPr>
        <vertAlign val="superscript"/>
        <sz val="6"/>
        <rFont val="Swis721 LtCn BT"/>
        <family val="2"/>
      </rPr>
      <t>t</t>
    </r>
    <r>
      <rPr>
        <sz val="6"/>
        <rFont val="Swis721 LtCn BT"/>
        <family val="2"/>
      </rPr>
      <t>A</t>
    </r>
    <r>
      <rPr>
        <vertAlign val="superscript"/>
        <sz val="6"/>
        <rFont val="Swis721 LtCn BT"/>
        <family val="2"/>
      </rPr>
      <t>o</t>
    </r>
    <r>
      <rPr>
        <sz val="6"/>
        <rFont val="Swis721 LtCn BT"/>
        <family val="2"/>
      </rPr>
      <t>D</t>
    </r>
    <r>
      <rPr>
        <vertAlign val="superscript"/>
        <sz val="6"/>
        <rFont val="Swis721 LtCn BT"/>
        <family val="2"/>
      </rPr>
      <t>s</t>
    </r>
    <r>
      <rPr>
        <sz val="6"/>
        <rFont val="Swis721 LtCn BT"/>
        <family val="2"/>
      </rPr>
      <t>O</t>
    </r>
    <r>
      <rPr>
        <vertAlign val="superscript"/>
        <sz val="6"/>
        <rFont val="Swis721 LtCn BT"/>
        <family val="2"/>
      </rPr>
      <t>d</t>
    </r>
    <r>
      <rPr>
        <sz val="6"/>
        <rFont val="Swis721 LtCn BT"/>
        <family val="2"/>
      </rPr>
      <t>R</t>
    </r>
    <r>
      <rPr>
        <vertAlign val="superscript"/>
        <sz val="6"/>
        <rFont val="Swis721 LtCn BT"/>
        <family val="2"/>
      </rPr>
      <t xml:space="preserve">e </t>
    </r>
    <r>
      <rPr>
        <sz val="6"/>
        <rFont val="Swis721 LtCn BT"/>
        <family val="2"/>
      </rPr>
      <t>T</t>
    </r>
    <r>
      <rPr>
        <vertAlign val="superscript"/>
        <sz val="6"/>
        <rFont val="Swis721 LtCn BT"/>
        <family val="2"/>
      </rPr>
      <t>fi</t>
    </r>
    <r>
      <rPr>
        <sz val="6"/>
        <rFont val="Swis721 LtCn BT"/>
        <family val="2"/>
      </rPr>
      <t>R</t>
    </r>
    <r>
      <rPr>
        <vertAlign val="superscript"/>
        <sz val="6"/>
        <rFont val="Swis721 LtCn BT"/>
        <family val="2"/>
      </rPr>
      <t>ja</t>
    </r>
    <r>
      <rPr>
        <sz val="6"/>
        <rFont val="Swis721 LtCn BT"/>
        <family val="2"/>
      </rPr>
      <t>IF</t>
    </r>
    <r>
      <rPr>
        <vertAlign val="superscript"/>
        <sz val="6"/>
        <rFont val="Swis721 LtCn BT"/>
        <family val="2"/>
      </rPr>
      <t>ió</t>
    </r>
    <r>
      <rPr>
        <sz val="6"/>
        <rFont val="Swis721 LtCn BT"/>
        <family val="2"/>
      </rPr>
      <t>A</t>
    </r>
    <r>
      <rPr>
        <vertAlign val="superscript"/>
        <sz val="6"/>
        <rFont val="Swis721 LtCn BT"/>
        <family val="2"/>
      </rPr>
      <t>n</t>
    </r>
    <r>
      <rPr>
        <sz val="6"/>
        <rFont val="Swis721 LtCn BT"/>
        <family val="2"/>
      </rPr>
      <t>S</t>
    </r>
    <r>
      <rPr>
        <vertAlign val="superscript"/>
        <sz val="6"/>
        <rFont val="Swis721 LtCn BT"/>
        <family val="2"/>
      </rPr>
      <t>y</t>
    </r>
    <r>
      <rPr>
        <sz val="6"/>
        <rFont val="Swis721 LtCn BT"/>
        <family val="2"/>
      </rPr>
      <t>IC</t>
    </r>
    <r>
      <rPr>
        <vertAlign val="superscript"/>
        <sz val="6"/>
        <rFont val="Swis721 LtCn BT"/>
        <family val="2"/>
      </rPr>
      <t>d</t>
    </r>
    <r>
      <rPr>
        <sz val="6"/>
        <rFont val="Swis721 LtCn BT"/>
        <family val="2"/>
      </rPr>
      <t>O</t>
    </r>
    <r>
      <rPr>
        <vertAlign val="superscript"/>
        <sz val="6"/>
        <rFont val="Swis721 LtCn BT"/>
        <family val="2"/>
      </rPr>
      <t>em</t>
    </r>
    <r>
      <rPr>
        <sz val="6"/>
        <rFont val="Swis721 LtCn BT"/>
        <family val="2"/>
      </rPr>
      <t>EX</t>
    </r>
    <r>
      <rPr>
        <vertAlign val="superscript"/>
        <sz val="6"/>
        <rFont val="Swis721 LtCn BT"/>
        <family val="2"/>
      </rPr>
      <t>a</t>
    </r>
    <r>
      <rPr>
        <sz val="6"/>
        <rFont val="Swis721 LtCn BT"/>
        <family val="2"/>
      </rPr>
      <t>I</t>
    </r>
    <r>
      <rPr>
        <vertAlign val="superscript"/>
        <sz val="6"/>
        <rFont val="Swis721 LtCn BT"/>
        <family val="2"/>
      </rPr>
      <t>s</t>
    </r>
    <r>
      <rPr>
        <sz val="6"/>
        <rFont val="Swis721 LtCn BT"/>
        <family val="2"/>
      </rPr>
      <t>ST</t>
    </r>
    <r>
      <rPr>
        <vertAlign val="superscript"/>
        <sz val="6"/>
        <rFont val="Swis721 LtCn BT"/>
        <family val="2"/>
      </rPr>
      <t>e</t>
    </r>
    <r>
      <rPr>
        <sz val="6"/>
        <rFont val="Swis721 LtCn BT"/>
        <family val="2"/>
      </rPr>
      <t>E</t>
    </r>
    <r>
      <rPr>
        <vertAlign val="superscript"/>
        <sz val="6"/>
        <rFont val="Swis721 LtCn BT"/>
        <family val="2"/>
      </rPr>
      <t>le</t>
    </r>
    <r>
      <rPr>
        <sz val="6"/>
        <rFont val="Swis721 LtCn BT"/>
        <family val="2"/>
      </rPr>
      <t>N</t>
    </r>
    <r>
      <rPr>
        <vertAlign val="superscript"/>
        <sz val="6"/>
        <rFont val="Swis721 LtCn BT"/>
        <family val="2"/>
      </rPr>
      <t>m</t>
    </r>
    <r>
      <rPr>
        <sz val="6"/>
        <rFont val="Swis721 LtCn BT"/>
        <family val="2"/>
      </rPr>
      <t>T</t>
    </r>
    <r>
      <rPr>
        <vertAlign val="superscript"/>
        <sz val="6"/>
        <rFont val="Swis721 LtCn BT"/>
        <family val="2"/>
      </rPr>
      <t>e</t>
    </r>
    <r>
      <rPr>
        <sz val="6"/>
        <rFont val="Swis721 LtCn BT"/>
        <family val="2"/>
      </rPr>
      <t>E</t>
    </r>
    <r>
      <rPr>
        <vertAlign val="superscript"/>
        <sz val="6"/>
        <rFont val="Swis721 LtCn BT"/>
        <family val="2"/>
      </rPr>
      <t>n</t>
    </r>
    <r>
      <rPr>
        <sz val="6"/>
        <rFont val="Swis721 LtCn BT"/>
        <family val="2"/>
      </rPr>
      <t>5</t>
    </r>
    <r>
      <rPr>
        <vertAlign val="superscript"/>
        <sz val="6"/>
        <rFont val="Swis721 LtCn BT"/>
        <family val="2"/>
      </rPr>
      <t>to</t>
    </r>
    <r>
      <rPr>
        <sz val="6"/>
        <rFont val="Swis721 LtCn BT"/>
        <family val="2"/>
      </rPr>
      <t>h</t>
    </r>
    <r>
      <rPr>
        <vertAlign val="superscript"/>
        <sz val="6"/>
        <rFont val="Swis721 LtCn BT"/>
        <family val="2"/>
      </rPr>
      <t>s</t>
    </r>
    <r>
      <rPr>
        <sz val="6"/>
        <rFont val="Swis721 LtCn BT"/>
        <family val="2"/>
      </rPr>
      <t>il</t>
    </r>
    <r>
      <rPr>
        <vertAlign val="superscript"/>
        <sz val="6"/>
        <rFont val="Swis721 LtCn BT"/>
        <family val="2"/>
      </rPr>
      <t>n</t>
    </r>
    <r>
      <rPr>
        <sz val="6"/>
        <rFont val="Swis721 LtCn BT"/>
        <family val="2"/>
      </rPr>
      <t>o</t>
    </r>
    <r>
      <rPr>
        <vertAlign val="superscript"/>
        <sz val="6"/>
        <rFont val="Swis721 LtCn BT"/>
        <family val="2"/>
      </rPr>
      <t>e</t>
    </r>
    <r>
      <rPr>
        <sz val="6"/>
        <rFont val="Swis721 LtCn BT"/>
        <family val="2"/>
      </rPr>
      <t>s</t>
    </r>
    <r>
      <rPr>
        <vertAlign val="superscript"/>
        <sz val="6"/>
        <rFont val="Swis721 LtCn BT"/>
        <family val="2"/>
      </rPr>
      <t>c</t>
    </r>
    <r>
      <rPr>
        <sz val="6"/>
        <rFont val="Swis721 LtCn BT"/>
        <family val="2"/>
      </rPr>
      <t>,</t>
    </r>
    <r>
      <rPr>
        <vertAlign val="superscript"/>
        <sz val="6"/>
        <rFont val="Swis721 LtCn BT"/>
        <family val="2"/>
      </rPr>
      <t>e</t>
    </r>
    <r>
      <rPr>
        <sz val="6"/>
        <rFont val="Swis721 LtCn BT"/>
        <family val="2"/>
      </rPr>
      <t>e</t>
    </r>
    <r>
      <rPr>
        <vertAlign val="superscript"/>
        <sz val="6"/>
        <rFont val="Swis721 LtCn BT"/>
        <family val="2"/>
      </rPr>
      <t>s</t>
    </r>
    <r>
      <rPr>
        <sz val="6"/>
        <rFont val="Swis721 LtCn BT"/>
        <family val="2"/>
      </rPr>
      <t>s</t>
    </r>
    <r>
      <rPr>
        <vertAlign val="superscript"/>
        <sz val="6"/>
        <rFont val="Swis721 LtCn BT"/>
        <family val="2"/>
      </rPr>
      <t>a</t>
    </r>
    <r>
      <rPr>
        <sz val="6"/>
        <rFont val="Swis721 LtCn BT"/>
        <family val="2"/>
      </rPr>
      <t>t</t>
    </r>
    <r>
      <rPr>
        <vertAlign val="superscript"/>
        <sz val="6"/>
        <rFont val="Swis721 LtCn BT"/>
        <family val="2"/>
      </rPr>
      <t>r</t>
    </r>
    <r>
      <rPr>
        <sz val="6"/>
        <rFont val="Swis721 LtCn BT"/>
        <family val="2"/>
      </rPr>
      <t>e</t>
    </r>
    <r>
      <rPr>
        <vertAlign val="superscript"/>
        <sz val="6"/>
        <rFont val="Swis721 LtCn BT"/>
        <family val="2"/>
      </rPr>
      <t>io</t>
    </r>
    <r>
      <rPr>
        <sz val="6"/>
        <rFont val="Swis721 LtCn BT"/>
        <family val="2"/>
      </rPr>
      <t>c</t>
    </r>
    <r>
      <rPr>
        <vertAlign val="superscript"/>
        <sz val="6"/>
        <rFont val="Swis721 LtCn BT"/>
        <family val="2"/>
      </rPr>
      <t>s</t>
    </r>
    <r>
      <rPr>
        <sz val="6"/>
        <rFont val="Swis721 LtCn BT"/>
        <family val="2"/>
      </rPr>
      <t>ab</t>
    </r>
    <r>
      <rPr>
        <vertAlign val="superscript"/>
        <sz val="6"/>
        <rFont val="Swis721 LtCn BT"/>
        <family val="2"/>
      </rPr>
      <t>p</t>
    </r>
    <r>
      <rPr>
        <sz val="6"/>
        <rFont val="Swis721 LtCn BT"/>
        <family val="2"/>
      </rPr>
      <t>l</t>
    </r>
    <r>
      <rPr>
        <vertAlign val="superscript"/>
        <sz val="6"/>
        <rFont val="Swis721 LtCn BT"/>
        <family val="2"/>
      </rPr>
      <t>a</t>
    </r>
    <r>
      <rPr>
        <sz val="6"/>
        <rFont val="Swis721 LtCn BT"/>
        <family val="2"/>
      </rPr>
      <t>e</t>
    </r>
    <r>
      <rPr>
        <vertAlign val="superscript"/>
        <sz val="6"/>
        <rFont val="Swis721 LtCn BT"/>
        <family val="2"/>
      </rPr>
      <t>r</t>
    </r>
    <r>
      <rPr>
        <sz val="6"/>
        <rFont val="Swis721 LtCn BT"/>
        <family val="2"/>
      </rPr>
      <t>ad</t>
    </r>
    <r>
      <rPr>
        <vertAlign val="superscript"/>
        <sz val="6"/>
        <rFont val="Swis721 LtCn BT"/>
        <family val="2"/>
      </rPr>
      <t>s</t>
    </r>
    <r>
      <rPr>
        <sz val="6"/>
        <rFont val="Swis721 LtCn BT"/>
        <family val="2"/>
      </rPr>
      <t>o</t>
    </r>
    <r>
      <rPr>
        <vertAlign val="superscript"/>
        <sz val="6"/>
        <rFont val="Swis721 LtCn BT"/>
        <family val="2"/>
      </rPr>
      <t>u</t>
    </r>
    <r>
      <rPr>
        <sz val="6"/>
        <rFont val="Swis721 LtCn BT"/>
        <family val="2"/>
      </rPr>
      <t>a</t>
    </r>
    <r>
      <rPr>
        <vertAlign val="superscript"/>
        <sz val="6"/>
        <rFont val="Swis721 LtCn BT"/>
        <family val="2"/>
      </rPr>
      <t>c</t>
    </r>
    <r>
      <rPr>
        <sz val="6"/>
        <rFont val="Swis721 LtCn BT"/>
        <family val="2"/>
      </rPr>
      <t>li</t>
    </r>
    <r>
      <rPr>
        <vertAlign val="superscript"/>
        <sz val="6"/>
        <rFont val="Swis721 LtCn BT"/>
        <family val="2"/>
      </rPr>
      <t>o</t>
    </r>
    <r>
      <rPr>
        <sz val="6"/>
        <rFont val="Swis721 LtCn BT"/>
        <family val="2"/>
      </rPr>
      <t>m</t>
    </r>
    <r>
      <rPr>
        <vertAlign val="superscript"/>
        <sz val="6"/>
        <rFont val="Swis721 LtCn BT"/>
        <family val="2"/>
      </rPr>
      <t>rr</t>
    </r>
    <r>
      <rPr>
        <sz val="6"/>
        <rFont val="Swis721 LtCn BT"/>
        <family val="2"/>
      </rPr>
      <t>en</t>
    </r>
    <r>
      <rPr>
        <vertAlign val="superscript"/>
        <sz val="6"/>
        <rFont val="Swis721 LtCn BT"/>
        <family val="2"/>
      </rPr>
      <t>c</t>
    </r>
    <r>
      <rPr>
        <sz val="6"/>
        <rFont val="Swis721 LtCn BT"/>
        <family val="2"/>
      </rPr>
      <t>t</t>
    </r>
    <r>
      <rPr>
        <vertAlign val="superscript"/>
        <sz val="6"/>
        <rFont val="Swis721 LtCn BT"/>
        <family val="2"/>
      </rPr>
      <t>t</t>
    </r>
    <r>
      <rPr>
        <sz val="6"/>
        <rFont val="Swis721 LtCn BT"/>
        <family val="2"/>
      </rPr>
      <t>a a</t>
    </r>
    <r>
      <rPr>
        <vertAlign val="superscript"/>
        <sz val="6"/>
        <rFont val="Swis721 LtCn BT"/>
        <family val="2"/>
      </rPr>
      <t>in</t>
    </r>
    <r>
      <rPr>
        <sz val="6"/>
        <rFont val="Swis721 LtCn BT"/>
        <family val="2"/>
      </rPr>
      <t>c</t>
    </r>
    <r>
      <rPr>
        <vertAlign val="superscript"/>
        <sz val="6"/>
        <rFont val="Swis721 LtCn BT"/>
        <family val="2"/>
      </rPr>
      <t>s</t>
    </r>
    <r>
      <rPr>
        <sz val="6"/>
        <rFont val="Swis721 LtCn BT"/>
        <family val="2"/>
      </rPr>
      <t>tu</t>
    </r>
    <r>
      <rPr>
        <vertAlign val="superscript"/>
        <sz val="6"/>
        <rFont val="Swis721 LtCn BT"/>
        <family val="2"/>
      </rPr>
      <t>ta</t>
    </r>
    <r>
      <rPr>
        <sz val="6"/>
        <rFont val="Swis721 LtCn BT"/>
        <family val="2"/>
      </rPr>
      <t>a</t>
    </r>
    <r>
      <rPr>
        <vertAlign val="superscript"/>
        <sz val="6"/>
        <rFont val="Swis721 LtCn BT"/>
        <family val="2"/>
      </rPr>
      <t>l</t>
    </r>
    <r>
      <rPr>
        <sz val="6"/>
        <rFont val="Swis721 LtCn BT"/>
        <family val="2"/>
      </rPr>
      <t>l</t>
    </r>
    <r>
      <rPr>
        <vertAlign val="superscript"/>
        <sz val="6"/>
        <rFont val="Swis721 LtCn BT"/>
        <family val="2"/>
      </rPr>
      <t>a</t>
    </r>
    <r>
      <rPr>
        <sz val="6"/>
        <rFont val="Swis721 LtCn BT"/>
        <family val="2"/>
      </rPr>
      <t>m</t>
    </r>
    <r>
      <rPr>
        <vertAlign val="superscript"/>
        <sz val="6"/>
        <rFont val="Swis721 LtCn BT"/>
        <family val="2"/>
      </rPr>
      <t>ci</t>
    </r>
    <r>
      <rPr>
        <sz val="6"/>
        <rFont val="Swis721 LtCn BT"/>
        <family val="2"/>
      </rPr>
      <t>e</t>
    </r>
    <r>
      <rPr>
        <vertAlign val="superscript"/>
        <sz val="6"/>
        <rFont val="Swis721 LtCn BT"/>
        <family val="2"/>
      </rPr>
      <t>ó</t>
    </r>
    <r>
      <rPr>
        <sz val="6"/>
        <rFont val="Swis721 LtCn BT"/>
        <family val="2"/>
      </rPr>
      <t>n</t>
    </r>
    <r>
      <rPr>
        <vertAlign val="superscript"/>
        <sz val="6"/>
        <rFont val="Swis721 LtCn BT"/>
        <family val="2"/>
      </rPr>
      <t>n</t>
    </r>
    <r>
      <rPr>
        <sz val="6"/>
        <rFont val="Swis721 LtCn BT"/>
        <family val="2"/>
      </rPr>
      <t>t</t>
    </r>
    <r>
      <rPr>
        <vertAlign val="superscript"/>
        <sz val="6"/>
        <rFont val="Swis721 LtCn BT"/>
        <family val="2"/>
      </rPr>
      <t>.</t>
    </r>
    <r>
      <rPr>
        <sz val="6"/>
        <rFont val="Swis721 LtCn BT"/>
        <family val="2"/>
      </rPr>
      <t>e el</t>
    </r>
  </si>
  <si>
    <t>tablero de 42 ctos existente en cuarto técnico del Bloque 12 ,el lugar de reinstalación será en el cuarto eléctrico del primer piso del Bloque 12, se debera recoger el cable hasta el gabinete de distribución principal ubicado en el primer piso y poder resdistribuir por su nueva ruta, las fases del alimentador son en cable numero 2 ,incluye  el traslado completo de fases neutro y tierra, ademas del retiro de la canalización en tubo EMT de 1 1/2. Incluye: terminales para ponchar , cintas, marcaciones, elementos de fijación y demas elementos necesarios para su correcta instalación.
NOTA 1: Antes de realizar el traslado se debera hacer una evaluación con la interventoria y una
verificación de las labores</t>
  </si>
  <si>
    <t>MULTITOMA ESPEC 4T/DOBLE 15A-120V/RUEDAS Multitoma Fabricado en lamina calibre 18
tamaño 15x15x15 cms, con base en lamina de 1/8”, troquel universal en cada cara, 4 toma corrientes dobles 15 Amp. (uno por cara), encauchetado 3x14 AWG (7   metros cada uno), clavija Leviton amarilla 15A- 125v, proteccion tipo riel de 1x15 Amp, prensa estopa, conectores, ruedas giratorias con freno, pintura electrostatica en polvo color gris claro texturizado, una de las caras debe ser desmontable</t>
  </si>
  <si>
    <t>Se rechaza la propuesta conforme al literal c. del numeral 14 de los terminos de referencia: "Se presente de forma extemporánea antes o después de la fecha y hora fijadas para la entrega y el cierre o en lugar diferente al indicado."</t>
  </si>
  <si>
    <r>
      <t>No adjunt</t>
    </r>
    <r>
      <rPr>
        <sz val="12"/>
        <rFont val="Arial"/>
        <family val="2"/>
      </rPr>
      <t>ó</t>
    </r>
    <r>
      <rPr>
        <b/>
        <sz val="12"/>
        <rFont val="Arial"/>
        <family val="2"/>
      </rPr>
      <t xml:space="preserve"> la CC y la Tarjeta Profesional de quien abonó la propuesta, aunque el requisito es subsanable no se le solicitó debido a que no cumple con la capacidad financiera</t>
    </r>
  </si>
  <si>
    <t>KA S.A.</t>
  </si>
  <si>
    <t>GALA URBANA S.A.S.</t>
  </si>
  <si>
    <t>ACEROS Y CONCRETOS S.A.S.</t>
  </si>
  <si>
    <t>SIRCOL S.A.S.</t>
  </si>
  <si>
    <t>ASEM S.A.S.</t>
  </si>
  <si>
    <t>Actualmente, se tiene información fidedigna, sobre la existencia de hechos de fuerza mayor que le impedirían celebrar y ejecutar el contrato, conforme lo exigen los Términos de Referencia.</t>
  </si>
  <si>
    <t>Se inhabilita la propuesta conforme al literal h. del numeral 14 de los terminos de referencia: "Presente una Propuesta parcial o deje de cotizar algún ítem" item no cotizado 10.8"</t>
  </si>
  <si>
    <t>No cumple con la experiencia solicita en el numeral 5.2 de los Términos de Referencia: Garantizar que la sumatoria de los hasta cinco (5) contratos ejecutados, sea mayor a dos (2)</t>
  </si>
  <si>
    <t xml:space="preserve">Se rechaza de plano conforme el Numeral 5.3. Requisitos de capacidad financiera. por no cumplir con el capital de trabajo exigido en los términos de referencia. por no cumplir con el capital de trabajo exigido en los terminos de referencia </t>
  </si>
  <si>
    <t>Se rechaza la propuesta conforme al literal c. del numeral 14 de los Términos de Referencia: "Se presente de forma extemporánea antes o después de la fecha y hora fijadas para la entrega y el cierre o en lugar diferente al indicado."</t>
  </si>
  <si>
    <t>Subsanó el requerimiento realizado el 18/05/2021</t>
  </si>
  <si>
    <t>ECOMETALES</t>
  </si>
  <si>
    <t>Se inhabilita la propuesta conforme al literal j. del numeral 14 de los Términos de Referencia: j. "Modifique las descripciones, los ítems o las cantidades del formato de presentación de la Propuesta económica" ítem modificados 11,6 - 11,7"</t>
  </si>
  <si>
    <t>Se rechazá la propuesta economica conforme lo dispuesto en el literal c del numeral 14 de los Términos de Referencia: " Se presente de forma extemporánea antes o después de la fecha y hora fijadas para la entrega y el cierre o en lugar diferente al indicado."</t>
  </si>
  <si>
    <t>OFERENTES</t>
  </si>
  <si>
    <t>CIERRE: 19/05/2021
HORA: 15:00</t>
  </si>
  <si>
    <t>MAURICIO RAFAEL PABA PINZÓN</t>
  </si>
  <si>
    <t>CONSORCIO INTERNACIONAL DE SOLUCIONES INTEGRALES S.A.S.</t>
  </si>
  <si>
    <t>LUIS ENRIQUE OYOLA QUINTERO</t>
  </si>
  <si>
    <t>JOHN JAIRO VÁSQUEZ SUÁREZ</t>
  </si>
  <si>
    <t>GRUPO EMPRESARIAL PINZÓN MUÑOZ S.A.S.</t>
  </si>
  <si>
    <t>HIMHER Y COMPAÑIA S.A.</t>
  </si>
  <si>
    <t>INTER OBRAS GR S.A.S.</t>
  </si>
  <si>
    <t>JULIO CESAR QUESADA ARREDONDO</t>
  </si>
  <si>
    <t>DANIEL JOSÉ NIEVES VERGARA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</si>
</sst>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Red]\-&quot;$&quot;#,##0.00"/>
    <numFmt numFmtId="165" formatCode="_-&quot;$&quot;* #,##0.00_-;\-&quot;$&quot;* #,##0.00_-;_-&quot;$&quot;* &quot;-&quot;??_-;_-@_-"/>
    <numFmt numFmtId="166" formatCode="_(* #,##0.00_);_(* \(#,##0.00\);_(* &quot;-&quot;??_);_(@_)"/>
    <numFmt numFmtId="167" formatCode="_ * #,##0.00_ ;_ * \-#,##0.00_ ;_ * &quot;-&quot;??_ ;_ @_ "/>
    <numFmt numFmtId="168" formatCode="&quot;K=&quot;\ \ \ \ #,##0.00\ &quot;de contra&quot;"/>
    <numFmt numFmtId="169" formatCode="&quot;$&quot;\ #,##0.00"/>
    <numFmt numFmtId="170" formatCode="#,##0.00\ &quot;SMMLV&quot;"/>
    <numFmt numFmtId="171" formatCode="_ * #,##0_ ;_ * \-#,##0_ ;_ * &quot;-&quot;??_ ;_ @_ "/>
    <numFmt numFmtId="172" formatCode="_-* #,##0.00\ [$€]_-;\-* #,##0.00\ [$€]_-;_-* &quot;-&quot;??\ [$€]_-;_-@_-"/>
    <numFmt numFmtId="173" formatCode="\$#,##0.00_);[Red]\(\$#,##0.00\)"/>
    <numFmt numFmtId="174" formatCode="&quot;$&quot;\ #,##0.00;[Red]&quot;$&quot;\ \-#,##0.00"/>
    <numFmt numFmtId="175" formatCode="_-* #,##0.00\ _$_-;\-* #,##0.00\ _$_-;_-* &quot;-&quot;??\ _$_-;_-@_-"/>
    <numFmt numFmtId="176" formatCode="#,##0.000"/>
    <numFmt numFmtId="177" formatCode="0.0"/>
    <numFmt numFmtId="178" formatCode="###,###,##0.00000"/>
    <numFmt numFmtId="179" formatCode="&quot;$&quot;\ #,##0;&quot;$&quot;\ \-#,##0"/>
    <numFmt numFmtId="180" formatCode="_ &quot;$&quot;\ * #,##0.00_ ;_ &quot;$&quot;\ * \-#,##0.00_ ;_ &quot;$&quot;\ * &quot;-&quot;??_ ;_ @_ "/>
    <numFmt numFmtId="181" formatCode="_ &quot;$&quot;\ * #,##0_ ;_ &quot;$&quot;\ * \-#,##0_ ;_ &quot;$&quot;\ * &quot;-&quot;_ ;_ @_ "/>
    <numFmt numFmtId="182" formatCode="&quot;$&quot;\ #,##0.00;&quot;$&quot;\ \-#,##0.00"/>
    <numFmt numFmtId="183" formatCode="[$$-240A]\ #,##0.00"/>
    <numFmt numFmtId="184" formatCode="&quot;$&quot;\ #,##0;[Red]&quot;$&quot;\ \-#,##0"/>
    <numFmt numFmtId="185" formatCode="_(* #,##0_);_(* \(#,##0\);_(* &quot;-&quot;??_);_(@_)"/>
    <numFmt numFmtId="186" formatCode="_([$$-240A]\ * #,##0_);_([$$-240A]\ * \(#,##0\);_([$$-240A]\ * &quot;-&quot;_);_(@_)"/>
    <numFmt numFmtId="187" formatCode="#,##0;[Red]#,##0"/>
    <numFmt numFmtId="188" formatCode="#,##0.00;[Red]#,##0.00"/>
    <numFmt numFmtId="189" formatCode="&quot;$&quot;\ #,##0"/>
    <numFmt numFmtId="190" formatCode="#,##0.0000"/>
    <numFmt numFmtId="191" formatCode="#,##0.00_ ;[Red]\-#,##0.00\ "/>
    <numFmt numFmtId="192" formatCode="_(&quot;$&quot;\ * #,##0.00_);_(&quot;$&quot;\ * \(#,##0.00\);_(&quot;$&quot;\ * &quot;-&quot;??_);_(@_)"/>
    <numFmt numFmtId="193" formatCode="_(&quot;$&quot;* #,##0.00_);_(&quot;$&quot;* \(#,##0.00\);_(&quot;$&quot;* &quot;-&quot;??_);_(@_)"/>
    <numFmt numFmtId="194" formatCode="_-&quot;$&quot;* #,##0_-;\-&quot;$&quot;* #,##0_-;_-&quot;$&quot;* &quot;-&quot;??_-;_-@_-"/>
    <numFmt numFmtId="195" formatCode="_-[$$-240A]\ * #,##0.00_-;\-[$$-240A]\ * #,##0.00_-;_-[$$-240A]\ * &quot;-&quot;??_-;_-@_-"/>
    <numFmt numFmtId="196" formatCode="&quot;$&quot;#,##0"/>
    <numFmt numFmtId="197" formatCode="_-* #,##0.00_-;\-* #,##0.00_-;_-* &quot;-&quot;_-;_-@_-"/>
    <numFmt numFmtId="198" formatCode="_-&quot;$&quot;\ * #,##0_-;\-&quot;$&quot;\ * #,##0_-;_-&quot;$&quot;\ * &quot;-&quot;??_-;_-@_-"/>
    <numFmt numFmtId="199" formatCode="_ &quot;$&quot;\ * #,##0_ ;_ &quot;$&quot;\ * \-#,##0_ ;_ &quot;$&quot;\ * &quot;-&quot;??_ ;_ @_ "/>
    <numFmt numFmtId="200" formatCode="#,##0.0"/>
    <numFmt numFmtId="201" formatCode="_-&quot;$&quot;* #,##0_-;\-&quot;$&quot;* #,##0_-;_-&quot;$&quot;* &quot;-&quot;??_-;_-@"/>
    <numFmt numFmtId="202" formatCode="0.0%"/>
    <numFmt numFmtId="203" formatCode="&quot;$&quot;#,##0.000"/>
    <numFmt numFmtId="204" formatCode="&quot;$&quot;#,##0.00000"/>
    <numFmt numFmtId="205" formatCode="\$\ #,##0"/>
    <numFmt numFmtId="206" formatCode="\$#,##0"/>
  </numFmts>
  <fonts count="144">
    <font>
      <sz val="10"/>
      <name val="Arial"/>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6"/>
      <name val="Arial"/>
      <family val="2"/>
    </font>
    <font>
      <sz val="10"/>
      <color theme="1"/>
      <name val="Arial"/>
      <family val="2"/>
    </font>
    <font>
      <b/>
      <sz val="10"/>
      <color theme="1"/>
      <name val="Arial"/>
      <family val="2"/>
    </font>
    <font>
      <b/>
      <sz val="10"/>
      <color rgb="FF000000"/>
      <name val="Arial"/>
      <family val="2"/>
    </font>
    <font>
      <sz val="11"/>
      <color rgb="FF000000"/>
      <name val="Calibri"/>
      <family val="2"/>
    </font>
    <font>
      <sz val="11"/>
      <name val="Calibri"/>
      <family val="2"/>
      <scheme val="minor"/>
    </font>
    <font>
      <b/>
      <sz val="12"/>
      <name val="Calibri"/>
      <family val="2"/>
      <scheme val="minor"/>
    </font>
    <font>
      <sz val="11"/>
      <name val="Arial"/>
      <family val="2"/>
    </font>
    <font>
      <b/>
      <sz val="14"/>
      <color rgb="FF000000"/>
      <name val="Calibri"/>
      <family val="2"/>
    </font>
    <font>
      <sz val="11"/>
      <color theme="1"/>
      <name val="Arial"/>
      <family val="2"/>
    </font>
    <font>
      <sz val="10"/>
      <name val="Swis721 LtCn BT"/>
      <family val="2"/>
    </font>
    <font>
      <sz val="11"/>
      <name val="Swis721 LtCn BT"/>
      <family val="2"/>
    </font>
    <font>
      <b/>
      <sz val="12"/>
      <name val="Swis721 LtCn BT"/>
      <family val="2"/>
    </font>
    <font>
      <sz val="16"/>
      <name val="Arial"/>
      <family val="2"/>
    </font>
    <font>
      <b/>
      <sz val="11"/>
      <color rgb="FF000000"/>
      <name val="Arial"/>
      <family val="2"/>
    </font>
    <font>
      <sz val="12"/>
      <name val="Calibri"/>
      <family val="2"/>
      <scheme val="minor"/>
    </font>
    <font>
      <b/>
      <vertAlign val="subscript"/>
      <sz val="12"/>
      <name val="Calibri"/>
      <family val="2"/>
      <scheme val="minor"/>
    </font>
    <font>
      <sz val="10"/>
      <name val="Arial"/>
      <family val="2"/>
    </font>
    <font>
      <u/>
      <sz val="10"/>
      <color theme="10"/>
      <name val="Arial"/>
      <family val="2"/>
    </font>
    <font>
      <sz val="8"/>
      <name val="Arial"/>
      <family val="2"/>
    </font>
    <font>
      <b/>
      <sz val="18"/>
      <name val="Arial"/>
      <family val="2"/>
    </font>
    <font>
      <b/>
      <sz val="22"/>
      <name val="Arial"/>
      <family val="2"/>
    </font>
    <font>
      <b/>
      <sz val="26"/>
      <color rgb="FF000000"/>
      <name val="Calibri"/>
      <family val="2"/>
    </font>
    <font>
      <b/>
      <sz val="20"/>
      <name val="Arial"/>
      <family val="2"/>
    </font>
    <font>
      <sz val="10"/>
      <name val="Arial"/>
      <family val="2"/>
    </font>
    <font>
      <b/>
      <sz val="48"/>
      <name val="Arial"/>
      <family val="2"/>
    </font>
    <font>
      <b/>
      <sz val="36"/>
      <name val="Arial"/>
      <family val="2"/>
    </font>
    <font>
      <sz val="11"/>
      <color rgb="FFFF0000"/>
      <name val="Arial"/>
      <family val="2"/>
    </font>
    <font>
      <b/>
      <sz val="72"/>
      <name val="Arial"/>
      <family val="2"/>
    </font>
    <font>
      <b/>
      <sz val="11"/>
      <color theme="0"/>
      <name val="Arial"/>
      <family val="2"/>
    </font>
    <font>
      <b/>
      <sz val="12"/>
      <color theme="1"/>
      <name val="Arial"/>
      <family val="2"/>
    </font>
    <font>
      <sz val="10"/>
      <color rgb="FFFF0000"/>
      <name val="Arial"/>
      <family val="2"/>
    </font>
    <font>
      <b/>
      <sz val="12"/>
      <color rgb="FFFF0000"/>
      <name val="Arial"/>
      <family val="2"/>
    </font>
    <font>
      <sz val="9"/>
      <color indexed="81"/>
      <name val="Tahoma"/>
      <family val="2"/>
    </font>
    <font>
      <b/>
      <sz val="9"/>
      <color indexed="81"/>
      <name val="Tahoma"/>
      <family val="2"/>
    </font>
    <font>
      <b/>
      <sz val="11"/>
      <name val="Swis721 LtCn BT"/>
      <family val="2"/>
    </font>
    <font>
      <b/>
      <sz val="11.5"/>
      <name val="Swis721 LtCn BT"/>
      <family val="2"/>
    </font>
    <font>
      <b/>
      <sz val="12"/>
      <color rgb="FF000000"/>
      <name val="Arial"/>
      <family val="2"/>
    </font>
    <font>
      <sz val="12"/>
      <color rgb="FF000000"/>
      <name val="Arial"/>
      <family val="2"/>
    </font>
    <font>
      <sz val="12"/>
      <color rgb="FFFF0000"/>
      <name val="Arial"/>
      <family val="2"/>
    </font>
    <font>
      <b/>
      <sz val="11"/>
      <name val="Century Gothic"/>
      <family val="2"/>
    </font>
    <font>
      <b/>
      <sz val="12"/>
      <color theme="1"/>
      <name val="Swis721 LtCn BT"/>
      <family val="2"/>
    </font>
    <font>
      <b/>
      <sz val="12"/>
      <color rgb="FFFF0000"/>
      <name val="Calibri"/>
      <family val="2"/>
      <scheme val="minor"/>
    </font>
    <font>
      <b/>
      <sz val="12"/>
      <color rgb="FF000000"/>
      <name val="Swis721 LtCn BT"/>
      <family val="2"/>
    </font>
    <font>
      <b/>
      <sz val="11"/>
      <color rgb="FF000000"/>
      <name val="Swis721 LtCn BT"/>
      <family val="2"/>
    </font>
    <font>
      <u/>
      <sz val="11"/>
      <color rgb="FF0000FF"/>
      <name val="Calibri"/>
      <family val="2"/>
    </font>
    <font>
      <u/>
      <sz val="11"/>
      <color rgb="FF0000FF"/>
      <name val="Calibri"/>
      <family val="2"/>
      <scheme val="minor"/>
    </font>
    <font>
      <vertAlign val="superscript"/>
      <sz val="11"/>
      <name val="Swis721 LtCn BT"/>
      <family val="2"/>
    </font>
    <font>
      <i/>
      <sz val="11"/>
      <name val="Swis721 LtCn BT"/>
      <family val="2"/>
    </font>
    <font>
      <b/>
      <i/>
      <sz val="11"/>
      <name val="Swis721 LtCn BT"/>
      <family val="2"/>
    </font>
    <font>
      <b/>
      <sz val="10"/>
      <name val="Swis721 LtCn BT"/>
      <family val="2"/>
    </font>
    <font>
      <sz val="10"/>
      <name val="Calibri"/>
      <family val="2"/>
    </font>
    <font>
      <b/>
      <sz val="11.5"/>
      <color rgb="FF000000"/>
      <name val="Swis721 LtCn BT"/>
      <family val="2"/>
    </font>
    <font>
      <sz val="10"/>
      <name val="Arial"/>
      <family val="2"/>
    </font>
    <font>
      <u/>
      <sz val="12"/>
      <color theme="10"/>
      <name val="Arial"/>
      <family val="2"/>
    </font>
    <font>
      <b/>
      <sz val="16"/>
      <color rgb="FFFF0000"/>
      <name val="Arial"/>
      <family val="2"/>
    </font>
    <font>
      <sz val="10"/>
      <name val="Arial"/>
      <family val="2"/>
    </font>
    <font>
      <b/>
      <sz val="12"/>
      <color theme="0"/>
      <name val="Arial"/>
      <family val="2"/>
    </font>
    <font>
      <sz val="12"/>
      <color theme="0"/>
      <name val="Arial"/>
      <family val="2"/>
    </font>
    <font>
      <sz val="11"/>
      <color theme="0"/>
      <name val="Arial"/>
      <family val="2"/>
    </font>
    <font>
      <b/>
      <sz val="12"/>
      <color rgb="FFFFFF00"/>
      <name val="Calibri"/>
      <family val="2"/>
      <scheme val="minor"/>
    </font>
    <font>
      <sz val="12"/>
      <name val="Times New Roman"/>
      <family val="1"/>
    </font>
    <font>
      <sz val="12"/>
      <color theme="1"/>
      <name val="Times New Roman"/>
      <family val="1"/>
    </font>
    <font>
      <sz val="12"/>
      <color rgb="FF000000"/>
      <name val="Times New Roman"/>
      <family val="1"/>
    </font>
    <font>
      <sz val="12"/>
      <name val="Century Gothic"/>
      <family val="2"/>
    </font>
    <font>
      <sz val="12"/>
      <name val="Swis721 LtCn BT"/>
      <family val="2"/>
    </font>
    <font>
      <b/>
      <sz val="12"/>
      <name val="Century Gothic"/>
      <family val="2"/>
    </font>
    <font>
      <sz val="12"/>
      <color theme="0"/>
      <name val="Calibri"/>
      <family val="2"/>
      <scheme val="minor"/>
    </font>
    <font>
      <b/>
      <sz val="11"/>
      <color theme="0"/>
      <name val="Swis721 LtCn BT"/>
      <family val="2"/>
    </font>
    <font>
      <b/>
      <sz val="11"/>
      <color theme="1"/>
      <name val="Swis721 LtCn BT"/>
      <family val="2"/>
    </font>
    <font>
      <sz val="11"/>
      <color theme="1"/>
      <name val="Swis721 LtCn BT"/>
      <family val="2"/>
    </font>
    <font>
      <sz val="10"/>
      <color theme="10"/>
      <name val="Swis721 LtCn BT"/>
      <family val="2"/>
    </font>
    <font>
      <sz val="14"/>
      <name val="Arial"/>
      <family val="2"/>
    </font>
    <font>
      <b/>
      <sz val="11"/>
      <color theme="1"/>
      <name val="Arial"/>
      <family val="2"/>
    </font>
    <font>
      <sz val="10"/>
      <color theme="1"/>
      <name val="Arial Narrow"/>
      <family val="2"/>
    </font>
    <font>
      <b/>
      <sz val="10"/>
      <color theme="1"/>
      <name val="Arial Narrow"/>
      <family val="2"/>
    </font>
    <font>
      <sz val="6"/>
      <name val="Swis721 LtCn BT"/>
      <family val="2"/>
    </font>
    <font>
      <sz val="6"/>
      <name val="Swis721 LtCn BT"/>
      <family val="2"/>
    </font>
    <font>
      <sz val="6"/>
      <color rgb="FF000000"/>
      <name val="Swis721 LtCn BT"/>
      <family val="2"/>
    </font>
    <font>
      <sz val="6.5"/>
      <name val="Swis721 LtCn BT"/>
      <family val="2"/>
    </font>
    <font>
      <sz val="6.5"/>
      <color rgb="FF000000"/>
      <name val="Swis721 LtCn BT"/>
      <family val="2"/>
    </font>
    <font>
      <vertAlign val="superscript"/>
      <sz val="6"/>
      <name val="Swis721 LtCn BT"/>
      <family val="2"/>
    </font>
    <font>
      <sz val="11"/>
      <color rgb="FF000000"/>
      <name val="Swis721 LtCn BT"/>
      <family val="2"/>
    </font>
    <font>
      <b/>
      <sz val="11"/>
      <color rgb="FF000000"/>
      <name val="Swis721 LtCn BT"/>
      <family val="2"/>
    </font>
    <font>
      <b/>
      <sz val="12"/>
      <color rgb="FF000000"/>
      <name val="Swis721 LtCn BT"/>
      <family val="2"/>
    </font>
    <font>
      <sz val="10"/>
      <color theme="10"/>
      <name val="Arial Narrow"/>
      <family val="2"/>
    </font>
    <font>
      <b/>
      <sz val="10"/>
      <color rgb="FF000000"/>
      <name val="Arial Narrow"/>
      <family val="2"/>
    </font>
    <font>
      <sz val="5.5"/>
      <name val="Swis721 LtCn BT"/>
      <family val="2"/>
    </font>
    <font>
      <sz val="5.5"/>
      <color rgb="FF0462C1"/>
      <name val="Swis721 LtCn BT"/>
      <family val="2"/>
    </font>
    <font>
      <b/>
      <sz val="11"/>
      <color rgb="FFFF0000"/>
      <name val="Arial"/>
      <family val="2"/>
    </font>
    <font>
      <sz val="11"/>
      <color theme="10"/>
      <name val="Arial"/>
      <family val="2"/>
    </font>
    <font>
      <sz val="10"/>
      <color rgb="FF0463C1"/>
      <name val="Swis721 LtCn BT"/>
      <family val="2"/>
    </font>
    <font>
      <b/>
      <sz val="12"/>
      <color theme="1"/>
      <name val="Calibri"/>
      <family val="2"/>
      <scheme val="minor"/>
    </font>
    <font>
      <sz val="12"/>
      <color rgb="FFFF0000"/>
      <name val="Calibri"/>
      <family val="2"/>
      <scheme val="minor"/>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249977111117893"/>
        <bgColor indexed="64"/>
      </patternFill>
    </fill>
    <fill>
      <patternFill patternType="solid">
        <fgColor rgb="FFFF6600"/>
        <bgColor indexed="64"/>
      </patternFill>
    </fill>
    <fill>
      <patternFill patternType="solid">
        <fgColor rgb="FF63CB7E"/>
        <bgColor rgb="FF000000"/>
      </patternFill>
    </fill>
    <fill>
      <patternFill patternType="solid">
        <fgColor rgb="FFBFBFBF"/>
        <bgColor rgb="FF000000"/>
      </patternFill>
    </fill>
    <fill>
      <patternFill patternType="solid">
        <fgColor rgb="FFFFFFFF"/>
        <bgColor rgb="FF000000"/>
      </patternFill>
    </fill>
    <fill>
      <patternFill patternType="solid">
        <fgColor rgb="FFFFFF00"/>
        <bgColor rgb="FF000000"/>
      </patternFill>
    </fill>
    <fill>
      <patternFill patternType="solid">
        <fgColor rgb="FFFABF8F"/>
        <bgColor rgb="FF000000"/>
      </patternFill>
    </fill>
    <fill>
      <patternFill patternType="solid">
        <fgColor rgb="FFFFFFFF"/>
        <bgColor rgb="FFFFFFCC"/>
      </patternFill>
    </fill>
    <fill>
      <patternFill patternType="solid">
        <fgColor rgb="FF76933C"/>
        <bgColor rgb="FF000000"/>
      </patternFill>
    </fill>
    <fill>
      <patternFill patternType="solid">
        <fgColor theme="1" tint="0.499984740745262"/>
        <bgColor indexed="64"/>
      </patternFill>
    </fill>
    <fill>
      <patternFill patternType="solid">
        <fgColor rgb="FF7B7B7B"/>
        <bgColor rgb="FF7B7B7B"/>
      </patternFill>
    </fill>
    <fill>
      <patternFill patternType="solid">
        <fgColor rgb="FFC8C8C8"/>
        <bgColor rgb="FFC8C8C8"/>
      </patternFill>
    </fill>
    <fill>
      <patternFill patternType="solid">
        <fgColor rgb="FF92D050"/>
        <bgColor rgb="FF92D050"/>
      </patternFill>
    </fill>
    <fill>
      <patternFill patternType="solid">
        <fgColor theme="0"/>
        <bgColor theme="0"/>
      </patternFill>
    </fill>
    <fill>
      <patternFill patternType="solid">
        <fgColor rgb="FFFFFF00"/>
        <bgColor rgb="FFFFFF00"/>
      </patternFill>
    </fill>
    <fill>
      <patternFill patternType="solid">
        <fgColor rgb="FFBFBFBF"/>
        <bgColor rgb="FFBFBFBF"/>
      </patternFill>
    </fill>
    <fill>
      <patternFill patternType="solid">
        <fgColor rgb="FF63CB7E"/>
        <bgColor rgb="FF63CB7E"/>
      </patternFill>
    </fill>
    <fill>
      <patternFill patternType="solid">
        <fgColor rgb="FFDADADA"/>
        <bgColor rgb="FFDADADA"/>
      </patternFill>
    </fill>
    <fill>
      <patternFill patternType="solid">
        <fgColor rgb="FF8EAADB"/>
        <bgColor rgb="FF8EAADB"/>
      </patternFill>
    </fill>
    <fill>
      <patternFill patternType="solid">
        <fgColor rgb="FFD8D8D8"/>
        <bgColor rgb="FFD8D8D8"/>
      </patternFill>
    </fill>
    <fill>
      <patternFill patternType="solid">
        <fgColor theme="9"/>
        <bgColor theme="9"/>
      </patternFill>
    </fill>
    <fill>
      <patternFill patternType="solid">
        <fgColor rgb="FFFFFF00"/>
        <bgColor rgb="FFDADADA"/>
      </patternFill>
    </fill>
    <fill>
      <patternFill patternType="solid">
        <fgColor rgb="FFFFFF00"/>
      </patternFill>
    </fill>
    <fill>
      <patternFill patternType="solid">
        <fgColor rgb="FFC7C7C7"/>
      </patternFill>
    </fill>
    <fill>
      <patternFill patternType="solid">
        <fgColor rgb="FFBEBEBE"/>
      </patternFill>
    </fill>
    <fill>
      <patternFill patternType="solid">
        <fgColor rgb="FF62CA7D"/>
      </patternFill>
    </fill>
    <fill>
      <patternFill patternType="solid">
        <fgColor rgb="FF8EAADB"/>
      </patternFill>
    </fill>
    <fill>
      <patternFill patternType="solid">
        <fgColor rgb="FFD7D7D7"/>
      </patternFill>
    </fill>
    <fill>
      <patternFill patternType="solid">
        <fgColor rgb="FF6FAC46"/>
      </patternFill>
    </fill>
    <fill>
      <patternFill patternType="solid">
        <fgColor theme="0" tint="-0.14999847407452621"/>
        <bgColor rgb="FFD8D8D8"/>
      </patternFill>
    </fill>
    <fill>
      <patternFill patternType="solid">
        <fgColor rgb="FF8EAADB"/>
        <bgColor indexed="64"/>
      </patternFill>
    </fill>
    <fill>
      <patternFill patternType="solid">
        <fgColor rgb="FFFFFFFF"/>
        <bgColor rgb="FFFFFFFF"/>
      </patternFill>
    </fill>
    <fill>
      <patternFill patternType="solid">
        <fgColor rgb="FF70AD46"/>
        <bgColor rgb="FF70AD46"/>
      </patternFill>
    </fill>
    <fill>
      <patternFill patternType="solid">
        <fgColor rgb="FF92D050"/>
      </patternFill>
    </fill>
    <fill>
      <patternFill patternType="solid">
        <fgColor rgb="FFDADADA"/>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0000"/>
        <bgColor indexed="64"/>
      </patternFill>
    </fill>
  </fills>
  <borders count="2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right/>
      <top style="double">
        <color auto="1"/>
      </top>
      <bottom style="medium">
        <color auto="1"/>
      </bottom>
      <diagonal/>
    </border>
    <border>
      <left/>
      <right/>
      <top style="double">
        <color auto="1"/>
      </top>
      <bottom/>
      <diagonal/>
    </border>
    <border>
      <left/>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double">
        <color indexed="64"/>
      </right>
      <top/>
      <bottom/>
      <diagonal/>
    </border>
    <border>
      <left/>
      <right style="double">
        <color auto="1"/>
      </right>
      <top style="double">
        <color auto="1"/>
      </top>
      <bottom style="double">
        <color auto="1"/>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medium">
        <color auto="1"/>
      </bottom>
      <diagonal/>
    </border>
    <border>
      <left style="medium">
        <color indexed="64"/>
      </left>
      <right style="medium">
        <color indexed="64"/>
      </right>
      <top style="medium">
        <color indexed="64"/>
      </top>
      <bottom style="medium">
        <color indexed="64"/>
      </bottom>
      <diagonal/>
    </border>
    <border>
      <left style="double">
        <color auto="1"/>
      </left>
      <right style="double">
        <color indexed="64"/>
      </right>
      <top/>
      <bottom style="double">
        <color indexed="64"/>
      </bottom>
      <diagonal/>
    </border>
    <border>
      <left style="double">
        <color auto="1"/>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thin">
        <color auto="1"/>
      </left>
      <right style="thin">
        <color auto="1"/>
      </right>
      <top style="medium">
        <color auto="1"/>
      </top>
      <bottom style="thin">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right style="medium">
        <color auto="1"/>
      </right>
      <top style="double">
        <color auto="1"/>
      </top>
      <bottom style="medium">
        <color auto="1"/>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double">
        <color indexed="64"/>
      </left>
      <right/>
      <top/>
      <bottom style="double">
        <color indexed="64"/>
      </bottom>
      <diagonal/>
    </border>
    <border>
      <left style="medium">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medium">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rgb="FF000000"/>
      </left>
      <right style="medium">
        <color rgb="FF000000"/>
      </right>
      <top style="medium">
        <color rgb="FF000000"/>
      </top>
      <bottom style="double">
        <color rgb="FF000000"/>
      </bottom>
      <diagonal/>
    </border>
    <border>
      <left/>
      <right/>
      <top/>
      <bottom style="double">
        <color rgb="FF000000"/>
      </bottom>
      <diagonal/>
    </border>
    <border>
      <left style="medium">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double">
        <color rgb="FF000000"/>
      </right>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medium">
        <color rgb="FF000000"/>
      </right>
      <top style="double">
        <color rgb="FF000000"/>
      </top>
      <bottom/>
      <diagonal/>
    </border>
    <border>
      <left style="medium">
        <color rgb="FF000000"/>
      </left>
      <right style="medium">
        <color rgb="FF000000"/>
      </right>
      <top style="double">
        <color rgb="FF000000"/>
      </top>
      <bottom/>
      <diagonal/>
    </border>
    <border>
      <left style="medium">
        <color rgb="FF000000"/>
      </left>
      <right style="medium">
        <color rgb="FF000000"/>
      </right>
      <top style="double">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bottom/>
      <diagonal/>
    </border>
    <border>
      <left style="medium">
        <color rgb="FF000000"/>
      </left>
      <right style="medium">
        <color rgb="FF000000"/>
      </right>
      <top/>
      <bottom style="hair">
        <color rgb="FF000000"/>
      </bottom>
      <diagonal/>
    </border>
    <border>
      <left/>
      <right/>
      <top/>
      <bottom style="hair">
        <color rgb="FF000000"/>
      </bottom>
      <diagonal/>
    </border>
    <border>
      <left style="medium">
        <color rgb="FF000000"/>
      </left>
      <right/>
      <top style="hair">
        <color rgb="FF000000"/>
      </top>
      <bottom style="hair">
        <color rgb="FF000000"/>
      </bottom>
      <diagonal/>
    </border>
    <border>
      <left style="double">
        <color rgb="FF000000"/>
      </left>
      <right style="medium">
        <color rgb="FF000000"/>
      </right>
      <top/>
      <bottom/>
      <diagonal/>
    </border>
    <border>
      <left style="double">
        <color rgb="FF000000"/>
      </left>
      <right style="medium">
        <color rgb="FF000000"/>
      </right>
      <top/>
      <bottom style="hair">
        <color rgb="FF000000"/>
      </bottom>
      <diagonal/>
    </border>
    <border>
      <left style="medium">
        <color rgb="FF000000"/>
      </left>
      <right/>
      <top style="double">
        <color rgb="FF000000"/>
      </top>
      <bottom style="double">
        <color rgb="FF000000"/>
      </bottom>
      <diagonal/>
    </border>
    <border>
      <left style="double">
        <color rgb="FF000000"/>
      </left>
      <right style="medium">
        <color rgb="FF000000"/>
      </right>
      <top style="double">
        <color rgb="FF000000"/>
      </top>
      <bottom style="double">
        <color rgb="FF000000"/>
      </bottom>
      <diagonal/>
    </border>
    <border>
      <left style="double">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double">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double">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hair">
        <color rgb="FF000000"/>
      </top>
      <bottom style="medium">
        <color rgb="FF000000"/>
      </bottom>
      <diagonal/>
    </border>
    <border>
      <left style="medium">
        <color rgb="FF000000"/>
      </left>
      <right/>
      <top style="medium">
        <color rgb="FF000000"/>
      </top>
      <bottom style="double">
        <color rgb="FF000000"/>
      </bottom>
      <diagonal/>
    </border>
    <border>
      <left style="thin">
        <color indexed="64"/>
      </left>
      <right style="thin">
        <color indexed="64"/>
      </right>
      <top style="thin">
        <color indexed="64"/>
      </top>
      <bottom/>
      <diagonal/>
    </border>
    <border>
      <left/>
      <right style="double">
        <color rgb="FF000000"/>
      </right>
      <top style="double">
        <color rgb="FF000000"/>
      </top>
      <bottom/>
      <diagonal/>
    </border>
    <border>
      <left style="double">
        <color rgb="FF000000"/>
      </left>
      <right style="medium">
        <color rgb="FF000000"/>
      </right>
      <top/>
      <bottom style="double">
        <color rgb="FF000000"/>
      </bottom>
      <diagonal/>
    </border>
    <border>
      <left style="medium">
        <color rgb="FF000000"/>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top style="double">
        <color rgb="FF000000"/>
      </top>
      <bottom style="medium">
        <color rgb="FF000000"/>
      </bottom>
      <diagonal/>
    </border>
    <border>
      <left style="double">
        <color rgb="FF000000"/>
      </left>
      <right/>
      <top style="double">
        <color rgb="FF000000"/>
      </top>
      <bottom style="double">
        <color rgb="FF000000"/>
      </bottom>
      <diagonal/>
    </border>
    <border>
      <left style="medium">
        <color rgb="FF000000"/>
      </left>
      <right/>
      <top/>
      <bottom style="hair">
        <color rgb="FF000000"/>
      </bottom>
      <diagonal/>
    </border>
    <border>
      <left style="thin">
        <color rgb="FF000000"/>
      </left>
      <right style="thin">
        <color rgb="FF000000"/>
      </right>
      <top style="thin">
        <color rgb="FF000000"/>
      </top>
      <bottom style="thin">
        <color rgb="FF000000"/>
      </bottom>
      <diagonal/>
    </border>
    <border>
      <left style="double">
        <color rgb="FF000000"/>
      </left>
      <right style="medium">
        <color rgb="FF000000"/>
      </right>
      <top style="hair">
        <color rgb="FF000000"/>
      </top>
      <bottom/>
      <diagonal/>
    </border>
    <border>
      <left style="double">
        <color rgb="FF000000"/>
      </left>
      <right style="medium">
        <color rgb="FF000000"/>
      </right>
      <top style="hair">
        <color rgb="FF000000"/>
      </top>
      <bottom style="double">
        <color rgb="FF000000"/>
      </bottom>
      <diagonal/>
    </border>
    <border>
      <left style="medium">
        <color rgb="FF000000"/>
      </left>
      <right style="medium">
        <color rgb="FF000000"/>
      </right>
      <top style="hair">
        <color rgb="FF000000"/>
      </top>
      <bottom style="double">
        <color rgb="FF000000"/>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top style="medium">
        <color rgb="FF000000"/>
      </top>
      <bottom style="hair">
        <color rgb="FF000000"/>
      </bottom>
      <diagonal/>
    </border>
    <border>
      <left/>
      <right style="medium">
        <color rgb="FF000000"/>
      </right>
      <top style="double">
        <color rgb="FF000000"/>
      </top>
      <bottom style="double">
        <color rgb="FF000000"/>
      </bottom>
      <diagonal/>
    </border>
    <border>
      <left/>
      <right style="medium">
        <color rgb="FF000000"/>
      </right>
      <top/>
      <bottom style="double">
        <color rgb="FF000000"/>
      </bottom>
      <diagonal/>
    </border>
    <border>
      <left/>
      <right style="medium">
        <color indexed="64"/>
      </right>
      <top style="double">
        <color rgb="FF000000"/>
      </top>
      <bottom style="hair">
        <color rgb="FF000000"/>
      </bottom>
      <diagonal/>
    </border>
    <border>
      <left style="medium">
        <color indexed="64"/>
      </left>
      <right style="medium">
        <color indexed="64"/>
      </right>
      <top style="double">
        <color rgb="FF000000"/>
      </top>
      <bottom style="hair">
        <color rgb="FF000000"/>
      </bottom>
      <diagonal/>
    </border>
    <border>
      <left style="medium">
        <color indexed="64"/>
      </left>
      <right style="medium">
        <color indexed="64"/>
      </right>
      <top/>
      <bottom style="hair">
        <color rgb="FF000000"/>
      </bottom>
      <diagonal/>
    </border>
    <border>
      <left/>
      <right style="medium">
        <color indexed="64"/>
      </right>
      <top style="hair">
        <color rgb="FF000000"/>
      </top>
      <bottom style="hair">
        <color rgb="FF000000"/>
      </bottom>
      <diagonal/>
    </border>
    <border>
      <left style="medium">
        <color indexed="64"/>
      </left>
      <right style="medium">
        <color indexed="64"/>
      </right>
      <top style="hair">
        <color rgb="FF000000"/>
      </top>
      <bottom style="hair">
        <color rgb="FF000000"/>
      </bottom>
      <diagonal/>
    </border>
    <border>
      <left/>
      <right style="medium">
        <color indexed="64"/>
      </right>
      <top style="hair">
        <color rgb="FF000000"/>
      </top>
      <bottom style="double">
        <color rgb="FF000000"/>
      </bottom>
      <diagonal/>
    </border>
    <border>
      <left style="medium">
        <color indexed="64"/>
      </left>
      <right style="medium">
        <color indexed="64"/>
      </right>
      <top style="hair">
        <color rgb="FF000000"/>
      </top>
      <bottom style="double">
        <color rgb="FF000000"/>
      </bottom>
      <diagonal/>
    </border>
    <border>
      <left style="medium">
        <color indexed="64"/>
      </left>
      <right/>
      <top style="double">
        <color rgb="FF000000"/>
      </top>
      <bottom style="double">
        <color rgb="FF000000"/>
      </bottom>
      <diagonal/>
    </border>
    <border>
      <left/>
      <right style="double">
        <color indexed="64"/>
      </right>
      <top style="double">
        <color rgb="FF000000"/>
      </top>
      <bottom style="double">
        <color rgb="FF000000"/>
      </bottom>
      <diagonal/>
    </border>
    <border>
      <left style="medium">
        <color indexed="64"/>
      </left>
      <right/>
      <top style="hair">
        <color rgb="FF000000"/>
      </top>
      <bottom style="double">
        <color rgb="FF000000"/>
      </bottom>
      <diagonal/>
    </border>
    <border>
      <left style="medium">
        <color indexed="64"/>
      </left>
      <right style="medium">
        <color indexed="64"/>
      </right>
      <top style="double">
        <color rgb="FF000000"/>
      </top>
      <bottom style="double">
        <color rgb="FF000000"/>
      </bottom>
      <diagonal/>
    </border>
    <border>
      <left style="medium">
        <color indexed="64"/>
      </left>
      <right style="medium">
        <color indexed="64"/>
      </right>
      <top style="hair">
        <color rgb="FF000000"/>
      </top>
      <bottom/>
      <diagonal/>
    </border>
    <border>
      <left/>
      <right/>
      <top style="hair">
        <color rgb="FF000000"/>
      </top>
      <bottom/>
      <diagonal/>
    </border>
    <border>
      <left style="medium">
        <color indexed="64"/>
      </left>
      <right/>
      <top style="hair">
        <color rgb="FF000000"/>
      </top>
      <bottom/>
      <diagonal/>
    </border>
    <border>
      <left/>
      <right style="medium">
        <color indexed="64"/>
      </right>
      <top/>
      <bottom style="hair">
        <color rgb="FF000000"/>
      </bottom>
      <diagonal/>
    </border>
    <border>
      <left style="hair">
        <color rgb="FF000000"/>
      </left>
      <right style="hair">
        <color rgb="FF000000"/>
      </right>
      <top style="double">
        <color rgb="FF000000"/>
      </top>
      <bottom style="double">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medium">
        <color indexed="64"/>
      </left>
      <right style="medium">
        <color indexed="64"/>
      </right>
      <top style="double">
        <color rgb="FF000000"/>
      </top>
      <bottom/>
      <diagonal/>
    </border>
    <border>
      <left style="medium">
        <color indexed="64"/>
      </left>
      <right/>
      <top style="double">
        <color rgb="FF000000"/>
      </top>
      <bottom/>
      <diagonal/>
    </border>
    <border>
      <left/>
      <right style="medium">
        <color indexed="64"/>
      </right>
      <top style="double">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medium">
        <color rgb="FF000000"/>
      </right>
      <top/>
      <bottom style="hair">
        <color rgb="FF000000"/>
      </bottom>
      <diagonal/>
    </border>
    <border>
      <left style="medium">
        <color indexed="64"/>
      </left>
      <right style="medium">
        <color rgb="FF000000"/>
      </right>
      <top style="double">
        <color rgb="FF000000"/>
      </top>
      <bottom style="double">
        <color rgb="FF000000"/>
      </bottom>
      <diagonal/>
    </border>
    <border>
      <left style="medium">
        <color indexed="64"/>
      </left>
      <right style="medium">
        <color rgb="FF000000"/>
      </right>
      <top style="hair">
        <color rgb="FF000000"/>
      </top>
      <bottom/>
      <diagonal/>
    </border>
    <border>
      <left style="medium">
        <color indexed="64"/>
      </left>
      <right style="medium">
        <color rgb="FF000000"/>
      </right>
      <top/>
      <bottom/>
      <diagonal/>
    </border>
    <border>
      <left style="medium">
        <color indexed="64"/>
      </left>
      <right style="medium">
        <color rgb="FF000000"/>
      </right>
      <top style="double">
        <color rgb="FF000000"/>
      </top>
      <bottom/>
      <diagonal/>
    </border>
    <border>
      <left style="medium">
        <color indexed="64"/>
      </left>
      <right style="medium">
        <color rgb="FF000000"/>
      </right>
      <top style="hair">
        <color rgb="FF000000"/>
      </top>
      <bottom style="double">
        <color rgb="FF000000"/>
      </bottom>
      <diagonal/>
    </border>
    <border>
      <left style="medium">
        <color indexed="64"/>
      </left>
      <right style="medium">
        <color rgb="FF000000"/>
      </right>
      <top style="hair">
        <color rgb="FF000000"/>
      </top>
      <bottom style="hair">
        <color rgb="FF000000"/>
      </bottom>
      <diagonal/>
    </border>
    <border>
      <left style="medium">
        <color indexed="64"/>
      </left>
      <right style="medium">
        <color rgb="FF000000"/>
      </right>
      <top/>
      <bottom style="double">
        <color rgb="FF000000"/>
      </bottom>
      <diagonal/>
    </border>
    <border>
      <left style="medium">
        <color rgb="FF000000"/>
      </left>
      <right style="double">
        <color rgb="FF000000"/>
      </right>
      <top/>
      <bottom/>
      <diagonal/>
    </border>
    <border>
      <left style="medium">
        <color rgb="FF000000"/>
      </left>
      <right style="double">
        <color rgb="FF000000"/>
      </right>
      <top style="hair">
        <color rgb="FF000000"/>
      </top>
      <bottom style="hair">
        <color rgb="FF000000"/>
      </bottom>
      <diagonal/>
    </border>
    <border>
      <left style="medium">
        <color rgb="FF000000"/>
      </left>
      <right style="double">
        <color rgb="FF000000"/>
      </right>
      <top style="double">
        <color rgb="FF000000"/>
      </top>
      <bottom style="double">
        <color rgb="FF000000"/>
      </bottom>
      <diagonal/>
    </border>
    <border>
      <left style="medium">
        <color rgb="FF000000"/>
      </left>
      <right style="double">
        <color rgb="FF000000"/>
      </right>
      <top style="hair">
        <color rgb="FF000000"/>
      </top>
      <bottom style="double">
        <color rgb="FF000000"/>
      </bottom>
      <diagonal/>
    </border>
    <border>
      <left style="medium">
        <color rgb="FF000000"/>
      </left>
      <right style="double">
        <color rgb="FF000000"/>
      </right>
      <top style="double">
        <color rgb="FF000000"/>
      </top>
      <bottom style="hair">
        <color rgb="FF000000"/>
      </bottom>
      <diagonal/>
    </border>
    <border>
      <left style="double">
        <color indexed="64"/>
      </left>
      <right style="double">
        <color rgb="FF000000"/>
      </right>
      <top style="double">
        <color rgb="FF000000"/>
      </top>
      <bottom style="double">
        <color rgb="FF000000"/>
      </bottom>
      <diagonal/>
    </border>
    <border>
      <left/>
      <right style="double">
        <color rgb="FF000000"/>
      </right>
      <top/>
      <bottom style="hair">
        <color rgb="FF000000"/>
      </bottom>
      <diagonal/>
    </border>
    <border>
      <left/>
      <right style="double">
        <color rgb="FF000000"/>
      </right>
      <top style="hair">
        <color rgb="FF000000"/>
      </top>
      <bottom style="hair">
        <color rgb="FF000000"/>
      </bottom>
      <diagonal/>
    </border>
    <border>
      <left style="medium">
        <color indexed="64"/>
      </left>
      <right style="double">
        <color rgb="FF000000"/>
      </right>
      <top style="hair">
        <color rgb="FF000000"/>
      </top>
      <bottom style="double">
        <color rgb="FF000000"/>
      </bottom>
      <diagonal/>
    </border>
    <border>
      <left style="medium">
        <color indexed="64"/>
      </left>
      <right style="double">
        <color rgb="FF000000"/>
      </right>
      <top style="double">
        <color rgb="FF000000"/>
      </top>
      <bottom style="double">
        <color rgb="FF000000"/>
      </bottom>
      <diagonal/>
    </border>
    <border>
      <left style="medium">
        <color indexed="64"/>
      </left>
      <right style="double">
        <color rgb="FF000000"/>
      </right>
      <top style="hair">
        <color rgb="FF000000"/>
      </top>
      <bottom/>
      <diagonal/>
    </border>
    <border>
      <left style="hair">
        <color rgb="FF000000"/>
      </left>
      <right style="double">
        <color rgb="FF000000"/>
      </right>
      <top style="double">
        <color rgb="FF000000"/>
      </top>
      <bottom style="double">
        <color rgb="FF000000"/>
      </bottom>
      <diagonal/>
    </border>
    <border>
      <left style="hair">
        <color rgb="FF000000"/>
      </left>
      <right style="double">
        <color rgb="FF000000"/>
      </right>
      <top/>
      <bottom style="hair">
        <color rgb="FF000000"/>
      </bottom>
      <diagonal/>
    </border>
    <border>
      <left style="hair">
        <color rgb="FF000000"/>
      </left>
      <right style="double">
        <color rgb="FF000000"/>
      </right>
      <top style="hair">
        <color rgb="FF000000"/>
      </top>
      <bottom style="hair">
        <color rgb="FF000000"/>
      </bottom>
      <diagonal/>
    </border>
    <border>
      <left style="medium">
        <color indexed="64"/>
      </left>
      <right style="double">
        <color rgb="FF000000"/>
      </right>
      <top style="double">
        <color rgb="FF000000"/>
      </top>
      <bottom/>
      <diagonal/>
    </border>
    <border>
      <left style="double">
        <color rgb="FF000000"/>
      </left>
      <right style="medium">
        <color indexed="64"/>
      </right>
      <top/>
      <bottom style="hair">
        <color rgb="FF000000"/>
      </bottom>
      <diagonal/>
    </border>
    <border>
      <left style="double">
        <color rgb="FF000000"/>
      </left>
      <right style="medium">
        <color indexed="64"/>
      </right>
      <top style="hair">
        <color rgb="FF000000"/>
      </top>
      <bottom style="hair">
        <color rgb="FF000000"/>
      </bottom>
      <diagonal/>
    </border>
    <border>
      <left style="double">
        <color rgb="FF000000"/>
      </left>
      <right style="medium">
        <color indexed="64"/>
      </right>
      <top style="double">
        <color rgb="FF000000"/>
      </top>
      <bottom style="double">
        <color rgb="FF000000"/>
      </bottom>
      <diagonal/>
    </border>
    <border>
      <left style="double">
        <color rgb="FF000000"/>
      </left>
      <right style="medium">
        <color indexed="64"/>
      </right>
      <top style="hair">
        <color rgb="FF000000"/>
      </top>
      <bottom style="double">
        <color rgb="FF000000"/>
      </bottom>
      <diagonal/>
    </border>
    <border>
      <left style="double">
        <color rgb="FF000000"/>
      </left>
      <right style="medium">
        <color indexed="64"/>
      </right>
      <top style="hair">
        <color rgb="FF000000"/>
      </top>
      <bottom/>
      <diagonal/>
    </border>
    <border>
      <left style="double">
        <color rgb="FF000000"/>
      </left>
      <right style="hair">
        <color rgb="FF000000"/>
      </right>
      <top style="double">
        <color rgb="FF000000"/>
      </top>
      <bottom style="double">
        <color rgb="FF000000"/>
      </bottom>
      <diagonal/>
    </border>
    <border>
      <left style="double">
        <color rgb="FF000000"/>
      </left>
      <right style="hair">
        <color rgb="FF000000"/>
      </right>
      <top/>
      <bottom style="hair">
        <color rgb="FF000000"/>
      </bottom>
      <diagonal/>
    </border>
    <border>
      <left style="double">
        <color rgb="FF000000"/>
      </left>
      <right style="hair">
        <color rgb="FF000000"/>
      </right>
      <top style="hair">
        <color rgb="FF000000"/>
      </top>
      <bottom style="hair">
        <color rgb="FF000000"/>
      </bottom>
      <diagonal/>
    </border>
    <border>
      <left style="double">
        <color rgb="FF000000"/>
      </left>
      <right/>
      <top style="hair">
        <color rgb="FF000000"/>
      </top>
      <bottom/>
      <diagonal/>
    </border>
    <border>
      <left style="thin">
        <color indexed="64"/>
      </left>
      <right style="thin">
        <color indexed="64"/>
      </right>
      <top style="thin">
        <color indexed="64"/>
      </top>
      <bottom/>
      <diagonal/>
    </border>
  </borders>
  <cellStyleXfs count="442">
    <xf numFmtId="0" fontId="0" fillId="0" borderId="0"/>
    <xf numFmtId="164" fontId="14" fillId="0" borderId="0" applyFont="0" applyFill="0" applyProtection="0"/>
    <xf numFmtId="0" fontId="14" fillId="0" borderId="0"/>
    <xf numFmtId="167" fontId="17" fillId="0" borderId="0" applyFont="0" applyFill="0" applyBorder="0" applyAlignment="0" applyProtection="0"/>
    <xf numFmtId="172" fontId="14"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3" fontId="14" fillId="0" borderId="0" applyFont="0" applyFill="0" applyProtection="0"/>
    <xf numFmtId="173" fontId="14" fillId="0" borderId="0" applyFont="0" applyFill="0" applyProtection="0"/>
    <xf numFmtId="166"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4" fontId="14" fillId="0" borderId="0" applyFont="0" applyFill="0" applyProtection="0"/>
    <xf numFmtId="174" fontId="14" fillId="0" borderId="0" applyFont="0" applyFill="0" applyProtection="0"/>
    <xf numFmtId="174" fontId="14" fillId="0" borderId="0" applyFont="0" applyFill="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4" fontId="14" fillId="0" borderId="0" applyFont="0" applyFill="0" applyProtection="0"/>
    <xf numFmtId="174" fontId="14" fillId="0" borderId="0" applyFont="0" applyFill="0" applyProtection="0"/>
    <xf numFmtId="174" fontId="14" fillId="0" borderId="0" applyFont="0" applyFill="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4" fontId="14" fillId="0" borderId="0" applyFont="0" applyFill="0" applyProtection="0"/>
    <xf numFmtId="164" fontId="14" fillId="0" borderId="0" applyFont="0" applyFill="0" applyProtection="0"/>
    <xf numFmtId="166" fontId="14" fillId="0" borderId="0" applyFont="0" applyFill="0" applyBorder="0" applyAlignment="0" applyProtection="0"/>
    <xf numFmtId="175" fontId="14" fillId="0" borderId="0" applyFont="0" applyFill="0" applyBorder="0" applyAlignment="0" applyProtection="0"/>
    <xf numFmtId="166" fontId="14" fillId="0" borderId="0" applyFont="0" applyFill="0" applyBorder="0" applyAlignment="0" applyProtection="0"/>
    <xf numFmtId="176"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0" fontId="14" fillId="0" borderId="0" applyFont="0" applyFill="0" applyProtection="0"/>
    <xf numFmtId="173" fontId="14" fillId="0" borderId="0" applyFont="0" applyFill="0" applyProtection="0"/>
    <xf numFmtId="177" fontId="14" fillId="0" borderId="0" applyFont="0" applyFill="0" applyProtection="0"/>
    <xf numFmtId="177" fontId="14" fillId="0" borderId="0" applyFont="0" applyFill="0" applyProtection="0"/>
    <xf numFmtId="177" fontId="14" fillId="0" borderId="0" applyFont="0" applyFill="0" applyProtection="0"/>
    <xf numFmtId="173" fontId="14" fillId="0" borderId="0" applyFont="0" applyFill="0" applyProtection="0"/>
    <xf numFmtId="173" fontId="14" fillId="0" borderId="0" applyFont="0" applyFill="0" applyProtection="0"/>
    <xf numFmtId="176" fontId="14" fillId="0" borderId="0" applyFont="0" applyFill="0" applyProtection="0"/>
    <xf numFmtId="176" fontId="14" fillId="0" borderId="0" applyFont="0" applyFill="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8" fontId="14" fillId="0" borderId="0" applyFont="0" applyFill="0" applyProtection="0"/>
    <xf numFmtId="178" fontId="14" fillId="0" borderId="0" applyFont="0" applyFill="0" applyProtection="0"/>
    <xf numFmtId="178" fontId="14" fillId="0" borderId="0" applyFont="0" applyFill="0" applyProtection="0"/>
    <xf numFmtId="164" fontId="14" fillId="0" borderId="0" applyFont="0" applyFill="0" applyProtection="0"/>
    <xf numFmtId="164" fontId="14" fillId="0" borderId="0" applyFont="0" applyFill="0" applyProtection="0"/>
    <xf numFmtId="164" fontId="14" fillId="0" borderId="0" applyFont="0" applyFill="0" applyProtection="0"/>
    <xf numFmtId="164" fontId="14" fillId="0" borderId="0" applyFont="0" applyFill="0" applyProtection="0"/>
    <xf numFmtId="164" fontId="14" fillId="0" borderId="0" applyFont="0" applyFill="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2" fontId="14" fillId="0" borderId="0" applyFont="0" applyFill="0" applyProtection="0"/>
    <xf numFmtId="12" fontId="14" fillId="0" borderId="0" applyFont="0" applyFill="0" applyProtection="0"/>
    <xf numFmtId="12" fontId="14" fillId="0" borderId="0" applyFont="0" applyFill="0" applyProtection="0"/>
    <xf numFmtId="41" fontId="1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8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13" fontId="14" fillId="0" borderId="0" applyFont="0" applyFill="0" applyProtection="0"/>
    <xf numFmtId="13" fontId="14" fillId="0" borderId="0" applyFont="0" applyFill="0" applyProtection="0"/>
    <xf numFmtId="13" fontId="14" fillId="0" borderId="0" applyFont="0" applyFill="0" applyProtection="0"/>
    <xf numFmtId="13" fontId="14" fillId="0" borderId="0" applyFont="0" applyFill="0" applyProtection="0"/>
    <xf numFmtId="13" fontId="14" fillId="0" borderId="0" applyFont="0" applyFill="0" applyProtection="0"/>
    <xf numFmtId="9" fontId="14" fillId="0" borderId="0" applyFont="0" applyFill="0" applyBorder="0" applyAlignment="0" applyProtection="0"/>
    <xf numFmtId="0" fontId="14" fillId="0" borderId="0"/>
    <xf numFmtId="0" fontId="14" fillId="0" borderId="0"/>
    <xf numFmtId="0" fontId="14" fillId="0" borderId="0"/>
    <xf numFmtId="0" fontId="2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8" borderId="0" applyNumberFormat="0" applyBorder="0" applyAlignment="0" applyProtection="0"/>
    <xf numFmtId="3" fontId="16" fillId="0" borderId="0">
      <alignment horizontal="center" vertical="center"/>
    </xf>
    <xf numFmtId="0" fontId="25" fillId="3"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22" borderId="4" applyNumberFormat="0" applyAlignment="0" applyProtection="0"/>
    <xf numFmtId="0" fontId="28" fillId="23" borderId="4" applyNumberFormat="0" applyAlignment="0" applyProtection="0"/>
    <xf numFmtId="0" fontId="28" fillId="23" borderId="4" applyNumberFormat="0" applyAlignment="0" applyProtection="0"/>
    <xf numFmtId="0" fontId="28" fillId="23" borderId="4" applyNumberFormat="0" applyAlignment="0" applyProtection="0"/>
    <xf numFmtId="0" fontId="29" fillId="24" borderId="5" applyNumberFormat="0" applyAlignment="0" applyProtection="0"/>
    <xf numFmtId="0" fontId="29" fillId="24" borderId="5" applyNumberFormat="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9" fillId="24" borderId="5" applyNumberFormat="0" applyAlignment="0" applyProtection="0"/>
    <xf numFmtId="0" fontId="31" fillId="0" borderId="0">
      <alignment horizontal="left" vertical="top"/>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33" fillId="13" borderId="4" applyNumberFormat="0" applyAlignment="0" applyProtection="0"/>
    <xf numFmtId="0" fontId="33" fillId="13" borderId="4" applyNumberFormat="0" applyAlignment="0" applyProtection="0"/>
    <xf numFmtId="0" fontId="33" fillId="13" borderId="4" applyNumberFormat="0" applyAlignment="0" applyProtection="0"/>
    <xf numFmtId="0" fontId="14" fillId="27" borderId="1" applyNumberFormat="0" applyFont="0" applyFill="0" applyBorder="0" applyAlignment="0" applyProtection="0">
      <alignment horizontal="center" vertical="center" wrapText="1"/>
      <protection locked="0"/>
    </xf>
    <xf numFmtId="0" fontId="34" fillId="0" borderId="0" applyNumberFormat="0" applyFill="0" applyBorder="0" applyAlignment="0" applyProtection="0"/>
    <xf numFmtId="0" fontId="35" fillId="0" borderId="0">
      <alignment horizontal="centerContinuous"/>
    </xf>
    <xf numFmtId="0" fontId="26" fillId="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3" fillId="7" borderId="4" applyNumberFormat="0" applyAlignment="0" applyProtection="0"/>
    <xf numFmtId="0" fontId="39" fillId="0" borderId="10" applyNumberFormat="0" applyFill="0" applyAlignment="0" applyProtection="0"/>
    <xf numFmtId="174" fontId="14" fillId="0" borderId="0" applyFont="0" applyFill="0" applyProtection="0"/>
    <xf numFmtId="182" fontId="14" fillId="0" borderId="0" applyFont="0" applyFill="0" applyBorder="0" applyAlignment="0" applyProtection="0"/>
    <xf numFmtId="16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67" fontId="14" fillId="0" borderId="0" applyFont="0" applyFill="0" applyBorder="0" applyAlignment="0" applyProtection="0"/>
    <xf numFmtId="182" fontId="14" fillId="0" borderId="0" applyFont="0" applyFill="0" applyBorder="0" applyAlignment="0" applyProtection="0"/>
    <xf numFmtId="184" fontId="14"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4" fillId="0" borderId="0"/>
    <xf numFmtId="0" fontId="41" fillId="0" borderId="0"/>
    <xf numFmtId="0" fontId="23" fillId="0" borderId="0"/>
    <xf numFmtId="0" fontId="23" fillId="0" borderId="0"/>
    <xf numFmtId="0" fontId="23" fillId="0" borderId="0"/>
    <xf numFmtId="0" fontId="23" fillId="0" borderId="0"/>
    <xf numFmtId="0" fontId="41"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42" fillId="22" borderId="12" applyNumberFormat="0" applyAlignment="0" applyProtection="0"/>
    <xf numFmtId="13" fontId="14" fillId="0" borderId="0" applyFont="0" applyFill="0" applyProtection="0"/>
    <xf numFmtId="13" fontId="14" fillId="0" borderId="0" applyFont="0" applyFill="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 fontId="14" fillId="0" borderId="0" applyFont="0" applyFill="0" applyBorder="0" applyAlignment="0" applyProtection="0"/>
    <xf numFmtId="0" fontId="42" fillId="23" borderId="12" applyNumberFormat="0" applyAlignment="0" applyProtection="0"/>
    <xf numFmtId="0" fontId="42" fillId="23" borderId="12" applyNumberFormat="0" applyAlignment="0" applyProtection="0"/>
    <xf numFmtId="0" fontId="42" fillId="23" borderId="12"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3" fillId="0" borderId="2" applyBorder="0">
      <alignment horizontal="center"/>
    </xf>
    <xf numFmtId="0" fontId="44" fillId="0" borderId="0" applyNumberFormat="0" applyFill="0" applyBorder="0" applyAlignment="0" applyProtection="0"/>
    <xf numFmtId="0" fontId="45" fillId="0" borderId="0">
      <alignment horizontal="left" vertical="top"/>
    </xf>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14" fillId="0" borderId="0">
      <alignment horizontal="left" vertical="top"/>
    </xf>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19" fillId="0" borderId="0">
      <alignment horizontal="left" vertical="top"/>
    </xf>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3" fillId="0" borderId="0">
      <alignment horizontal="left" vertical="top"/>
    </xf>
    <xf numFmtId="0" fontId="30" fillId="0" borderId="0" applyNumberFormat="0" applyFill="0" applyBorder="0" applyAlignment="0" applyProtection="0"/>
    <xf numFmtId="180"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3" fillId="0" borderId="0"/>
    <xf numFmtId="0" fontId="54" fillId="0" borderId="0"/>
    <xf numFmtId="0" fontId="12" fillId="0" borderId="0"/>
    <xf numFmtId="0" fontId="11" fillId="0" borderId="0"/>
    <xf numFmtId="186" fontId="14" fillId="0" borderId="0"/>
    <xf numFmtId="0" fontId="10" fillId="0" borderId="0"/>
    <xf numFmtId="0" fontId="9" fillId="0" borderId="0"/>
    <xf numFmtId="0" fontId="8" fillId="0" borderId="0"/>
    <xf numFmtId="0" fontId="7" fillId="0" borderId="0"/>
    <xf numFmtId="0" fontId="7"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9" fontId="67" fillId="0" borderId="0" applyFont="0" applyFill="0" applyBorder="0" applyAlignment="0" applyProtection="0"/>
    <xf numFmtId="0" fontId="6" fillId="0" borderId="0"/>
    <xf numFmtId="0" fontId="68" fillId="0" borderId="0" applyNumberForma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1" fontId="18" fillId="0" borderId="0" applyFont="0" applyFill="0" applyBorder="0" applyAlignment="0" applyProtection="0"/>
    <xf numFmtId="0" fontId="27" fillId="22" borderId="28" applyNumberFormat="0" applyAlignment="0" applyProtection="0"/>
    <xf numFmtId="0" fontId="28" fillId="23" borderId="28" applyNumberFormat="0" applyAlignment="0" applyProtection="0"/>
    <xf numFmtId="0" fontId="28" fillId="23" borderId="28" applyNumberFormat="0" applyAlignment="0" applyProtection="0"/>
    <xf numFmtId="0" fontId="28" fillId="23" borderId="28" applyNumberFormat="0" applyAlignment="0" applyProtection="0"/>
    <xf numFmtId="0" fontId="33" fillId="13" borderId="28" applyNumberFormat="0" applyAlignment="0" applyProtection="0"/>
    <xf numFmtId="0" fontId="33" fillId="13" borderId="28" applyNumberFormat="0" applyAlignment="0" applyProtection="0"/>
    <xf numFmtId="0" fontId="33" fillId="13" borderId="28" applyNumberFormat="0" applyAlignment="0" applyProtection="0"/>
    <xf numFmtId="0" fontId="14" fillId="27" borderId="22" applyNumberFormat="0" applyFont="0" applyFill="0" applyBorder="0" applyAlignment="0" applyProtection="0">
      <alignment horizontal="center" vertical="center" wrapText="1"/>
      <protection locked="0"/>
    </xf>
    <xf numFmtId="0" fontId="33" fillId="7" borderId="28" applyNumberFormat="0" applyAlignment="0" applyProtection="0"/>
    <xf numFmtId="0" fontId="14" fillId="10" borderId="29" applyNumberFormat="0" applyFont="0" applyAlignment="0" applyProtection="0"/>
    <xf numFmtId="0" fontId="14" fillId="10" borderId="29" applyNumberFormat="0" applyFont="0" applyAlignment="0" applyProtection="0"/>
    <xf numFmtId="0" fontId="14" fillId="10" borderId="29" applyNumberFormat="0" applyFont="0" applyAlignment="0" applyProtection="0"/>
    <xf numFmtId="0" fontId="14" fillId="10" borderId="29" applyNumberFormat="0" applyFont="0" applyAlignment="0" applyProtection="0"/>
    <xf numFmtId="0" fontId="42" fillId="22" borderId="30" applyNumberFormat="0" applyAlignment="0" applyProtection="0"/>
    <xf numFmtId="0" fontId="42" fillId="23" borderId="30" applyNumberFormat="0" applyAlignment="0" applyProtection="0"/>
    <xf numFmtId="0" fontId="42" fillId="23" borderId="30" applyNumberFormat="0" applyAlignment="0" applyProtection="0"/>
    <xf numFmtId="0" fontId="42" fillId="23" borderId="30" applyNumberFormat="0" applyAlignment="0" applyProtection="0"/>
    <xf numFmtId="0" fontId="49" fillId="0" borderId="31" applyNumberFormat="0" applyFill="0" applyAlignment="0" applyProtection="0"/>
    <xf numFmtId="0" fontId="49" fillId="0" borderId="31" applyNumberFormat="0" applyFill="0" applyAlignment="0" applyProtection="0"/>
    <xf numFmtId="0" fontId="49" fillId="0" borderId="3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4" fillId="0" borderId="0" applyFont="0" applyFill="0" applyBorder="0" applyAlignment="0" applyProtection="0"/>
    <xf numFmtId="0" fontId="5" fillId="0" borderId="0"/>
    <xf numFmtId="0" fontId="4" fillId="0" borderId="0"/>
    <xf numFmtId="0" fontId="3" fillId="0" borderId="0"/>
    <xf numFmtId="192" fontId="3" fillId="0" borderId="0" applyFont="0" applyFill="0" applyBorder="0" applyAlignment="0" applyProtection="0"/>
    <xf numFmtId="9" fontId="3" fillId="0" borderId="0" applyFont="0" applyFill="0" applyBorder="0" applyAlignment="0" applyProtection="0"/>
    <xf numFmtId="193" fontId="2" fillId="0" borderId="0" applyFont="0" applyFill="0" applyBorder="0" applyAlignment="0" applyProtection="0"/>
    <xf numFmtId="42" fontId="14" fillId="0" borderId="0" applyFont="0" applyFill="0" applyBorder="0" applyAlignment="0" applyProtection="0"/>
    <xf numFmtId="42" fontId="7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2" fillId="0" borderId="0"/>
    <xf numFmtId="41" fontId="14" fillId="0" borderId="0" applyFont="0" applyFill="0" applyBorder="0" applyAlignment="0" applyProtection="0"/>
    <xf numFmtId="0" fontId="96" fillId="0" borderId="0" applyNumberFormat="0" applyFill="0" applyBorder="0" applyAlignment="0" applyProtection="0"/>
    <xf numFmtId="0" fontId="14" fillId="0" borderId="0"/>
    <xf numFmtId="44" fontId="103" fillId="0" borderId="0" applyFont="0" applyFill="0" applyBorder="0" applyAlignment="0" applyProtection="0"/>
    <xf numFmtId="41" fontId="106" fillId="0" borderId="0" applyFont="0" applyFill="0" applyBorder="0" applyAlignment="0" applyProtection="0"/>
  </cellStyleXfs>
  <cellXfs count="1456">
    <xf numFmtId="0" fontId="0" fillId="0" borderId="0" xfId="0"/>
    <xf numFmtId="0" fontId="18" fillId="30" borderId="0" xfId="350" applyFont="1" applyFill="1" applyBorder="1" applyAlignment="1" applyProtection="1">
      <alignment horizontal="center" vertical="center" wrapText="1"/>
    </xf>
    <xf numFmtId="0" fontId="72" fillId="37" borderId="22" xfId="0" applyNumberFormat="1" applyFont="1" applyFill="1" applyBorder="1" applyAlignment="1" applyProtection="1">
      <alignment horizontal="center" vertical="center" wrapText="1"/>
      <protection hidden="1"/>
    </xf>
    <xf numFmtId="0" fontId="57" fillId="0" borderId="0" xfId="2" applyFont="1" applyFill="1" applyAlignment="1" applyProtection="1">
      <alignment vertical="center" wrapText="1"/>
      <protection hidden="1"/>
    </xf>
    <xf numFmtId="9" fontId="45" fillId="33" borderId="22" xfId="2" applyNumberFormat="1" applyFont="1" applyFill="1" applyBorder="1" applyAlignment="1" applyProtection="1">
      <alignment horizontal="center" vertical="center" wrapText="1"/>
      <protection hidden="1"/>
    </xf>
    <xf numFmtId="0" fontId="45" fillId="33" borderId="22" xfId="2" applyNumberFormat="1" applyFont="1" applyFill="1" applyBorder="1" applyAlignment="1" applyProtection="1">
      <alignment horizontal="center" wrapText="1"/>
      <protection hidden="1"/>
    </xf>
    <xf numFmtId="167" fontId="45" fillId="0" borderId="0" xfId="3" applyFont="1" applyFill="1" applyBorder="1" applyAlignment="1" applyProtection="1">
      <alignment vertical="center" wrapText="1"/>
      <protection hidden="1"/>
    </xf>
    <xf numFmtId="4" fontId="15" fillId="0" borderId="22" xfId="2" applyNumberFormat="1" applyFont="1" applyFill="1" applyBorder="1" applyAlignment="1" applyProtection="1">
      <alignment horizontal="center" vertical="center" wrapText="1"/>
      <protection hidden="1"/>
    </xf>
    <xf numFmtId="167" fontId="45" fillId="0" borderId="0" xfId="3" applyFont="1" applyFill="1" applyAlignment="1" applyProtection="1">
      <alignment horizontal="center" wrapText="1"/>
      <protection hidden="1"/>
    </xf>
    <xf numFmtId="0" fontId="57" fillId="0" borderId="0" xfId="2" applyFont="1" applyFill="1" applyAlignment="1" applyProtection="1">
      <alignment horizontal="center" wrapText="1"/>
      <protection hidden="1"/>
    </xf>
    <xf numFmtId="167" fontId="45" fillId="0" borderId="19" xfId="3" applyFont="1" applyFill="1" applyBorder="1" applyAlignment="1" applyProtection="1">
      <alignment vertical="center" wrapText="1"/>
      <protection hidden="1"/>
    </xf>
    <xf numFmtId="167" fontId="45" fillId="0" borderId="22" xfId="3" applyFont="1" applyFill="1" applyBorder="1" applyAlignment="1" applyProtection="1">
      <alignment horizontal="center" vertical="center" wrapText="1"/>
      <protection hidden="1"/>
    </xf>
    <xf numFmtId="0" fontId="0" fillId="29" borderId="0" xfId="0" applyFill="1" applyAlignment="1" applyProtection="1">
      <alignment vertical="center" wrapText="1"/>
      <protection hidden="1"/>
    </xf>
    <xf numFmtId="0" fontId="18" fillId="0" borderId="26" xfId="0" applyFont="1" applyFill="1" applyBorder="1" applyAlignment="1" applyProtection="1">
      <alignment horizontal="center" vertical="center" wrapText="1"/>
      <protection hidden="1"/>
    </xf>
    <xf numFmtId="0" fontId="45" fillId="0" borderId="22" xfId="0" applyFont="1" applyFill="1" applyBorder="1" applyAlignment="1" applyProtection="1">
      <alignment horizontal="center" vertical="center" wrapText="1"/>
      <protection hidden="1"/>
    </xf>
    <xf numFmtId="0" fontId="45" fillId="0" borderId="22" xfId="2" applyFont="1" applyBorder="1" applyAlignment="1" applyProtection="1">
      <alignment horizontal="center" vertical="center" wrapText="1"/>
      <protection hidden="1"/>
    </xf>
    <xf numFmtId="0" fontId="57" fillId="0" borderId="22" xfId="0" applyNumberFormat="1" applyFont="1" applyFill="1" applyBorder="1" applyAlignment="1" applyProtection="1">
      <alignment horizontal="center" vertical="center" wrapText="1"/>
      <protection hidden="1"/>
    </xf>
    <xf numFmtId="0" fontId="57" fillId="0" borderId="0" xfId="0" applyNumberFormat="1" applyFont="1" applyFill="1" applyBorder="1" applyAlignment="1" applyProtection="1">
      <alignment horizontal="center" vertical="center" wrapText="1"/>
      <protection hidden="1"/>
    </xf>
    <xf numFmtId="0" fontId="57" fillId="0" borderId="0" xfId="0" applyFont="1" applyBorder="1" applyAlignment="1" applyProtection="1">
      <alignment vertical="center"/>
      <protection hidden="1"/>
    </xf>
    <xf numFmtId="49" fontId="57" fillId="0" borderId="0" xfId="0" applyNumberFormat="1" applyFont="1" applyFill="1" applyBorder="1" applyAlignment="1" applyProtection="1">
      <alignment horizontal="center" vertical="center" wrapText="1"/>
      <protection hidden="1"/>
    </xf>
    <xf numFmtId="0" fontId="59" fillId="0" borderId="0" xfId="351" applyFont="1" applyProtection="1">
      <protection hidden="1"/>
    </xf>
    <xf numFmtId="0" fontId="57" fillId="0" borderId="27" xfId="351" applyNumberFormat="1" applyFont="1" applyBorder="1" applyAlignment="1" applyProtection="1">
      <alignment horizontal="center" vertical="center"/>
      <protection hidden="1"/>
    </xf>
    <xf numFmtId="0" fontId="57" fillId="0" borderId="0" xfId="351" applyFont="1" applyProtection="1">
      <protection hidden="1"/>
    </xf>
    <xf numFmtId="0" fontId="17" fillId="0" borderId="0" xfId="2" applyFont="1" applyFill="1" applyAlignment="1" applyProtection="1">
      <alignment vertical="center" wrapText="1"/>
      <protection hidden="1"/>
    </xf>
    <xf numFmtId="0" fontId="18" fillId="0" borderId="0" xfId="3" applyNumberFormat="1" applyFont="1" applyFill="1" applyAlignment="1" applyProtection="1">
      <alignment vertical="center" wrapText="1"/>
      <protection hidden="1"/>
    </xf>
    <xf numFmtId="167" fontId="18" fillId="0" borderId="0" xfId="3" applyFont="1" applyFill="1" applyAlignment="1" applyProtection="1">
      <alignment horizontal="center" vertical="center" wrapText="1"/>
      <protection hidden="1"/>
    </xf>
    <xf numFmtId="167" fontId="18" fillId="0" borderId="0" xfId="3" applyFont="1" applyFill="1" applyAlignment="1" applyProtection="1">
      <alignment vertical="center" wrapText="1"/>
      <protection hidden="1"/>
    </xf>
    <xf numFmtId="167" fontId="18" fillId="33" borderId="22" xfId="3" applyFont="1" applyFill="1" applyBorder="1" applyAlignment="1" applyProtection="1">
      <alignment horizontal="center" vertical="center" wrapText="1"/>
      <protection hidden="1"/>
    </xf>
    <xf numFmtId="170" fontId="15" fillId="33" borderId="22" xfId="3" applyNumberFormat="1" applyFont="1" applyFill="1" applyBorder="1" applyAlignment="1" applyProtection="1">
      <alignment horizontal="center" vertical="center" wrapText="1"/>
      <protection hidden="1"/>
    </xf>
    <xf numFmtId="0" fontId="18" fillId="0" borderId="0" xfId="2" applyNumberFormat="1" applyFont="1" applyFill="1" applyBorder="1" applyAlignment="1" applyProtection="1">
      <alignment vertical="center" wrapText="1"/>
      <protection hidden="1"/>
    </xf>
    <xf numFmtId="168" fontId="18" fillId="0" borderId="0" xfId="3" applyNumberFormat="1" applyFont="1" applyFill="1" applyBorder="1" applyAlignment="1" applyProtection="1">
      <alignment vertical="center" wrapText="1"/>
      <protection hidden="1"/>
    </xf>
    <xf numFmtId="169" fontId="17" fillId="0" borderId="0" xfId="3" applyNumberFormat="1" applyFont="1" applyFill="1" applyBorder="1" applyAlignment="1" applyProtection="1">
      <alignment horizontal="right" vertical="center" wrapText="1"/>
      <protection hidden="1"/>
    </xf>
    <xf numFmtId="170" fontId="17" fillId="0" borderId="0" xfId="3" applyNumberFormat="1" applyFont="1" applyFill="1" applyBorder="1" applyAlignment="1" applyProtection="1">
      <alignment vertical="center" wrapText="1"/>
      <protection hidden="1"/>
    </xf>
    <xf numFmtId="3" fontId="18" fillId="0" borderId="0" xfId="3" applyNumberFormat="1" applyFont="1" applyFill="1" applyBorder="1" applyAlignment="1" applyProtection="1">
      <alignment vertical="center" wrapText="1"/>
      <protection hidden="1"/>
    </xf>
    <xf numFmtId="0" fontId="17" fillId="0" borderId="0" xfId="2" applyNumberFormat="1" applyFont="1" applyFill="1" applyAlignment="1" applyProtection="1">
      <alignment vertical="center" wrapText="1"/>
      <protection hidden="1"/>
    </xf>
    <xf numFmtId="171" fontId="17" fillId="0" borderId="0" xfId="3" applyNumberFormat="1" applyFont="1" applyFill="1" applyAlignment="1" applyProtection="1">
      <alignment vertical="center" wrapText="1"/>
      <protection hidden="1"/>
    </xf>
    <xf numFmtId="167" fontId="17" fillId="0" borderId="0" xfId="3" applyFont="1" applyFill="1" applyAlignment="1" applyProtection="1">
      <alignment vertical="center" wrapText="1"/>
      <protection hidden="1"/>
    </xf>
    <xf numFmtId="0" fontId="17" fillId="0" borderId="0" xfId="2" applyFont="1" applyFill="1" applyBorder="1" applyAlignment="1" applyProtection="1">
      <alignment vertical="center" wrapText="1"/>
      <protection hidden="1"/>
    </xf>
    <xf numFmtId="0" fontId="17" fillId="0" borderId="0" xfId="2" applyNumberFormat="1" applyFont="1" applyFill="1" applyAlignment="1" applyProtection="1">
      <alignment horizontal="center" vertical="center" wrapText="1"/>
      <protection hidden="1"/>
    </xf>
    <xf numFmtId="0" fontId="17" fillId="0" borderId="0" xfId="2" applyFont="1" applyFill="1" applyAlignment="1" applyProtection="1">
      <alignment horizontal="center" vertical="center" wrapText="1"/>
      <protection hidden="1"/>
    </xf>
    <xf numFmtId="0" fontId="15" fillId="30" borderId="0" xfId="2" applyFont="1" applyFill="1" applyBorder="1" applyAlignment="1" applyProtection="1">
      <alignment horizontal="center" vertical="center" wrapText="1"/>
      <protection hidden="1"/>
    </xf>
    <xf numFmtId="0" fontId="17" fillId="30" borderId="0" xfId="2" applyFont="1" applyFill="1" applyAlignment="1" applyProtection="1">
      <alignment vertical="center" wrapText="1"/>
      <protection hidden="1"/>
    </xf>
    <xf numFmtId="0" fontId="17" fillId="30" borderId="0" xfId="2" applyNumberFormat="1" applyFont="1" applyFill="1" applyAlignment="1" applyProtection="1">
      <alignment horizontal="center" vertical="center" wrapText="1"/>
      <protection hidden="1"/>
    </xf>
    <xf numFmtId="0" fontId="17" fillId="30" borderId="0" xfId="2" applyFont="1" applyFill="1" applyAlignment="1" applyProtection="1">
      <alignment horizontal="center" vertical="center" wrapText="1"/>
      <protection hidden="1"/>
    </xf>
    <xf numFmtId="0" fontId="43" fillId="33" borderId="22" xfId="2" applyFont="1" applyFill="1" applyBorder="1" applyAlignment="1" applyProtection="1">
      <alignment horizontal="center" vertical="center" wrapText="1"/>
      <protection hidden="1"/>
    </xf>
    <xf numFmtId="0" fontId="43" fillId="38" borderId="22" xfId="0" applyFont="1" applyFill="1" applyBorder="1" applyAlignment="1" applyProtection="1">
      <alignment horizontal="center" vertical="center" wrapText="1"/>
      <protection hidden="1"/>
    </xf>
    <xf numFmtId="4" fontId="14" fillId="0" borderId="22" xfId="2" applyNumberFormat="1" applyFont="1" applyFill="1" applyBorder="1" applyAlignment="1" applyProtection="1">
      <alignment horizontal="center" vertical="center"/>
      <protection hidden="1"/>
    </xf>
    <xf numFmtId="0" fontId="43" fillId="38" borderId="22" xfId="2" applyFont="1" applyFill="1" applyBorder="1" applyAlignment="1" applyProtection="1">
      <alignment horizontal="center" vertical="center" wrapText="1"/>
      <protection hidden="1"/>
    </xf>
    <xf numFmtId="167" fontId="18" fillId="37" borderId="22" xfId="3" applyFont="1" applyFill="1" applyBorder="1" applyAlignment="1" applyProtection="1">
      <alignment horizontal="center" vertical="center" wrapText="1"/>
      <protection hidden="1"/>
    </xf>
    <xf numFmtId="1" fontId="57" fillId="0" borderId="22" xfId="0" applyNumberFormat="1" applyFont="1" applyFill="1" applyBorder="1" applyAlignment="1" applyProtection="1">
      <alignment horizontal="center" vertical="center" wrapText="1"/>
      <protection hidden="1"/>
    </xf>
    <xf numFmtId="4" fontId="57" fillId="0" borderId="22" xfId="3" applyNumberFormat="1" applyFont="1" applyFill="1" applyBorder="1" applyAlignment="1" applyProtection="1">
      <alignment horizontal="left" vertical="center" wrapText="1"/>
      <protection hidden="1"/>
    </xf>
    <xf numFmtId="4" fontId="45" fillId="32" borderId="22" xfId="2" applyNumberFormat="1" applyFont="1" applyFill="1" applyBorder="1" applyAlignment="1" applyProtection="1">
      <alignment horizontal="center" vertical="center"/>
      <protection hidden="1"/>
    </xf>
    <xf numFmtId="0" fontId="18" fillId="0" borderId="22" xfId="3" applyNumberFormat="1" applyFont="1" applyFill="1" applyBorder="1" applyAlignment="1" applyProtection="1">
      <alignment horizontal="center" vertical="center" wrapText="1"/>
      <protection hidden="1"/>
    </xf>
    <xf numFmtId="167" fontId="18" fillId="0" borderId="22" xfId="3" applyFont="1" applyFill="1" applyBorder="1" applyAlignment="1" applyProtection="1">
      <alignment vertical="center" wrapText="1"/>
      <protection hidden="1"/>
    </xf>
    <xf numFmtId="167" fontId="18" fillId="0" borderId="22" xfId="3" applyFont="1" applyFill="1" applyBorder="1" applyAlignment="1" applyProtection="1">
      <alignment horizontal="center" vertical="center" wrapText="1"/>
      <protection hidden="1"/>
    </xf>
    <xf numFmtId="0" fontId="17" fillId="0" borderId="0" xfId="2" applyFont="1" applyFill="1" applyAlignment="1" applyProtection="1">
      <alignment horizontal="left" vertical="center"/>
      <protection hidden="1"/>
    </xf>
    <xf numFmtId="0" fontId="51" fillId="0" borderId="0" xfId="344" applyFont="1" applyAlignment="1" applyProtection="1">
      <alignment vertical="center"/>
      <protection hidden="1"/>
    </xf>
    <xf numFmtId="0" fontId="53" fillId="33" borderId="1" xfId="344" applyFont="1" applyFill="1" applyBorder="1" applyAlignment="1" applyProtection="1">
      <alignment horizontal="center" vertical="center" wrapText="1"/>
      <protection hidden="1"/>
    </xf>
    <xf numFmtId="1" fontId="52" fillId="33" borderId="1" xfId="344" applyNumberFormat="1" applyFont="1" applyFill="1" applyBorder="1" applyAlignment="1" applyProtection="1">
      <alignment horizontal="center" vertical="center" wrapText="1"/>
      <protection hidden="1"/>
    </xf>
    <xf numFmtId="0" fontId="14" fillId="0" borderId="0" xfId="0" applyFont="1" applyProtection="1">
      <protection hidden="1"/>
    </xf>
    <xf numFmtId="0" fontId="14" fillId="0" borderId="22" xfId="0" applyFont="1" applyBorder="1" applyAlignment="1" applyProtection="1">
      <alignment horizontal="center" vertical="center"/>
      <protection hidden="1"/>
    </xf>
    <xf numFmtId="0" fontId="0" fillId="0" borderId="0" xfId="0" applyProtection="1">
      <protection hidden="1"/>
    </xf>
    <xf numFmtId="0" fontId="63" fillId="0" borderId="22" xfId="0" applyNumberFormat="1" applyFont="1" applyFill="1" applyBorder="1" applyAlignment="1" applyProtection="1">
      <alignment horizontal="center" vertical="center" wrapText="1"/>
      <protection hidden="1"/>
    </xf>
    <xf numFmtId="0" fontId="63" fillId="0" borderId="22" xfId="0" applyFont="1" applyBorder="1" applyAlignment="1" applyProtection="1">
      <alignment vertical="center"/>
      <protection hidden="1"/>
    </xf>
    <xf numFmtId="0" fontId="63" fillId="0" borderId="22"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55" fillId="0" borderId="0" xfId="349" applyFont="1" applyProtection="1">
      <protection hidden="1"/>
    </xf>
    <xf numFmtId="0" fontId="0" fillId="0" borderId="0" xfId="0" applyAlignment="1" applyProtection="1">
      <alignment vertical="center"/>
      <protection hidden="1"/>
    </xf>
    <xf numFmtId="169" fontId="0" fillId="0" borderId="0" xfId="0" applyNumberFormat="1" applyProtection="1">
      <protection hidden="1"/>
    </xf>
    <xf numFmtId="0" fontId="57" fillId="0" borderId="0" xfId="0" applyFont="1" applyAlignment="1" applyProtection="1">
      <alignment vertical="center"/>
      <protection hidden="1"/>
    </xf>
    <xf numFmtId="0" fontId="16" fillId="29" borderId="22" xfId="0" applyFont="1" applyFill="1" applyBorder="1" applyAlignment="1" applyProtection="1">
      <alignment horizontal="center" vertical="center" wrapText="1"/>
      <protection hidden="1"/>
    </xf>
    <xf numFmtId="0" fontId="16" fillId="37" borderId="22" xfId="0" applyNumberFormat="1" applyFont="1" applyFill="1" applyBorder="1" applyAlignment="1" applyProtection="1">
      <alignment horizontal="center" vertical="center"/>
      <protection hidden="1"/>
    </xf>
    <xf numFmtId="190" fontId="15" fillId="0" borderId="22" xfId="2" applyNumberFormat="1" applyFont="1" applyFill="1" applyBorder="1" applyAlignment="1" applyProtection="1">
      <alignment horizontal="center" vertical="center" wrapText="1"/>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centerContinuous" vertical="center"/>
      <protection hidden="1"/>
    </xf>
    <xf numFmtId="183" fontId="16" fillId="29" borderId="22" xfId="0" applyNumberFormat="1" applyFont="1" applyFill="1" applyBorder="1" applyAlignment="1" applyProtection="1">
      <alignment horizontal="center" vertical="center"/>
      <protection hidden="1"/>
    </xf>
    <xf numFmtId="183" fontId="0" fillId="0" borderId="22" xfId="0" applyNumberFormat="1" applyBorder="1" applyAlignment="1" applyProtection="1">
      <alignment horizontal="center" vertical="center"/>
      <protection hidden="1"/>
    </xf>
    <xf numFmtId="0" fontId="0" fillId="0" borderId="0" xfId="0" applyFill="1" applyProtection="1">
      <protection hidden="1"/>
    </xf>
    <xf numFmtId="0" fontId="14" fillId="0" borderId="0" xfId="0" applyFont="1" applyAlignment="1" applyProtection="1">
      <alignment horizontal="center" vertical="center"/>
      <protection hidden="1"/>
    </xf>
    <xf numFmtId="191" fontId="0" fillId="37" borderId="22" xfId="1" applyNumberFormat="1" applyFont="1" applyFill="1" applyBorder="1" applyAlignment="1" applyProtection="1">
      <alignment horizontal="center" vertical="center"/>
      <protection hidden="1"/>
    </xf>
    <xf numFmtId="169" fontId="0" fillId="0" borderId="22" xfId="0" applyNumberFormat="1" applyBorder="1" applyAlignment="1" applyProtection="1">
      <alignment horizontal="center" vertical="center"/>
      <protection hidden="1"/>
    </xf>
    <xf numFmtId="171" fontId="45" fillId="0" borderId="22" xfId="3" applyNumberFormat="1" applyFont="1" applyFill="1" applyBorder="1" applyAlignment="1" applyProtection="1">
      <alignment vertical="center" wrapText="1"/>
      <protection hidden="1"/>
    </xf>
    <xf numFmtId="0" fontId="45" fillId="0" borderId="22" xfId="3" applyNumberFormat="1" applyFont="1" applyFill="1" applyBorder="1" applyAlignment="1" applyProtection="1">
      <alignment horizontal="center" vertical="center" wrapText="1"/>
      <protection hidden="1"/>
    </xf>
    <xf numFmtId="2" fontId="45" fillId="0" borderId="22" xfId="3" applyNumberFormat="1" applyFont="1" applyFill="1" applyBorder="1" applyAlignment="1" applyProtection="1">
      <alignment horizontal="center" vertical="center" wrapText="1"/>
      <protection hidden="1"/>
    </xf>
    <xf numFmtId="189" fontId="14" fillId="0" borderId="22" xfId="0" applyNumberFormat="1" applyFont="1" applyBorder="1" applyAlignment="1" applyProtection="1">
      <alignment horizontal="center" vertical="center"/>
      <protection hidden="1"/>
    </xf>
    <xf numFmtId="0" fontId="14" fillId="37" borderId="22" xfId="0" applyFont="1" applyFill="1" applyBorder="1" applyAlignment="1" applyProtection="1">
      <alignment horizontal="center" vertical="center" wrapText="1"/>
      <protection hidden="1"/>
    </xf>
    <xf numFmtId="0" fontId="75" fillId="0" borderId="0" xfId="356" applyFont="1" applyBorder="1" applyAlignment="1" applyProtection="1">
      <alignment vertical="center"/>
      <protection hidden="1"/>
    </xf>
    <xf numFmtId="167" fontId="79" fillId="0" borderId="0" xfId="3" applyFont="1" applyFill="1" applyAlignment="1" applyProtection="1">
      <alignment horizontal="center" wrapText="1"/>
      <protection hidden="1"/>
    </xf>
    <xf numFmtId="0" fontId="57" fillId="31" borderId="27" xfId="351" applyFont="1" applyFill="1" applyBorder="1" applyAlignment="1" applyProtection="1">
      <alignment horizontal="center" vertical="center"/>
      <protection hidden="1"/>
    </xf>
    <xf numFmtId="21" fontId="57" fillId="31" borderId="27" xfId="351" applyNumberFormat="1" applyFont="1" applyFill="1" applyBorder="1" applyAlignment="1" applyProtection="1">
      <alignment horizontal="center" vertical="center"/>
      <protection hidden="1"/>
    </xf>
    <xf numFmtId="3" fontId="57" fillId="31" borderId="27" xfId="351" applyNumberFormat="1" applyFont="1" applyFill="1" applyBorder="1" applyAlignment="1" applyProtection="1">
      <alignment horizontal="center" vertical="center" wrapText="1"/>
      <protection hidden="1"/>
    </xf>
    <xf numFmtId="0" fontId="57" fillId="31" borderId="27" xfId="351" applyFont="1" applyFill="1" applyBorder="1" applyAlignment="1" applyProtection="1">
      <alignment horizontal="center" vertical="center" wrapText="1"/>
      <protection hidden="1"/>
    </xf>
    <xf numFmtId="189" fontId="57" fillId="31" borderId="27" xfId="351" applyNumberFormat="1" applyFont="1" applyFill="1" applyBorder="1" applyAlignment="1" applyProtection="1">
      <alignment horizontal="center" vertical="center" wrapText="1"/>
      <protection hidden="1"/>
    </xf>
    <xf numFmtId="0" fontId="57" fillId="31" borderId="27" xfId="351" applyFont="1" applyFill="1" applyBorder="1" applyAlignment="1" applyProtection="1">
      <alignment horizontal="left" vertical="center" wrapText="1"/>
      <protection hidden="1"/>
    </xf>
    <xf numFmtId="0" fontId="71" fillId="37" borderId="22" xfId="3" applyNumberFormat="1" applyFont="1" applyFill="1" applyBorder="1" applyAlignment="1" applyProtection="1">
      <alignment horizontal="center" vertical="center" wrapText="1"/>
      <protection hidden="1"/>
    </xf>
    <xf numFmtId="4" fontId="14" fillId="37" borderId="22" xfId="3" applyNumberFormat="1" applyFont="1" applyFill="1" applyBorder="1" applyAlignment="1" applyProtection="1">
      <alignment horizontal="center" vertical="center" wrapText="1"/>
      <protection hidden="1"/>
    </xf>
    <xf numFmtId="4" fontId="14" fillId="37" borderId="22" xfId="2" applyNumberFormat="1" applyFont="1" applyFill="1" applyBorder="1" applyAlignment="1" applyProtection="1">
      <alignment horizontal="center" vertical="center"/>
      <protection hidden="1"/>
    </xf>
    <xf numFmtId="0" fontId="51" fillId="0" borderId="1" xfId="344" applyFont="1" applyFill="1" applyBorder="1" applyAlignment="1" applyProtection="1">
      <alignment horizontal="center" vertical="center" wrapText="1"/>
      <protection hidden="1"/>
    </xf>
    <xf numFmtId="10" fontId="0" fillId="0" borderId="0" xfId="0" applyNumberFormat="1" applyProtection="1">
      <protection hidden="1"/>
    </xf>
    <xf numFmtId="196" fontId="0" fillId="0" borderId="0" xfId="0" applyNumberFormat="1" applyProtection="1">
      <protection hidden="1"/>
    </xf>
    <xf numFmtId="3" fontId="0" fillId="0" borderId="0" xfId="0" applyNumberFormat="1" applyProtection="1">
      <protection hidden="1"/>
    </xf>
    <xf numFmtId="0" fontId="81" fillId="0" borderId="0" xfId="0" applyFont="1" applyAlignment="1" applyProtection="1">
      <alignment vertical="center" wrapText="1"/>
      <protection hidden="1"/>
    </xf>
    <xf numFmtId="0" fontId="61" fillId="0" borderId="0" xfId="0" applyFont="1" applyAlignment="1" applyProtection="1">
      <alignment horizontal="center"/>
      <protection hidden="1"/>
    </xf>
    <xf numFmtId="0" fontId="61" fillId="0" borderId="0" xfId="0" applyFont="1" applyProtection="1">
      <protection hidden="1"/>
    </xf>
    <xf numFmtId="0" fontId="0" fillId="0" borderId="0" xfId="0" applyFill="1" applyAlignment="1" applyProtection="1">
      <protection hidden="1"/>
    </xf>
    <xf numFmtId="0" fontId="0" fillId="0" borderId="22" xfId="0" applyFill="1" applyBorder="1" applyAlignment="1" applyProtection="1">
      <alignment horizontal="center" vertical="center"/>
      <protection hidden="1"/>
    </xf>
    <xf numFmtId="0" fontId="0" fillId="0" borderId="0" xfId="0" applyBorder="1" applyProtection="1">
      <protection hidden="1"/>
    </xf>
    <xf numFmtId="0" fontId="60"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14" fillId="0" borderId="0" xfId="0" applyFont="1" applyFill="1" applyBorder="1" applyAlignment="1" applyProtection="1">
      <alignment horizontal="center" vertical="center"/>
      <protection hidden="1"/>
    </xf>
    <xf numFmtId="0" fontId="51" fillId="33" borderId="1" xfId="344" applyFont="1" applyFill="1" applyBorder="1" applyAlignment="1" applyProtection="1">
      <alignment horizontal="center" vertical="center" wrapText="1"/>
      <protection hidden="1"/>
    </xf>
    <xf numFmtId="0" fontId="15" fillId="37" borderId="45" xfId="0" applyFont="1" applyFill="1" applyBorder="1" applyAlignment="1" applyProtection="1">
      <alignment vertical="center" wrapText="1"/>
      <protection hidden="1"/>
    </xf>
    <xf numFmtId="0" fontId="15" fillId="37" borderId="43" xfId="0" applyFont="1" applyFill="1" applyBorder="1" applyAlignment="1" applyProtection="1">
      <alignment vertical="center" wrapText="1"/>
      <protection hidden="1"/>
    </xf>
    <xf numFmtId="0" fontId="15" fillId="37" borderId="46" xfId="0" applyFont="1" applyFill="1" applyBorder="1" applyAlignment="1" applyProtection="1">
      <alignment vertical="center" wrapText="1"/>
      <protection hidden="1"/>
    </xf>
    <xf numFmtId="0" fontId="15" fillId="37" borderId="59" xfId="0" applyFont="1" applyFill="1" applyBorder="1" applyAlignment="1" applyProtection="1">
      <alignment vertical="center" wrapText="1"/>
      <protection hidden="1"/>
    </xf>
    <xf numFmtId="0" fontId="15" fillId="37" borderId="55" xfId="0" applyFont="1" applyFill="1" applyBorder="1" applyAlignment="1" applyProtection="1">
      <alignment vertical="center" wrapText="1"/>
      <protection hidden="1"/>
    </xf>
    <xf numFmtId="0" fontId="15" fillId="37" borderId="54" xfId="0" applyFont="1" applyFill="1" applyBorder="1" applyAlignment="1" applyProtection="1">
      <alignment vertical="center" wrapText="1"/>
      <protection hidden="1"/>
    </xf>
    <xf numFmtId="0" fontId="14" fillId="0" borderId="2" xfId="0" applyFont="1" applyBorder="1" applyAlignment="1" applyProtection="1">
      <protection hidden="1"/>
    </xf>
    <xf numFmtId="0" fontId="0" fillId="0" borderId="35" xfId="0" applyBorder="1" applyAlignment="1" applyProtection="1">
      <protection hidden="1"/>
    </xf>
    <xf numFmtId="0" fontId="73" fillId="37" borderId="56" xfId="0" applyFont="1" applyFill="1" applyBorder="1" applyAlignment="1" applyProtection="1">
      <protection hidden="1"/>
    </xf>
    <xf numFmtId="0" fontId="73" fillId="37" borderId="57" xfId="0" applyFont="1" applyFill="1" applyBorder="1" applyAlignment="1" applyProtection="1">
      <protection hidden="1"/>
    </xf>
    <xf numFmtId="0" fontId="73" fillId="37" borderId="58" xfId="0" applyFont="1" applyFill="1" applyBorder="1" applyAlignment="1" applyProtection="1">
      <protection hidden="1"/>
    </xf>
    <xf numFmtId="0" fontId="14" fillId="0" borderId="0" xfId="0" applyFont="1" applyFill="1" applyBorder="1" applyAlignment="1" applyProtection="1">
      <alignment vertical="center"/>
      <protection hidden="1"/>
    </xf>
    <xf numFmtId="0" fontId="57" fillId="0" borderId="27" xfId="351" applyFont="1" applyBorder="1" applyAlignment="1" applyProtection="1">
      <alignment horizontal="center" vertical="center" wrapText="1"/>
      <protection hidden="1"/>
    </xf>
    <xf numFmtId="0" fontId="87" fillId="33" borderId="22" xfId="350" applyFont="1" applyFill="1" applyBorder="1" applyAlignment="1" applyProtection="1">
      <alignment horizontal="center" vertical="center" wrapText="1"/>
    </xf>
    <xf numFmtId="0" fontId="80" fillId="33" borderId="22" xfId="350" applyFont="1" applyFill="1" applyBorder="1" applyAlignment="1" applyProtection="1">
      <alignment horizontal="center" vertical="center" wrapText="1"/>
    </xf>
    <xf numFmtId="0" fontId="45" fillId="0" borderId="68" xfId="3" applyNumberFormat="1" applyFont="1" applyFill="1" applyBorder="1" applyAlignment="1" applyProtection="1">
      <alignment horizontal="center" vertical="center" wrapText="1"/>
      <protection hidden="1"/>
    </xf>
    <xf numFmtId="167" fontId="45" fillId="0" borderId="0" xfId="3" applyFont="1" applyFill="1" applyAlignment="1" applyProtection="1">
      <alignment horizontal="center" vertical="center" wrapText="1"/>
      <protection hidden="1"/>
    </xf>
    <xf numFmtId="0" fontId="45" fillId="33" borderId="22" xfId="2" applyNumberFormat="1" applyFont="1" applyFill="1" applyBorder="1" applyAlignment="1" applyProtection="1">
      <alignment horizontal="center" vertical="center" wrapText="1"/>
      <protection hidden="1"/>
    </xf>
    <xf numFmtId="0" fontId="57" fillId="0" borderId="0" xfId="2" applyFont="1" applyFill="1" applyAlignment="1" applyProtection="1">
      <alignment horizontal="center" vertical="center" wrapText="1"/>
      <protection hidden="1"/>
    </xf>
    <xf numFmtId="0" fontId="0" fillId="0" borderId="22" xfId="0" applyBorder="1" applyAlignment="1" applyProtection="1">
      <alignment horizontal="center" vertical="center"/>
      <protection hidden="1"/>
    </xf>
    <xf numFmtId="0" fontId="52" fillId="33" borderId="1" xfId="344" applyFont="1" applyFill="1" applyBorder="1" applyAlignment="1" applyProtection="1">
      <alignment horizontal="center" vertical="center" wrapText="1"/>
      <protection hidden="1"/>
    </xf>
    <xf numFmtId="0" fontId="51" fillId="0" borderId="68" xfId="344" applyFont="1" applyFill="1" applyBorder="1" applyAlignment="1" applyProtection="1">
      <alignment horizontal="center" vertical="center" wrapText="1"/>
      <protection hidden="1"/>
    </xf>
    <xf numFmtId="0" fontId="52" fillId="33" borderId="1" xfId="344" applyFont="1" applyFill="1" applyBorder="1" applyAlignment="1" applyProtection="1">
      <alignment horizontal="center" vertical="center"/>
      <protection hidden="1"/>
    </xf>
    <xf numFmtId="0" fontId="63" fillId="0" borderId="68" xfId="0" applyNumberFormat="1" applyFont="1" applyFill="1" applyBorder="1" applyAlignment="1" applyProtection="1">
      <alignment horizontal="center" vertical="center" wrapText="1"/>
      <protection hidden="1"/>
    </xf>
    <xf numFmtId="0" fontId="63" fillId="0" borderId="68" xfId="0" applyFont="1" applyBorder="1" applyAlignment="1" applyProtection="1">
      <alignment vertical="center"/>
      <protection hidden="1"/>
    </xf>
    <xf numFmtId="0" fontId="63" fillId="0" borderId="68" xfId="0" applyFont="1" applyBorder="1" applyAlignment="1" applyProtection="1">
      <alignment horizontal="center" vertical="center"/>
      <protection hidden="1"/>
    </xf>
    <xf numFmtId="0" fontId="63" fillId="0" borderId="68" xfId="0" applyFont="1" applyBorder="1" applyAlignment="1" applyProtection="1">
      <alignment horizontal="center"/>
      <protection hidden="1"/>
    </xf>
    <xf numFmtId="0" fontId="63" fillId="0" borderId="68" xfId="0" applyFont="1" applyFill="1" applyBorder="1" applyAlignment="1" applyProtection="1">
      <alignment horizontal="center" vertical="center"/>
      <protection hidden="1"/>
    </xf>
    <xf numFmtId="0" fontId="70" fillId="43" borderId="68" xfId="0" applyFont="1" applyFill="1" applyBorder="1" applyAlignment="1" applyProtection="1">
      <alignment horizontal="center" vertical="center"/>
      <protection hidden="1"/>
    </xf>
    <xf numFmtId="0" fontId="14" fillId="37" borderId="22" xfId="0" applyFont="1" applyFill="1" applyBorder="1" applyAlignment="1" applyProtection="1">
      <alignment horizontal="center" vertical="center"/>
      <protection hidden="1"/>
    </xf>
    <xf numFmtId="9" fontId="14" fillId="0" borderId="22" xfId="357" applyFont="1" applyFill="1" applyBorder="1" applyAlignment="1" applyProtection="1">
      <alignment horizontal="center" vertical="center"/>
      <protection hidden="1"/>
    </xf>
    <xf numFmtId="0" fontId="61" fillId="28" borderId="72" xfId="0" applyFont="1" applyFill="1" applyBorder="1" applyAlignment="1">
      <alignment vertical="center"/>
    </xf>
    <xf numFmtId="189" fontId="62" fillId="28" borderId="73" xfId="0" applyNumberFormat="1" applyFont="1" applyFill="1" applyBorder="1" applyAlignment="1">
      <alignment horizontal="center"/>
    </xf>
    <xf numFmtId="10" fontId="86" fillId="28" borderId="73" xfId="343" applyNumberFormat="1" applyFont="1" applyFill="1" applyBorder="1" applyAlignment="1">
      <alignment horizontal="center"/>
    </xf>
    <xf numFmtId="10" fontId="90" fillId="0" borderId="49" xfId="343" applyNumberFormat="1" applyFont="1" applyFill="1" applyBorder="1" applyAlignment="1">
      <alignment vertical="center"/>
    </xf>
    <xf numFmtId="0" fontId="85" fillId="28" borderId="62" xfId="0" applyFont="1" applyFill="1" applyBorder="1" applyAlignment="1">
      <alignment vertical="center"/>
    </xf>
    <xf numFmtId="0" fontId="85" fillId="28" borderId="42" xfId="0" applyFont="1" applyFill="1" applyBorder="1" applyAlignment="1">
      <alignment vertical="center"/>
    </xf>
    <xf numFmtId="0" fontId="85" fillId="28" borderId="74" xfId="0" applyFont="1" applyFill="1" applyBorder="1" applyAlignment="1">
      <alignment vertical="center"/>
    </xf>
    <xf numFmtId="0" fontId="15" fillId="37" borderId="22" xfId="2" applyFont="1" applyFill="1" applyBorder="1" applyAlignment="1" applyProtection="1">
      <alignment horizontal="center" vertical="center" wrapText="1"/>
      <protection hidden="1"/>
    </xf>
    <xf numFmtId="4" fontId="14" fillId="37" borderId="75" xfId="3" applyNumberFormat="1" applyFont="1" applyFill="1" applyBorder="1" applyAlignment="1" applyProtection="1">
      <alignment horizontal="center" vertical="center" wrapText="1"/>
      <protection hidden="1"/>
    </xf>
    <xf numFmtId="4" fontId="14" fillId="37" borderId="75" xfId="2" applyNumberFormat="1" applyFont="1" applyFill="1" applyBorder="1" applyAlignment="1" applyProtection="1">
      <alignment horizontal="center" vertical="center"/>
      <protection hidden="1"/>
    </xf>
    <xf numFmtId="0" fontId="94" fillId="44" borderId="75" xfId="0" applyFont="1" applyFill="1" applyBorder="1" applyAlignment="1" applyProtection="1">
      <alignment horizontal="center" vertical="center"/>
    </xf>
    <xf numFmtId="0" fontId="93" fillId="44" borderId="75" xfId="0" applyFont="1" applyFill="1" applyBorder="1" applyAlignment="1" applyProtection="1">
      <alignment horizontal="center" vertical="center" wrapText="1"/>
    </xf>
    <xf numFmtId="4" fontId="94" fillId="44" borderId="75" xfId="0" applyNumberFormat="1" applyFont="1" applyFill="1" applyBorder="1" applyAlignment="1" applyProtection="1">
      <alignment horizontal="center" vertical="center"/>
    </xf>
    <xf numFmtId="3" fontId="94" fillId="44" borderId="75" xfId="0" applyNumberFormat="1" applyFont="1" applyFill="1" applyBorder="1" applyAlignment="1" applyProtection="1">
      <alignment horizontal="center" vertical="center" wrapText="1"/>
    </xf>
    <xf numFmtId="49" fontId="94" fillId="45" borderId="89" xfId="1" applyNumberFormat="1" applyFont="1" applyFill="1" applyBorder="1" applyAlignment="1" applyProtection="1">
      <alignment horizontal="center" vertical="center" wrapText="1"/>
      <protection locked="0"/>
    </xf>
    <xf numFmtId="0" fontId="85" fillId="45" borderId="90" xfId="434" applyFont="1" applyFill="1" applyBorder="1" applyAlignment="1">
      <alignment horizontal="justify" vertical="center"/>
    </xf>
    <xf numFmtId="0" fontId="61" fillId="45" borderId="91" xfId="0" applyFont="1" applyFill="1" applyBorder="1" applyAlignment="1" applyProtection="1">
      <alignment horizontal="center" vertical="center"/>
      <protection locked="0"/>
    </xf>
    <xf numFmtId="2" fontId="61" fillId="45" borderId="92" xfId="0" applyNumberFormat="1" applyFont="1" applyFill="1" applyBorder="1" applyAlignment="1" applyProtection="1">
      <alignment horizontal="center" vertical="center"/>
      <protection locked="0"/>
    </xf>
    <xf numFmtId="189" fontId="61" fillId="45" borderId="91" xfId="434" applyNumberFormat="1" applyFont="1" applyFill="1" applyBorder="1" applyAlignment="1">
      <alignment horizontal="center" vertical="center"/>
    </xf>
    <xf numFmtId="189" fontId="61" fillId="45" borderId="91" xfId="0" applyNumberFormat="1" applyFont="1" applyFill="1" applyBorder="1" applyAlignment="1">
      <alignment horizontal="center" vertical="center"/>
    </xf>
    <xf numFmtId="0" fontId="95" fillId="46" borderId="93" xfId="438" applyFont="1" applyFill="1" applyBorder="1" applyAlignment="1" applyProtection="1">
      <alignment horizontal="center" vertical="center"/>
    </xf>
    <xf numFmtId="0" fontId="61" fillId="0" borderId="94" xfId="435" applyFont="1" applyFill="1" applyBorder="1" applyAlignment="1">
      <alignment horizontal="justify" vertical="center"/>
    </xf>
    <xf numFmtId="0" fontId="61" fillId="46" borderId="91" xfId="0" applyFont="1" applyFill="1" applyBorder="1" applyAlignment="1" applyProtection="1">
      <alignment horizontal="center" vertical="center"/>
      <protection locked="0"/>
    </xf>
    <xf numFmtId="2" fontId="61" fillId="46" borderId="92" xfId="0" applyNumberFormat="1" applyFont="1" applyFill="1" applyBorder="1" applyAlignment="1" applyProtection="1">
      <alignment horizontal="center" vertical="center"/>
      <protection locked="0"/>
    </xf>
    <xf numFmtId="189" fontId="61" fillId="47" borderId="91" xfId="434" applyNumberFormat="1" applyFont="1" applyFill="1" applyBorder="1" applyAlignment="1">
      <alignment horizontal="center" vertical="center"/>
    </xf>
    <xf numFmtId="189" fontId="61" fillId="46" borderId="91" xfId="0" applyNumberFormat="1" applyFont="1" applyFill="1" applyBorder="1" applyAlignment="1">
      <alignment horizontal="center" vertical="center"/>
    </xf>
    <xf numFmtId="177" fontId="95" fillId="46" borderId="89" xfId="438" applyNumberFormat="1" applyFont="1" applyFill="1" applyBorder="1" applyAlignment="1" applyProtection="1">
      <alignment horizontal="center" vertical="center"/>
    </xf>
    <xf numFmtId="0" fontId="61" fillId="0" borderId="95" xfId="435" applyFont="1" applyFill="1" applyBorder="1" applyAlignment="1">
      <alignment horizontal="justify" vertical="top" wrapText="1"/>
    </xf>
    <xf numFmtId="0" fontId="95" fillId="46" borderId="96" xfId="438" applyFont="1" applyFill="1" applyBorder="1" applyAlignment="1">
      <alignment horizontal="center" vertical="center"/>
    </xf>
    <xf numFmtId="0" fontId="61" fillId="0" borderId="97" xfId="435" applyFont="1" applyFill="1" applyBorder="1" applyAlignment="1">
      <alignment horizontal="justify" vertical="top" wrapText="1"/>
    </xf>
    <xf numFmtId="49" fontId="94" fillId="45" borderId="96" xfId="1" applyNumberFormat="1" applyFont="1" applyFill="1" applyBorder="1" applyAlignment="1" applyProtection="1">
      <alignment horizontal="center" vertical="center" wrapText="1"/>
      <protection locked="0"/>
    </xf>
    <xf numFmtId="0" fontId="85" fillId="45" borderId="98" xfId="434" applyFont="1" applyFill="1" applyBorder="1" applyAlignment="1">
      <alignment horizontal="justify" vertical="center"/>
    </xf>
    <xf numFmtId="0" fontId="61" fillId="45" borderId="99" xfId="0" applyFont="1" applyFill="1" applyBorder="1" applyAlignment="1" applyProtection="1">
      <alignment horizontal="center" vertical="center"/>
      <protection locked="0"/>
    </xf>
    <xf numFmtId="2" fontId="61" fillId="45" borderId="100" xfId="0" applyNumberFormat="1" applyFont="1" applyFill="1" applyBorder="1" applyAlignment="1" applyProtection="1">
      <alignment horizontal="center" vertical="center"/>
      <protection locked="0"/>
    </xf>
    <xf numFmtId="189" fontId="61" fillId="45" borderId="99" xfId="434" applyNumberFormat="1" applyFont="1" applyFill="1" applyBorder="1" applyAlignment="1">
      <alignment horizontal="center" vertical="center"/>
    </xf>
    <xf numFmtId="189" fontId="61" fillId="45" borderId="99" xfId="0" applyNumberFormat="1" applyFont="1" applyFill="1" applyBorder="1" applyAlignment="1">
      <alignment horizontal="center" vertical="center"/>
    </xf>
    <xf numFmtId="0" fontId="95" fillId="46" borderId="101" xfId="438" applyFont="1" applyFill="1" applyBorder="1" applyAlignment="1">
      <alignment horizontal="center" vertical="center"/>
    </xf>
    <xf numFmtId="0" fontId="61" fillId="0" borderId="94" xfId="435" applyFont="1" applyFill="1" applyBorder="1" applyAlignment="1">
      <alignment horizontal="justify" vertical="top" wrapText="1"/>
    </xf>
    <xf numFmtId="0" fontId="61" fillId="46" borderId="99" xfId="0" applyFont="1" applyFill="1" applyBorder="1" applyAlignment="1" applyProtection="1">
      <alignment horizontal="center" vertical="center"/>
      <protection locked="0"/>
    </xf>
    <xf numFmtId="2" fontId="61" fillId="46" borderId="100" xfId="0" applyNumberFormat="1" applyFont="1" applyFill="1" applyBorder="1" applyAlignment="1" applyProtection="1">
      <alignment horizontal="center" vertical="center"/>
      <protection locked="0"/>
    </xf>
    <xf numFmtId="0" fontId="61" fillId="46" borderId="102" xfId="360" applyNumberFormat="1" applyFont="1" applyFill="1" applyBorder="1" applyAlignment="1">
      <alignment horizontal="center" vertical="center"/>
    </xf>
    <xf numFmtId="0" fontId="61" fillId="46" borderId="94" xfId="435" applyFont="1" applyFill="1" applyBorder="1" applyAlignment="1">
      <alignment horizontal="justify" vertical="top" wrapText="1"/>
    </xf>
    <xf numFmtId="0" fontId="85" fillId="45" borderId="99" xfId="434" applyFont="1" applyFill="1" applyBorder="1" applyAlignment="1">
      <alignment horizontal="justify" vertical="center"/>
    </xf>
    <xf numFmtId="0" fontId="61" fillId="45" borderId="98" xfId="0" applyFont="1" applyFill="1" applyBorder="1" applyAlignment="1" applyProtection="1">
      <alignment vertical="center"/>
      <protection locked="0"/>
    </xf>
    <xf numFmtId="0" fontId="61" fillId="45" borderId="97" xfId="0" applyFont="1" applyFill="1" applyBorder="1" applyAlignment="1" applyProtection="1">
      <alignment vertical="center"/>
      <protection locked="0"/>
    </xf>
    <xf numFmtId="0" fontId="61" fillId="45" borderId="103" xfId="0" applyFont="1" applyFill="1" applyBorder="1" applyAlignment="1" applyProtection="1">
      <alignment vertical="center"/>
      <protection locked="0"/>
    </xf>
    <xf numFmtId="0" fontId="99" fillId="46" borderId="94" xfId="435" applyFont="1" applyFill="1" applyBorder="1" applyAlignment="1">
      <alignment horizontal="justify" vertical="center" wrapText="1"/>
    </xf>
    <xf numFmtId="0" fontId="61" fillId="46" borderId="94" xfId="360" applyNumberFormat="1" applyFont="1" applyFill="1" applyBorder="1" applyAlignment="1">
      <alignment horizontal="center" vertical="center"/>
    </xf>
    <xf numFmtId="2" fontId="61" fillId="46" borderId="99" xfId="0" applyNumberFormat="1" applyFont="1" applyFill="1" applyBorder="1" applyAlignment="1" applyProtection="1">
      <alignment horizontal="center" vertical="center"/>
      <protection locked="0"/>
    </xf>
    <xf numFmtId="189" fontId="61" fillId="47" borderId="99" xfId="434" applyNumberFormat="1" applyFont="1" applyFill="1" applyBorder="1" applyAlignment="1">
      <alignment horizontal="center" vertical="center"/>
    </xf>
    <xf numFmtId="189" fontId="61" fillId="47" borderId="90" xfId="434" applyNumberFormat="1" applyFont="1" applyFill="1" applyBorder="1" applyAlignment="1">
      <alignment horizontal="center" vertical="center"/>
    </xf>
    <xf numFmtId="0" fontId="94" fillId="44" borderId="96" xfId="0" applyFont="1" applyFill="1" applyBorder="1" applyAlignment="1" applyProtection="1">
      <alignment horizontal="center" vertical="center"/>
    </xf>
    <xf numFmtId="0" fontId="93" fillId="44" borderId="97" xfId="0" applyFont="1" applyFill="1" applyBorder="1" applyAlignment="1" applyProtection="1">
      <alignment horizontal="center" vertical="center" wrapText="1"/>
    </xf>
    <xf numFmtId="0" fontId="94" fillId="44" borderId="98" xfId="0" applyFont="1" applyFill="1" applyBorder="1" applyAlignment="1" applyProtection="1">
      <alignment horizontal="center" vertical="center"/>
    </xf>
    <xf numFmtId="4" fontId="94" fillId="44" borderId="97" xfId="0" applyNumberFormat="1" applyFont="1" applyFill="1" applyBorder="1" applyAlignment="1" applyProtection="1">
      <alignment horizontal="center" vertical="center"/>
    </xf>
    <xf numFmtId="3" fontId="94" fillId="44" borderId="97" xfId="0" applyNumberFormat="1" applyFont="1" applyFill="1" applyBorder="1" applyAlignment="1" applyProtection="1">
      <alignment horizontal="center" vertical="center" wrapText="1"/>
    </xf>
    <xf numFmtId="194" fontId="93" fillId="44" borderId="103" xfId="432" applyNumberFormat="1" applyFont="1" applyFill="1" applyBorder="1" applyAlignment="1" applyProtection="1">
      <alignment horizontal="center" vertical="center" wrapText="1"/>
    </xf>
    <xf numFmtId="0" fontId="94" fillId="48" borderId="96" xfId="0" applyFont="1" applyFill="1" applyBorder="1" applyAlignment="1" applyProtection="1">
      <alignment horizontal="center" vertical="center"/>
    </xf>
    <xf numFmtId="0" fontId="93" fillId="48" borderId="97" xfId="0" applyFont="1" applyFill="1" applyBorder="1" applyAlignment="1" applyProtection="1">
      <alignment horizontal="center" vertical="center" wrapText="1"/>
    </xf>
    <xf numFmtId="0" fontId="94" fillId="48" borderId="98" xfId="0" applyFont="1" applyFill="1" applyBorder="1" applyAlignment="1" applyProtection="1">
      <alignment horizontal="center" vertical="center"/>
    </xf>
    <xf numFmtId="4" fontId="94" fillId="48" borderId="97" xfId="0" applyNumberFormat="1" applyFont="1" applyFill="1" applyBorder="1" applyAlignment="1" applyProtection="1">
      <alignment horizontal="center" vertical="center"/>
    </xf>
    <xf numFmtId="3" fontId="94" fillId="48" borderId="97" xfId="0" applyNumberFormat="1" applyFont="1" applyFill="1" applyBorder="1" applyAlignment="1" applyProtection="1">
      <alignment horizontal="center" vertical="center" wrapText="1"/>
    </xf>
    <xf numFmtId="3" fontId="94" fillId="48" borderId="103" xfId="0" applyNumberFormat="1" applyFont="1" applyFill="1" applyBorder="1" applyAlignment="1" applyProtection="1">
      <alignment horizontal="center" vertical="center" wrapText="1"/>
    </xf>
    <xf numFmtId="0" fontId="100" fillId="0" borderId="75" xfId="0" applyFont="1" applyFill="1" applyBorder="1" applyAlignment="1">
      <alignment horizontal="center" vertical="center"/>
    </xf>
    <xf numFmtId="0" fontId="100" fillId="49" borderId="75" xfId="0" applyFont="1" applyFill="1" applyBorder="1" applyAlignment="1" applyProtection="1">
      <alignment horizontal="justify" vertical="center" wrapText="1"/>
      <protection locked="0"/>
    </xf>
    <xf numFmtId="0" fontId="60" fillId="49" borderId="75" xfId="0" applyFont="1" applyFill="1" applyBorder="1" applyAlignment="1" applyProtection="1">
      <alignment horizontal="center" vertical="center"/>
      <protection locked="0"/>
    </xf>
    <xf numFmtId="0" fontId="60" fillId="0" borderId="75" xfId="0" applyFont="1" applyFill="1" applyBorder="1" applyAlignment="1">
      <alignment horizontal="center" vertical="center"/>
    </xf>
    <xf numFmtId="199" fontId="60" fillId="46" borderId="75" xfId="90" applyNumberFormat="1" applyFont="1" applyFill="1" applyBorder="1" applyAlignment="1" applyProtection="1">
      <alignment horizontal="center" vertical="center"/>
    </xf>
    <xf numFmtId="0" fontId="100" fillId="0" borderId="75" xfId="0" applyFont="1" applyFill="1" applyBorder="1" applyAlignment="1" applyProtection="1">
      <alignment horizontal="justify" vertical="center" wrapText="1"/>
      <protection locked="0"/>
    </xf>
    <xf numFmtId="0" fontId="60" fillId="0" borderId="75" xfId="0" applyFont="1" applyFill="1" applyBorder="1" applyAlignment="1" applyProtection="1">
      <alignment horizontal="center" vertical="center"/>
      <protection locked="0"/>
    </xf>
    <xf numFmtId="199" fontId="60" fillId="0" borderId="75" xfId="94" applyNumberFormat="1" applyFont="1" applyFill="1" applyBorder="1" applyAlignment="1" applyProtection="1">
      <alignment horizontal="left" vertical="center"/>
    </xf>
    <xf numFmtId="0" fontId="60" fillId="46" borderId="75" xfId="0" applyFont="1" applyFill="1" applyBorder="1" applyAlignment="1">
      <alignment horizontal="center" vertical="center"/>
    </xf>
    <xf numFmtId="0" fontId="60" fillId="46" borderId="75" xfId="0" applyFont="1" applyFill="1" applyBorder="1" applyAlignment="1" applyProtection="1">
      <alignment horizontal="center" vertical="center"/>
      <protection locked="0"/>
    </xf>
    <xf numFmtId="0" fontId="85" fillId="0" borderId="94" xfId="435" applyFont="1" applyFill="1" applyBorder="1" applyAlignment="1">
      <alignment horizontal="justify" vertical="top" wrapText="1"/>
    </xf>
    <xf numFmtId="0" fontId="60" fillId="0" borderId="78" xfId="0" applyFont="1" applyFill="1" applyBorder="1" applyAlignment="1">
      <alignment horizontal="center" vertical="center" wrapText="1"/>
    </xf>
    <xf numFmtId="189" fontId="61" fillId="46" borderId="99" xfId="434" applyNumberFormat="1" applyFont="1" applyFill="1" applyBorder="1" applyAlignment="1">
      <alignment horizontal="center" vertical="center"/>
    </xf>
    <xf numFmtId="189" fontId="61" fillId="46" borderId="104" xfId="0" applyNumberFormat="1" applyFont="1" applyFill="1" applyBorder="1" applyAlignment="1">
      <alignment horizontal="center" vertical="center"/>
    </xf>
    <xf numFmtId="0" fontId="60" fillId="0" borderId="105" xfId="0" applyFont="1" applyFill="1" applyBorder="1" applyAlignment="1">
      <alignment horizontal="center" vertical="center" wrapText="1"/>
    </xf>
    <xf numFmtId="0" fontId="60" fillId="46" borderId="105" xfId="0" applyFont="1" applyFill="1" applyBorder="1" applyAlignment="1">
      <alignment horizontal="center" vertical="center" wrapText="1"/>
    </xf>
    <xf numFmtId="200" fontId="100" fillId="0" borderId="75" xfId="0" applyNumberFormat="1" applyFont="1" applyFill="1" applyBorder="1" applyAlignment="1">
      <alignment horizontal="center" vertical="center"/>
    </xf>
    <xf numFmtId="0" fontId="60" fillId="0" borderId="105" xfId="0" applyFont="1" applyFill="1" applyBorder="1" applyAlignment="1" applyProtection="1">
      <alignment horizontal="center" vertical="center"/>
      <protection locked="0"/>
    </xf>
    <xf numFmtId="3" fontId="60" fillId="0" borderId="75" xfId="0" applyNumberFormat="1" applyFont="1" applyFill="1" applyBorder="1" applyAlignment="1">
      <alignment horizontal="center" vertical="center"/>
    </xf>
    <xf numFmtId="200" fontId="60" fillId="0" borderId="75" xfId="0" applyNumberFormat="1" applyFont="1" applyFill="1" applyBorder="1" applyAlignment="1">
      <alignment horizontal="center" vertical="center"/>
    </xf>
    <xf numFmtId="194" fontId="93" fillId="48" borderId="103" xfId="432" applyNumberFormat="1" applyFont="1" applyFill="1" applyBorder="1" applyAlignment="1" applyProtection="1">
      <alignment horizontal="center" wrapText="1"/>
    </xf>
    <xf numFmtId="49" fontId="102" fillId="50" borderId="38" xfId="1" applyNumberFormat="1" applyFont="1" applyFill="1" applyBorder="1" applyAlignment="1" applyProtection="1">
      <alignment horizontal="center" vertical="center" wrapText="1"/>
      <protection locked="0"/>
    </xf>
    <xf numFmtId="0" fontId="90" fillId="50" borderId="106" xfId="439" applyFont="1" applyFill="1" applyBorder="1" applyAlignment="1">
      <alignment vertical="center" wrapText="1"/>
    </xf>
    <xf numFmtId="0" fontId="90" fillId="50" borderId="97" xfId="439" applyFont="1" applyFill="1" applyBorder="1" applyAlignment="1">
      <alignment vertical="center" wrapText="1"/>
    </xf>
    <xf numFmtId="0" fontId="90" fillId="50" borderId="103" xfId="439" applyFont="1" applyFill="1" applyBorder="1" applyAlignment="1">
      <alignment vertical="center" wrapText="1"/>
    </xf>
    <xf numFmtId="0" fontId="90" fillId="50" borderId="107" xfId="439" applyFont="1" applyFill="1" applyBorder="1" applyAlignment="1">
      <alignment vertical="center" wrapText="1"/>
    </xf>
    <xf numFmtId="0" fontId="94" fillId="50" borderId="108" xfId="0" applyFont="1" applyFill="1" applyBorder="1" applyAlignment="1" applyProtection="1">
      <alignment horizontal="center" vertical="center"/>
    </xf>
    <xf numFmtId="4" fontId="94" fillId="50" borderId="108" xfId="0" applyNumberFormat="1" applyFont="1" applyFill="1" applyBorder="1" applyAlignment="1" applyProtection="1">
      <alignment horizontal="center" vertical="center"/>
    </xf>
    <xf numFmtId="3" fontId="94" fillId="50" borderId="108" xfId="0" applyNumberFormat="1" applyFont="1" applyFill="1" applyBorder="1" applyAlignment="1" applyProtection="1">
      <alignment horizontal="center" vertical="center" wrapText="1"/>
    </xf>
    <xf numFmtId="194" fontId="93" fillId="50" borderId="109" xfId="432" applyNumberFormat="1" applyFont="1" applyFill="1" applyBorder="1" applyAlignment="1" applyProtection="1">
      <alignment horizontal="center" wrapText="1"/>
    </xf>
    <xf numFmtId="0" fontId="91" fillId="51" borderId="86" xfId="0" applyFont="1" applyFill="1" applyBorder="1" applyAlignment="1" applyProtection="1">
      <alignment horizontal="center" vertical="center"/>
    </xf>
    <xf numFmtId="0" fontId="91" fillId="51" borderId="87" xfId="0" applyFont="1" applyFill="1" applyBorder="1" applyAlignment="1" applyProtection="1">
      <alignment horizontal="center" vertical="center"/>
    </xf>
    <xf numFmtId="4" fontId="91" fillId="51" borderId="88" xfId="0" applyNumberFormat="1" applyFont="1" applyFill="1" applyBorder="1" applyAlignment="1" applyProtection="1">
      <alignment horizontal="center" vertical="center"/>
    </xf>
    <xf numFmtId="3" fontId="91" fillId="51" borderId="87" xfId="0" applyNumberFormat="1" applyFont="1" applyFill="1" applyBorder="1" applyAlignment="1" applyProtection="1">
      <alignment horizontal="center" vertical="center" wrapText="1"/>
    </xf>
    <xf numFmtId="0" fontId="16" fillId="0" borderId="0" xfId="0" applyFont="1" applyAlignment="1" applyProtection="1">
      <alignment horizontal="center" vertical="center"/>
      <protection hidden="1"/>
    </xf>
    <xf numFmtId="0" fontId="50" fillId="37" borderId="68" xfId="0" applyFont="1" applyFill="1" applyBorder="1" applyAlignment="1" applyProtection="1">
      <alignment horizontal="center" vertical="center" wrapText="1"/>
      <protection hidden="1"/>
    </xf>
    <xf numFmtId="0" fontId="50" fillId="37" borderId="68" xfId="2" applyFont="1" applyFill="1" applyBorder="1" applyAlignment="1" applyProtection="1">
      <alignment horizontal="center" vertical="center" wrapText="1"/>
      <protection hidden="1"/>
    </xf>
    <xf numFmtId="0" fontId="50" fillId="41" borderId="68" xfId="0" applyFont="1" applyFill="1" applyBorder="1" applyAlignment="1" applyProtection="1">
      <alignment horizontal="center" vertical="center" wrapText="1"/>
      <protection hidden="1"/>
    </xf>
    <xf numFmtId="0" fontId="16" fillId="0" borderId="0" xfId="0" applyFont="1" applyFill="1" applyProtection="1">
      <protection hidden="1"/>
    </xf>
    <xf numFmtId="0" fontId="16" fillId="0" borderId="0" xfId="0" applyFont="1" applyProtection="1">
      <protection hidden="1"/>
    </xf>
    <xf numFmtId="3" fontId="14" fillId="37" borderId="75" xfId="3" applyNumberFormat="1" applyFont="1" applyFill="1" applyBorder="1" applyAlignment="1" applyProtection="1">
      <alignment horizontal="center" vertical="center" wrapText="1"/>
      <protection hidden="1"/>
    </xf>
    <xf numFmtId="3" fontId="14" fillId="37" borderId="75" xfId="2" applyNumberFormat="1" applyFont="1" applyFill="1" applyBorder="1" applyAlignment="1" applyProtection="1">
      <alignment horizontal="center" vertical="center"/>
      <protection hidden="1"/>
    </xf>
    <xf numFmtId="3" fontId="14" fillId="0" borderId="22" xfId="2" applyNumberFormat="1"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0" fontId="57" fillId="0" borderId="22" xfId="0" applyFont="1" applyFill="1" applyBorder="1" applyAlignment="1" applyProtection="1">
      <alignment vertical="center"/>
    </xf>
    <xf numFmtId="0" fontId="57" fillId="0" borderId="68" xfId="0" applyFont="1" applyFill="1" applyBorder="1" applyAlignment="1" applyProtection="1">
      <alignment vertical="center"/>
    </xf>
    <xf numFmtId="0" fontId="18" fillId="30" borderId="3" xfId="350" applyFont="1" applyFill="1" applyBorder="1" applyAlignment="1" applyProtection="1">
      <alignment horizontal="center" vertical="center" wrapText="1"/>
    </xf>
    <xf numFmtId="0" fontId="18" fillId="30" borderId="75" xfId="350" applyFont="1" applyFill="1" applyBorder="1" applyAlignment="1" applyProtection="1">
      <alignment vertical="center" wrapText="1"/>
    </xf>
    <xf numFmtId="0" fontId="80" fillId="30" borderId="22" xfId="350" applyFont="1" applyFill="1" applyBorder="1" applyAlignment="1" applyProtection="1">
      <alignment horizontal="center" vertical="center" wrapText="1"/>
    </xf>
    <xf numFmtId="0" fontId="80" fillId="30" borderId="75" xfId="350" applyFont="1" applyFill="1" applyBorder="1" applyAlignment="1" applyProtection="1">
      <alignment horizontal="center" vertical="center" wrapText="1"/>
    </xf>
    <xf numFmtId="0" fontId="80" fillId="32" borderId="22" xfId="350" applyFont="1" applyFill="1" applyBorder="1" applyAlignment="1" applyProtection="1">
      <alignment horizontal="center" vertical="center" wrapText="1"/>
    </xf>
    <xf numFmtId="0" fontId="17" fillId="32" borderId="22" xfId="350" applyFont="1" applyFill="1" applyBorder="1" applyAlignment="1" applyProtection="1">
      <alignment horizontal="justify" vertical="center" wrapText="1"/>
    </xf>
    <xf numFmtId="0" fontId="17" fillId="32" borderId="68" xfId="350" applyFont="1" applyFill="1" applyBorder="1" applyAlignment="1" applyProtection="1">
      <alignment horizontal="justify" vertical="center" wrapText="1"/>
    </xf>
    <xf numFmtId="0" fontId="1" fillId="0" borderId="75" xfId="419" applyFont="1" applyFill="1" applyBorder="1" applyAlignment="1" applyProtection="1">
      <alignment horizontal="justify" vertical="center" wrapText="1"/>
    </xf>
    <xf numFmtId="0" fontId="18" fillId="32" borderId="68" xfId="350" applyFont="1" applyFill="1" applyBorder="1" applyAlignment="1" applyProtection="1">
      <alignment horizontal="right" vertical="center" wrapText="1"/>
    </xf>
    <xf numFmtId="0" fontId="80" fillId="0" borderId="22" xfId="350" applyFont="1" applyFill="1" applyBorder="1" applyAlignment="1" applyProtection="1">
      <alignment horizontal="center" vertical="center" wrapText="1"/>
    </xf>
    <xf numFmtId="0" fontId="17" fillId="35" borderId="68" xfId="350" applyFont="1" applyFill="1" applyBorder="1" applyAlignment="1" applyProtection="1">
      <alignment horizontal="justify" vertical="center" wrapText="1"/>
    </xf>
    <xf numFmtId="0" fontId="17" fillId="0" borderId="75" xfId="350" applyFont="1" applyFill="1" applyBorder="1" applyAlignment="1" applyProtection="1">
      <alignment horizontal="justify" vertical="center" wrapText="1"/>
    </xf>
    <xf numFmtId="0" fontId="17" fillId="0" borderId="22" xfId="350" applyFont="1" applyFill="1" applyBorder="1" applyAlignment="1" applyProtection="1">
      <alignment horizontal="justify" vertical="center" wrapText="1"/>
    </xf>
    <xf numFmtId="0" fontId="17" fillId="0" borderId="68" xfId="350" applyFont="1" applyFill="1" applyBorder="1" applyAlignment="1" applyProtection="1">
      <alignment horizontal="justify" vertical="center" wrapText="1"/>
    </xf>
    <xf numFmtId="0" fontId="17" fillId="35" borderId="22" xfId="0" applyFont="1" applyFill="1" applyBorder="1" applyAlignment="1" applyProtection="1">
      <alignment horizontal="justify" vertical="center" wrapText="1"/>
    </xf>
    <xf numFmtId="0" fontId="88" fillId="0" borderId="75" xfId="350" applyFont="1" applyFill="1" applyBorder="1" applyAlignment="1" applyProtection="1">
      <alignment horizontal="center" vertical="center" wrapText="1"/>
    </xf>
    <xf numFmtId="0" fontId="88" fillId="0" borderId="22" xfId="350" applyFont="1" applyFill="1" applyBorder="1" applyAlignment="1" applyProtection="1">
      <alignment horizontal="center" vertical="center" wrapText="1"/>
    </xf>
    <xf numFmtId="0" fontId="17" fillId="35" borderId="68" xfId="0" applyFont="1" applyFill="1" applyBorder="1" applyAlignment="1" applyProtection="1">
      <alignment horizontal="justify" vertical="center" wrapText="1"/>
    </xf>
    <xf numFmtId="0" fontId="88" fillId="0" borderId="68" xfId="350" applyFont="1" applyFill="1" applyBorder="1" applyAlignment="1" applyProtection="1">
      <alignment horizontal="center" vertical="center" wrapText="1"/>
    </xf>
    <xf numFmtId="177" fontId="15" fillId="37" borderId="22" xfId="3" applyNumberFormat="1" applyFont="1" applyFill="1" applyBorder="1" applyAlignment="1" applyProtection="1">
      <alignment horizontal="center" vertical="center" wrapText="1"/>
    </xf>
    <xf numFmtId="9" fontId="45" fillId="39" borderId="68" xfId="2" applyNumberFormat="1" applyFont="1" applyFill="1" applyBorder="1" applyAlignment="1" applyProtection="1">
      <alignment horizontal="center" vertical="center" wrapText="1"/>
    </xf>
    <xf numFmtId="9" fontId="57" fillId="37" borderId="22" xfId="2" applyNumberFormat="1" applyFont="1" applyFill="1" applyBorder="1" applyAlignment="1" applyProtection="1">
      <alignment horizontal="center" vertical="center" wrapText="1"/>
    </xf>
    <xf numFmtId="164" fontId="57" fillId="37" borderId="0" xfId="1" applyFont="1" applyFill="1" applyAlignment="1" applyProtection="1">
      <alignment vertical="center"/>
    </xf>
    <xf numFmtId="4" fontId="14" fillId="37" borderId="22" xfId="3" applyNumberFormat="1" applyFont="1" applyFill="1" applyBorder="1" applyAlignment="1" applyProtection="1">
      <alignment horizontal="center" vertical="center" wrapText="1"/>
    </xf>
    <xf numFmtId="4" fontId="14" fillId="37" borderId="22" xfId="2" applyNumberFormat="1" applyFont="1" applyFill="1" applyBorder="1" applyAlignment="1" applyProtection="1">
      <alignment horizontal="center" vertical="center"/>
    </xf>
    <xf numFmtId="3" fontId="14" fillId="37" borderId="22" xfId="3" applyNumberFormat="1" applyFont="1" applyFill="1" applyBorder="1" applyAlignment="1" applyProtection="1">
      <alignment horizontal="center" vertical="center" wrapText="1"/>
    </xf>
    <xf numFmtId="3" fontId="14" fillId="37" borderId="22" xfId="2" applyNumberFormat="1" applyFont="1" applyFill="1" applyBorder="1" applyAlignment="1" applyProtection="1">
      <alignment horizontal="center" vertical="center"/>
    </xf>
    <xf numFmtId="0" fontId="51" fillId="0" borderId="1" xfId="344" applyFont="1" applyFill="1" applyBorder="1" applyAlignment="1" applyProtection="1">
      <alignment horizontal="center" vertical="center" wrapText="1"/>
    </xf>
    <xf numFmtId="0" fontId="63" fillId="37" borderId="68" xfId="0" applyFont="1" applyFill="1" applyBorder="1" applyAlignment="1" applyProtection="1">
      <alignment horizontal="left" vertical="center" wrapText="1"/>
    </xf>
    <xf numFmtId="0" fontId="63" fillId="37" borderId="68" xfId="0" applyFont="1" applyFill="1" applyBorder="1" applyAlignment="1" applyProtection="1">
      <alignment horizontal="center" vertical="center" wrapText="1"/>
    </xf>
    <xf numFmtId="0" fontId="45" fillId="37" borderId="22" xfId="0" applyFont="1" applyFill="1" applyBorder="1" applyAlignment="1" applyProtection="1">
      <alignment horizontal="center" vertical="center"/>
    </xf>
    <xf numFmtId="197" fontId="92" fillId="37" borderId="63" xfId="437" applyNumberFormat="1" applyFont="1" applyFill="1" applyBorder="1" applyAlignment="1" applyProtection="1">
      <alignment horizontal="center" vertical="center"/>
    </xf>
    <xf numFmtId="14" fontId="56" fillId="37" borderId="63" xfId="436" applyNumberFormat="1" applyFont="1" applyFill="1" applyBorder="1" applyAlignment="1" applyProtection="1">
      <alignment horizontal="center" vertical="center" wrapText="1"/>
    </xf>
    <xf numFmtId="0" fontId="56" fillId="37" borderId="63" xfId="436" applyFont="1" applyFill="1" applyBorder="1" applyAlignment="1" applyProtection="1">
      <alignment horizontal="center" vertical="center"/>
    </xf>
    <xf numFmtId="6" fontId="56" fillId="37" borderId="63" xfId="436" applyNumberFormat="1" applyFont="1" applyFill="1" applyBorder="1" applyAlignment="1" applyProtection="1">
      <alignment horizontal="center" vertical="center" wrapText="1"/>
    </xf>
    <xf numFmtId="10" fontId="56" fillId="37" borderId="63" xfId="343" applyNumberFormat="1" applyFont="1" applyFill="1" applyBorder="1" applyAlignment="1" applyProtection="1">
      <alignment horizontal="center" vertical="center" wrapText="1"/>
    </xf>
    <xf numFmtId="0" fontId="56" fillId="37" borderId="75" xfId="437" applyNumberFormat="1" applyFont="1" applyFill="1" applyBorder="1" applyAlignment="1" applyProtection="1">
      <alignment horizontal="center" vertical="center" wrapText="1"/>
    </xf>
    <xf numFmtId="0" fontId="89" fillId="0" borderId="75" xfId="350" applyFont="1" applyFill="1" applyBorder="1" applyAlignment="1" applyProtection="1">
      <alignment vertical="center" wrapText="1"/>
    </xf>
    <xf numFmtId="0" fontId="1" fillId="0" borderId="75" xfId="419" applyFont="1" applyFill="1" applyBorder="1" applyAlignment="1" applyProtection="1">
      <alignment horizontal="center" vertical="center" wrapText="1"/>
    </xf>
    <xf numFmtId="0" fontId="17" fillId="0" borderId="75" xfId="350" applyFont="1" applyFill="1" applyBorder="1" applyAlignment="1" applyProtection="1">
      <alignment horizontal="center" vertical="center" wrapText="1"/>
    </xf>
    <xf numFmtId="0" fontId="17" fillId="35" borderId="75" xfId="0" applyFont="1" applyFill="1" applyBorder="1" applyAlignment="1" applyProtection="1">
      <alignment horizontal="justify" vertical="center" wrapText="1"/>
    </xf>
    <xf numFmtId="191" fontId="0" fillId="37" borderId="75" xfId="1" applyNumberFormat="1" applyFont="1" applyFill="1" applyBorder="1" applyAlignment="1" applyProtection="1">
      <alignment horizontal="center" vertical="center"/>
      <protection hidden="1"/>
    </xf>
    <xf numFmtId="183" fontId="0" fillId="0" borderId="75" xfId="0" applyNumberFormat="1" applyBorder="1" applyAlignment="1" applyProtection="1">
      <alignment horizontal="center" vertical="center"/>
      <protection hidden="1"/>
    </xf>
    <xf numFmtId="202" fontId="14" fillId="0" borderId="22" xfId="357" applyNumberFormat="1" applyFont="1" applyFill="1" applyBorder="1" applyAlignment="1" applyProtection="1">
      <alignment horizontal="center" vertical="center"/>
      <protection hidden="1"/>
    </xf>
    <xf numFmtId="0" fontId="104" fillId="54" borderId="75" xfId="0" applyFont="1" applyFill="1" applyBorder="1" applyAlignment="1">
      <alignment horizontal="center" vertical="center" wrapText="1"/>
    </xf>
    <xf numFmtId="0" fontId="108" fillId="0" borderId="0" xfId="2" applyFont="1" applyFill="1" applyBorder="1" applyAlignment="1" applyProtection="1">
      <alignment vertical="center" wrapText="1"/>
      <protection hidden="1"/>
    </xf>
    <xf numFmtId="167" fontId="79" fillId="0" borderId="0" xfId="3" applyFont="1" applyFill="1" applyBorder="1" applyAlignment="1" applyProtection="1">
      <alignment vertical="center" wrapText="1"/>
      <protection hidden="1"/>
    </xf>
    <xf numFmtId="0" fontId="109" fillId="0" borderId="0" xfId="2" applyFont="1" applyFill="1" applyAlignment="1" applyProtection="1">
      <alignment vertical="center" wrapText="1"/>
      <protection hidden="1"/>
    </xf>
    <xf numFmtId="183" fontId="0" fillId="0" borderId="0" xfId="0" applyNumberFormat="1" applyProtection="1">
      <protection hidden="1"/>
    </xf>
    <xf numFmtId="0" fontId="18" fillId="0" borderId="75" xfId="350" applyFont="1" applyFill="1" applyBorder="1" applyAlignment="1" applyProtection="1">
      <alignment horizontal="center" vertical="center" wrapText="1"/>
    </xf>
    <xf numFmtId="0" fontId="45" fillId="29" borderId="75" xfId="351" applyFont="1" applyFill="1" applyBorder="1" applyAlignment="1" applyProtection="1">
      <alignment horizontal="center" vertical="center"/>
      <protection hidden="1"/>
    </xf>
    <xf numFmtId="0" fontId="45" fillId="29" borderId="75" xfId="351" applyFont="1" applyFill="1" applyBorder="1" applyAlignment="1" applyProtection="1">
      <alignment horizontal="center" vertical="center" wrapText="1"/>
      <protection hidden="1"/>
    </xf>
    <xf numFmtId="0" fontId="57" fillId="0" borderId="75" xfId="351" applyNumberFormat="1" applyFont="1" applyBorder="1" applyAlignment="1" applyProtection="1">
      <alignment horizontal="center" vertical="center"/>
      <protection hidden="1"/>
    </xf>
    <xf numFmtId="22" fontId="57" fillId="0" borderId="75" xfId="0" applyNumberFormat="1" applyFont="1" applyBorder="1" applyAlignment="1">
      <alignment horizontal="right" vertical="center" wrapText="1"/>
    </xf>
    <xf numFmtId="0" fontId="57" fillId="31" borderId="75" xfId="0" applyFont="1" applyFill="1" applyBorder="1" applyAlignment="1" applyProtection="1">
      <alignment horizontal="center" vertical="center" wrapText="1"/>
    </xf>
    <xf numFmtId="0" fontId="57" fillId="0" borderId="75" xfId="351" applyFont="1" applyBorder="1" applyAlignment="1" applyProtection="1">
      <alignment horizontal="center" vertical="center" wrapText="1"/>
      <protection hidden="1"/>
    </xf>
    <xf numFmtId="1" fontId="57" fillId="0" borderId="75" xfId="0" applyNumberFormat="1" applyFont="1" applyBorder="1" applyAlignment="1">
      <alignment horizontal="center" vertical="center" wrapText="1"/>
    </xf>
    <xf numFmtId="0" fontId="57" fillId="31" borderId="75" xfId="351" applyFont="1" applyFill="1" applyBorder="1" applyAlignment="1" applyProtection="1">
      <alignment horizontal="left" vertical="center" wrapText="1"/>
    </xf>
    <xf numFmtId="41" fontId="57" fillId="31" borderId="75" xfId="441" applyFont="1" applyFill="1" applyBorder="1" applyAlignment="1" applyProtection="1">
      <alignment horizontal="left" vertical="center" wrapText="1"/>
      <protection hidden="1"/>
    </xf>
    <xf numFmtId="0" fontId="57" fillId="31" borderId="75" xfId="351" applyFont="1" applyFill="1" applyBorder="1" applyAlignment="1" applyProtection="1">
      <alignment horizontal="left" vertical="center" wrapText="1"/>
      <protection hidden="1"/>
    </xf>
    <xf numFmtId="3" fontId="57" fillId="31" borderId="75" xfId="351" applyNumberFormat="1" applyFont="1" applyFill="1" applyBorder="1" applyAlignment="1" applyProtection="1">
      <alignment horizontal="center" vertical="center" wrapText="1"/>
      <protection hidden="1"/>
    </xf>
    <xf numFmtId="0" fontId="57" fillId="31" borderId="75" xfId="351" applyFont="1" applyFill="1" applyBorder="1" applyAlignment="1" applyProtection="1">
      <alignment horizontal="center" vertical="center" wrapText="1"/>
      <protection hidden="1"/>
    </xf>
    <xf numFmtId="0" fontId="80" fillId="31" borderId="0" xfId="350" applyFont="1" applyFill="1" applyAlignment="1" applyProtection="1">
      <alignment vertical="center" wrapText="1"/>
    </xf>
    <xf numFmtId="0" fontId="18" fillId="32" borderId="22" xfId="350" applyFont="1" applyFill="1" applyBorder="1" applyAlignment="1" applyProtection="1">
      <alignment vertical="center" wrapText="1"/>
    </xf>
    <xf numFmtId="0" fontId="82" fillId="0" borderId="22" xfId="350" applyFont="1" applyFill="1" applyBorder="1" applyAlignment="1" applyProtection="1">
      <alignment horizontal="left" vertical="center" wrapText="1"/>
    </xf>
    <xf numFmtId="0" fontId="80" fillId="35" borderId="22" xfId="350" applyFont="1" applyFill="1" applyBorder="1" applyAlignment="1" applyProtection="1">
      <alignment horizontal="center" vertical="center" wrapText="1"/>
    </xf>
    <xf numFmtId="0" fontId="18" fillId="35" borderId="22" xfId="350" applyFont="1" applyFill="1" applyBorder="1" applyAlignment="1" applyProtection="1">
      <alignment vertical="center" wrapText="1"/>
    </xf>
    <xf numFmtId="0" fontId="17" fillId="0" borderId="22" xfId="350" applyFont="1" applyFill="1" applyBorder="1" applyAlignment="1" applyProtection="1">
      <alignment horizontal="center" vertical="center" wrapText="1"/>
    </xf>
    <xf numFmtId="0" fontId="80" fillId="35" borderId="22" xfId="350" applyFont="1" applyFill="1" applyBorder="1" applyAlignment="1" applyProtection="1">
      <alignment horizontal="right" vertical="center" wrapText="1"/>
    </xf>
    <xf numFmtId="0" fontId="82" fillId="0" borderId="75" xfId="419" applyFont="1" applyFill="1" applyBorder="1" applyAlignment="1" applyProtection="1">
      <alignment horizontal="center" vertical="center" wrapText="1"/>
    </xf>
    <xf numFmtId="0" fontId="82" fillId="0" borderId="22" xfId="419" applyFont="1" applyFill="1" applyBorder="1" applyAlignment="1" applyProtection="1">
      <alignment horizontal="center" vertical="center" wrapText="1"/>
    </xf>
    <xf numFmtId="0" fontId="80" fillId="0" borderId="0" xfId="350" applyFont="1" applyFill="1" applyAlignment="1" applyProtection="1">
      <alignment vertical="center" wrapText="1"/>
    </xf>
    <xf numFmtId="0" fontId="1" fillId="31" borderId="0" xfId="350" applyFont="1" applyFill="1" applyAlignment="1" applyProtection="1">
      <alignment vertical="center" wrapText="1"/>
    </xf>
    <xf numFmtId="0" fontId="1" fillId="0" borderId="0" xfId="350" applyFont="1" applyFill="1" applyAlignment="1" applyProtection="1">
      <alignment vertical="center" wrapText="1"/>
    </xf>
    <xf numFmtId="0" fontId="1" fillId="33" borderId="22" xfId="350" applyFont="1" applyFill="1" applyBorder="1" applyAlignment="1" applyProtection="1">
      <alignment horizontal="center" vertical="center" wrapText="1"/>
    </xf>
    <xf numFmtId="0" fontId="1" fillId="30" borderId="22" xfId="350" applyFont="1" applyFill="1" applyBorder="1" applyAlignment="1" applyProtection="1">
      <alignment horizontal="center" vertical="center" wrapText="1"/>
    </xf>
    <xf numFmtId="0" fontId="1" fillId="32" borderId="22" xfId="350" applyFont="1" applyFill="1" applyBorder="1" applyAlignment="1" applyProtection="1">
      <alignment vertical="center" wrapText="1"/>
    </xf>
    <xf numFmtId="0" fontId="1" fillId="32" borderId="75" xfId="350" applyFont="1" applyFill="1" applyBorder="1" applyAlignment="1" applyProtection="1">
      <alignment vertical="center" wrapText="1"/>
    </xf>
    <xf numFmtId="0" fontId="1" fillId="32" borderId="22" xfId="350" applyFont="1" applyFill="1" applyBorder="1" applyAlignment="1" applyProtection="1">
      <alignment horizontal="center" vertical="center" wrapText="1"/>
    </xf>
    <xf numFmtId="0" fontId="1" fillId="0" borderId="22" xfId="419" applyFont="1" applyFill="1" applyBorder="1" applyAlignment="1" applyProtection="1">
      <alignment horizontal="justify" vertical="center" wrapText="1"/>
    </xf>
    <xf numFmtId="0" fontId="1" fillId="0" borderId="68" xfId="419" applyFont="1" applyFill="1" applyBorder="1" applyAlignment="1" applyProtection="1">
      <alignment horizontal="justify" vertical="center" wrapText="1"/>
    </xf>
    <xf numFmtId="0" fontId="111" fillId="0" borderId="75" xfId="0" applyFont="1" applyFill="1" applyBorder="1" applyAlignment="1">
      <alignment horizontal="center" vertical="center" wrapText="1"/>
    </xf>
    <xf numFmtId="0" fontId="112" fillId="0" borderId="75" xfId="419" applyFont="1" applyFill="1" applyBorder="1" applyAlignment="1" applyProtection="1">
      <alignment horizontal="right" vertical="center" wrapText="1"/>
    </xf>
    <xf numFmtId="0" fontId="113" fillId="0" borderId="75" xfId="350" applyFont="1" applyFill="1" applyBorder="1" applyAlignment="1" applyProtection="1">
      <alignment horizontal="right" vertical="center" wrapText="1"/>
    </xf>
    <xf numFmtId="1" fontId="111" fillId="0" borderId="75" xfId="0" applyNumberFormat="1" applyFont="1" applyBorder="1" applyAlignment="1" applyProtection="1">
      <alignment horizontal="right" vertical="center" wrapText="1"/>
    </xf>
    <xf numFmtId="8" fontId="112" fillId="0" borderId="75" xfId="419" applyNumberFormat="1" applyFont="1" applyFill="1" applyBorder="1" applyAlignment="1" applyProtection="1">
      <alignment horizontal="right" vertical="center" wrapText="1"/>
    </xf>
    <xf numFmtId="6" fontId="112" fillId="0" borderId="75" xfId="350" applyNumberFormat="1" applyFont="1" applyFill="1" applyBorder="1" applyAlignment="1" applyProtection="1">
      <alignment horizontal="right" vertical="center" wrapText="1"/>
    </xf>
    <xf numFmtId="0" fontId="112" fillId="0" borderId="75" xfId="419" applyFont="1" applyFill="1" applyBorder="1" applyAlignment="1" applyProtection="1">
      <alignment horizontal="justify" vertical="center" wrapText="1"/>
    </xf>
    <xf numFmtId="0" fontId="1" fillId="32" borderId="27" xfId="350" applyFont="1" applyFill="1" applyBorder="1" applyAlignment="1" applyProtection="1">
      <alignment horizontal="center" vertical="center" wrapText="1"/>
    </xf>
    <xf numFmtId="0" fontId="80" fillId="0" borderId="75" xfId="344" applyFont="1" applyFill="1" applyBorder="1" applyAlignment="1" applyProtection="1">
      <alignment horizontal="center" vertical="center" wrapText="1"/>
    </xf>
    <xf numFmtId="0" fontId="80" fillId="0" borderId="1" xfId="344" applyFont="1" applyFill="1" applyBorder="1" applyAlignment="1" applyProtection="1">
      <alignment horizontal="center" vertical="center" wrapText="1"/>
    </xf>
    <xf numFmtId="0" fontId="1" fillId="0" borderId="22" xfId="350" applyFont="1" applyFill="1" applyBorder="1" applyAlignment="1" applyProtection="1">
      <alignment horizontal="left" vertical="center" wrapText="1"/>
    </xf>
    <xf numFmtId="0" fontId="1" fillId="0" borderId="0" xfId="419" applyFont="1" applyFill="1" applyAlignment="1" applyProtection="1">
      <alignment horizontal="justify" vertical="center" wrapText="1"/>
    </xf>
    <xf numFmtId="0" fontId="1" fillId="0" borderId="0" xfId="350" applyFont="1" applyFill="1" applyBorder="1" applyAlignment="1" applyProtection="1">
      <alignment vertical="center" wrapText="1"/>
    </xf>
    <xf numFmtId="0" fontId="1" fillId="35" borderId="22" xfId="350" applyFont="1" applyFill="1" applyBorder="1" applyAlignment="1" applyProtection="1">
      <alignment horizontal="justify" vertical="center" wrapText="1"/>
    </xf>
    <xf numFmtId="0" fontId="1" fillId="35" borderId="75" xfId="350" applyFont="1" applyFill="1" applyBorder="1" applyAlignment="1" applyProtection="1">
      <alignment horizontal="justify" vertical="center" wrapText="1"/>
    </xf>
    <xf numFmtId="0" fontId="1" fillId="35" borderId="22" xfId="350" applyFont="1" applyFill="1" applyBorder="1" applyAlignment="1" applyProtection="1">
      <alignment horizontal="center" vertical="center" wrapText="1"/>
    </xf>
    <xf numFmtId="0" fontId="1" fillId="35" borderId="68" xfId="350" applyFont="1" applyFill="1" applyBorder="1" applyAlignment="1" applyProtection="1">
      <alignment horizontal="center" vertical="center" wrapText="1"/>
    </xf>
    <xf numFmtId="0" fontId="1" fillId="0" borderId="75" xfId="350" applyFont="1" applyFill="1" applyBorder="1" applyAlignment="1" applyProtection="1">
      <alignment horizontal="justify" vertical="center" wrapText="1"/>
    </xf>
    <xf numFmtId="0" fontId="1" fillId="0" borderId="22" xfId="350" applyFont="1" applyFill="1" applyBorder="1" applyAlignment="1" applyProtection="1">
      <alignment horizontal="justify" vertical="center" wrapText="1"/>
    </xf>
    <xf numFmtId="0" fontId="1" fillId="0" borderId="75" xfId="415" applyFont="1" applyBorder="1" applyAlignment="1" applyProtection="1">
      <alignment horizontal="justify" vertical="center" wrapText="1"/>
    </xf>
    <xf numFmtId="0" fontId="1" fillId="0" borderId="22" xfId="415" applyFont="1" applyBorder="1" applyAlignment="1" applyProtection="1">
      <alignment horizontal="justify" vertical="center" wrapText="1"/>
    </xf>
    <xf numFmtId="0" fontId="1" fillId="35" borderId="142" xfId="350" applyFont="1" applyFill="1" applyBorder="1" applyAlignment="1" applyProtection="1">
      <alignment horizontal="center" vertical="center" wrapText="1"/>
    </xf>
    <xf numFmtId="0" fontId="111" fillId="0" borderId="75" xfId="350" applyFont="1" applyFill="1" applyBorder="1" applyAlignment="1" applyProtection="1">
      <alignment horizontal="center" vertical="center" wrapText="1"/>
    </xf>
    <xf numFmtId="0" fontId="113" fillId="0" borderId="75" xfId="350" applyFont="1" applyFill="1" applyBorder="1" applyAlignment="1" applyProtection="1">
      <alignment horizontal="center" vertical="center" wrapText="1"/>
    </xf>
    <xf numFmtId="0" fontId="112" fillId="0" borderId="75" xfId="350" applyFont="1" applyFill="1" applyBorder="1" applyAlignment="1" applyProtection="1">
      <alignment horizontal="center" vertical="center" wrapText="1"/>
    </xf>
    <xf numFmtId="0" fontId="112" fillId="0" borderId="75" xfId="350" applyFont="1" applyFill="1" applyBorder="1" applyAlignment="1" applyProtection="1">
      <alignment horizontal="right" vertical="center" wrapText="1"/>
    </xf>
    <xf numFmtId="169" fontId="113" fillId="0" borderId="75" xfId="440" applyNumberFormat="1" applyFont="1" applyFill="1" applyBorder="1" applyAlignment="1" applyProtection="1">
      <alignment horizontal="right" vertical="center" wrapText="1"/>
    </xf>
    <xf numFmtId="169" fontId="113" fillId="0" borderId="75" xfId="440" applyNumberFormat="1" applyFont="1" applyFill="1" applyBorder="1" applyAlignment="1" applyProtection="1">
      <alignment horizontal="right" wrapText="1"/>
    </xf>
    <xf numFmtId="196" fontId="113" fillId="0" borderId="75" xfId="350" applyNumberFormat="1" applyFont="1" applyFill="1" applyBorder="1" applyAlignment="1" applyProtection="1">
      <alignment horizontal="right" vertical="center" wrapText="1"/>
    </xf>
    <xf numFmtId="1" fontId="112" fillId="0" borderId="75" xfId="350" applyNumberFormat="1" applyFont="1" applyFill="1" applyBorder="1" applyAlignment="1" applyProtection="1">
      <alignment horizontal="right" vertical="center" wrapText="1"/>
    </xf>
    <xf numFmtId="164" fontId="112" fillId="0" borderId="75" xfId="350" applyNumberFormat="1" applyFont="1" applyFill="1" applyBorder="1" applyAlignment="1" applyProtection="1">
      <alignment horizontal="right" vertical="center" wrapText="1"/>
    </xf>
    <xf numFmtId="164" fontId="1" fillId="0" borderId="75" xfId="350" applyNumberFormat="1" applyFont="1" applyFill="1" applyBorder="1" applyAlignment="1" applyProtection="1">
      <alignment horizontal="center" vertical="center" wrapText="1"/>
    </xf>
    <xf numFmtId="164" fontId="1" fillId="0" borderId="22" xfId="350" applyNumberFormat="1" applyFont="1" applyFill="1" applyBorder="1" applyAlignment="1" applyProtection="1">
      <alignment horizontal="center" vertical="center" wrapText="1"/>
    </xf>
    <xf numFmtId="0" fontId="1" fillId="0" borderId="0" xfId="350" applyFont="1" applyAlignment="1" applyProtection="1">
      <alignment vertical="center" wrapText="1"/>
    </xf>
    <xf numFmtId="14" fontId="1" fillId="0" borderId="0" xfId="350" applyNumberFormat="1" applyFont="1" applyAlignment="1" applyProtection="1">
      <alignment vertical="center" wrapText="1"/>
    </xf>
    <xf numFmtId="0" fontId="14" fillId="0" borderId="22" xfId="356" applyBorder="1" applyAlignment="1" applyProtection="1">
      <alignment horizontal="center" vertical="center" wrapText="1"/>
      <protection hidden="1"/>
    </xf>
    <xf numFmtId="0" fontId="14" fillId="0" borderId="22" xfId="356" applyBorder="1" applyAlignment="1" applyProtection="1">
      <alignment vertical="center" wrapText="1"/>
      <protection hidden="1"/>
    </xf>
    <xf numFmtId="0" fontId="15" fillId="34" borderId="22" xfId="0" applyFont="1" applyFill="1" applyBorder="1" applyAlignment="1" applyProtection="1">
      <alignment horizontal="center" vertical="center" wrapText="1"/>
      <protection hidden="1"/>
    </xf>
    <xf numFmtId="0" fontId="63" fillId="37" borderId="68" xfId="0" applyFont="1" applyFill="1" applyBorder="1" applyAlignment="1" applyProtection="1">
      <alignment horizontal="justify" vertical="center" wrapText="1"/>
    </xf>
    <xf numFmtId="167" fontId="15" fillId="33" borderId="22" xfId="3" applyFont="1" applyFill="1" applyBorder="1" applyAlignment="1" applyProtection="1">
      <alignment horizontal="center" vertical="center" wrapText="1"/>
      <protection hidden="1"/>
    </xf>
    <xf numFmtId="0" fontId="16" fillId="29" borderId="22" xfId="0" applyFont="1" applyFill="1" applyBorder="1" applyAlignment="1" applyProtection="1">
      <alignment horizontal="center" vertical="center"/>
      <protection hidden="1"/>
    </xf>
    <xf numFmtId="0" fontId="45" fillId="29" borderId="22" xfId="0" applyFont="1" applyFill="1" applyBorder="1" applyAlignment="1" applyProtection="1">
      <alignment horizontal="center" vertical="center"/>
      <protection hidden="1"/>
    </xf>
    <xf numFmtId="0" fontId="56" fillId="37" borderId="84" xfId="436" applyFont="1" applyFill="1" applyBorder="1" applyAlignment="1" applyProtection="1">
      <alignment horizontal="center" vertical="center" wrapText="1"/>
    </xf>
    <xf numFmtId="0" fontId="56" fillId="37" borderId="76" xfId="436" applyFont="1" applyFill="1" applyBorder="1" applyAlignment="1" applyProtection="1">
      <alignment horizontal="center" vertical="center" wrapText="1"/>
    </xf>
    <xf numFmtId="0" fontId="56" fillId="37" borderId="77" xfId="436" applyFont="1" applyFill="1" applyBorder="1" applyAlignment="1" applyProtection="1">
      <alignment horizontal="center" vertical="center" wrapText="1"/>
    </xf>
    <xf numFmtId="0" fontId="68" fillId="54" borderId="75" xfId="0" applyFont="1" applyFill="1" applyBorder="1" applyAlignment="1" applyProtection="1">
      <alignment horizontal="center" vertical="center"/>
    </xf>
    <xf numFmtId="183" fontId="16" fillId="29" borderId="75" xfId="0" applyNumberFormat="1" applyFont="1" applyFill="1" applyBorder="1" applyAlignment="1" applyProtection="1">
      <alignment horizontal="center" vertical="center"/>
      <protection hidden="1"/>
    </xf>
    <xf numFmtId="16" fontId="68" fillId="54" borderId="75" xfId="0" applyNumberFormat="1" applyFont="1" applyFill="1" applyBorder="1" applyAlignment="1" applyProtection="1">
      <alignment horizontal="center" vertical="center"/>
    </xf>
    <xf numFmtId="169" fontId="0" fillId="0" borderId="75" xfId="0" applyNumberFormat="1" applyBorder="1" applyAlignment="1" applyProtection="1">
      <alignment horizontal="center" vertical="center"/>
      <protection hidden="1"/>
    </xf>
    <xf numFmtId="0" fontId="17" fillId="0" borderId="0" xfId="0" applyFont="1" applyProtection="1"/>
    <xf numFmtId="0" fontId="17" fillId="0" borderId="0" xfId="0" applyFont="1" applyFill="1" applyProtection="1"/>
    <xf numFmtId="0" fontId="18" fillId="0" borderId="0" xfId="0" applyFont="1" applyProtection="1"/>
    <xf numFmtId="0" fontId="108" fillId="42" borderId="51" xfId="0" applyFont="1" applyFill="1" applyBorder="1" applyAlignment="1" applyProtection="1">
      <alignment horizontal="center" vertical="center"/>
    </xf>
    <xf numFmtId="0" fontId="107" fillId="42" borderId="42" xfId="0" applyFont="1" applyFill="1" applyBorder="1" applyAlignment="1" applyProtection="1">
      <alignment horizontal="center"/>
    </xf>
    <xf numFmtId="0" fontId="107" fillId="42" borderId="62" xfId="0" applyFont="1" applyFill="1" applyBorder="1" applyAlignment="1" applyProtection="1">
      <alignment vertical="center"/>
    </xf>
    <xf numFmtId="0" fontId="107" fillId="42" borderId="42" xfId="0" applyFont="1" applyFill="1" applyBorder="1" applyAlignment="1" applyProtection="1">
      <alignment vertical="center"/>
    </xf>
    <xf numFmtId="0" fontId="107" fillId="42" borderId="52" xfId="0" applyFont="1" applyFill="1" applyBorder="1" applyAlignment="1" applyProtection="1">
      <alignment vertical="center"/>
    </xf>
    <xf numFmtId="10" fontId="17" fillId="0" borderId="0" xfId="0" applyNumberFormat="1" applyFont="1" applyProtection="1"/>
    <xf numFmtId="196" fontId="17" fillId="0" borderId="0" xfId="0" applyNumberFormat="1" applyFont="1" applyProtection="1"/>
    <xf numFmtId="0" fontId="17" fillId="30" borderId="85" xfId="104" applyFont="1" applyFill="1" applyBorder="1" applyAlignment="1" applyProtection="1">
      <alignment horizontal="center" vertical="center"/>
    </xf>
    <xf numFmtId="0" fontId="17" fillId="30" borderId="71" xfId="104" applyFont="1" applyFill="1" applyBorder="1" applyAlignment="1" applyProtection="1">
      <alignment horizontal="center" vertical="center"/>
    </xf>
    <xf numFmtId="42" fontId="114" fillId="0" borderId="71" xfId="431" applyFont="1" applyBorder="1" applyAlignment="1" applyProtection="1">
      <alignment horizontal="center" vertical="center"/>
    </xf>
    <xf numFmtId="195" fontId="114" fillId="0" borderId="71" xfId="0" applyNumberFormat="1" applyFont="1" applyBorder="1" applyAlignment="1" applyProtection="1">
      <alignment horizontal="center" vertical="center"/>
    </xf>
    <xf numFmtId="0" fontId="17" fillId="30" borderId="27" xfId="104" applyFont="1" applyFill="1" applyBorder="1" applyAlignment="1" applyProtection="1">
      <alignment horizontal="center" vertical="center"/>
    </xf>
    <xf numFmtId="0" fontId="17" fillId="30" borderId="68" xfId="104" applyFont="1" applyFill="1" applyBorder="1" applyAlignment="1" applyProtection="1">
      <alignment horizontal="center" vertical="center"/>
    </xf>
    <xf numFmtId="42" fontId="114" fillId="0" borderId="68" xfId="431" applyFont="1" applyBorder="1" applyAlignment="1" applyProtection="1">
      <alignment horizontal="center" vertical="center"/>
    </xf>
    <xf numFmtId="195" fontId="114" fillId="0" borderId="68" xfId="0" applyNumberFormat="1" applyFont="1" applyBorder="1" applyAlignment="1" applyProtection="1">
      <alignment horizontal="center" vertical="center"/>
    </xf>
    <xf numFmtId="0" fontId="17" fillId="30" borderId="75" xfId="104" applyFont="1" applyFill="1" applyBorder="1" applyAlignment="1" applyProtection="1">
      <alignment horizontal="center" vertical="center"/>
    </xf>
    <xf numFmtId="42" fontId="114" fillId="0" borderId="75" xfId="431" applyFont="1" applyBorder="1" applyAlignment="1" applyProtection="1">
      <alignment horizontal="center" vertical="center"/>
    </xf>
    <xf numFmtId="195" fontId="114" fillId="0" borderId="75" xfId="0" applyNumberFormat="1" applyFont="1" applyBorder="1" applyAlignment="1" applyProtection="1">
      <alignment horizontal="center" vertical="center"/>
    </xf>
    <xf numFmtId="196" fontId="114" fillId="0" borderId="68" xfId="431" applyNumberFormat="1" applyFont="1" applyBorder="1" applyAlignment="1" applyProtection="1">
      <alignment horizontal="center" vertical="center"/>
    </xf>
    <xf numFmtId="10" fontId="17" fillId="0" borderId="0" xfId="0" applyNumberFormat="1" applyFont="1" applyAlignment="1" applyProtection="1">
      <alignment horizontal="center"/>
    </xf>
    <xf numFmtId="194" fontId="62" fillId="37" borderId="22" xfId="429" applyNumberFormat="1" applyFont="1" applyFill="1" applyBorder="1" applyAlignment="1" applyProtection="1">
      <alignment horizontal="center" vertical="center" wrapText="1"/>
    </xf>
    <xf numFmtId="195" fontId="116" fillId="37" borderId="22" xfId="0" applyNumberFormat="1" applyFont="1" applyFill="1" applyBorder="1" applyAlignment="1" applyProtection="1">
      <alignment horizontal="center" vertical="center"/>
    </xf>
    <xf numFmtId="0" fontId="115" fillId="0" borderId="0" xfId="0" applyFont="1" applyAlignment="1" applyProtection="1">
      <alignment horizontal="center"/>
    </xf>
    <xf numFmtId="1" fontId="17" fillId="0" borderId="0" xfId="0" applyNumberFormat="1" applyFont="1" applyProtection="1"/>
    <xf numFmtId="0" fontId="115" fillId="0" borderId="0" xfId="0" applyFont="1" applyProtection="1"/>
    <xf numFmtId="0" fontId="18" fillId="32" borderId="22" xfId="0" applyFont="1" applyFill="1" applyBorder="1" applyAlignment="1" applyProtection="1">
      <alignment horizontal="center" vertical="center"/>
    </xf>
    <xf numFmtId="10" fontId="18" fillId="32" borderId="22" xfId="0" applyNumberFormat="1" applyFont="1" applyFill="1" applyBorder="1" applyAlignment="1" applyProtection="1">
      <alignment horizontal="center" vertical="center"/>
    </xf>
    <xf numFmtId="0" fontId="17" fillId="0" borderId="22" xfId="0" applyFont="1" applyBorder="1" applyAlignment="1" applyProtection="1">
      <alignment horizontal="center" vertical="center"/>
    </xf>
    <xf numFmtId="0" fontId="18" fillId="30" borderId="22" xfId="104" applyFont="1" applyFill="1" applyBorder="1" applyAlignment="1" applyProtection="1">
      <alignment horizontal="center" vertical="center"/>
    </xf>
    <xf numFmtId="0" fontId="17" fillId="0" borderId="0" xfId="0" applyFont="1" applyFill="1" applyAlignment="1" applyProtection="1"/>
    <xf numFmtId="0" fontId="17" fillId="0" borderId="0" xfId="0" applyFont="1" applyAlignment="1" applyProtection="1">
      <alignment horizontal="center" vertical="center"/>
    </xf>
    <xf numFmtId="0" fontId="17" fillId="37" borderId="22" xfId="0" applyFont="1" applyFill="1" applyBorder="1" applyAlignment="1" applyProtection="1">
      <alignment horizontal="center" vertical="center"/>
    </xf>
    <xf numFmtId="0" fontId="17" fillId="37" borderId="22" xfId="0" applyFont="1" applyFill="1" applyBorder="1" applyAlignment="1" applyProtection="1">
      <alignment horizontal="center" vertical="center" wrapText="1"/>
    </xf>
    <xf numFmtId="189" fontId="17" fillId="0" borderId="22" xfId="0" applyNumberFormat="1" applyFont="1" applyBorder="1" applyAlignment="1" applyProtection="1">
      <alignment horizontal="center" vertical="center"/>
    </xf>
    <xf numFmtId="0" fontId="17" fillId="0" borderId="22" xfId="0" applyFont="1" applyFill="1" applyBorder="1" applyAlignment="1" applyProtection="1">
      <alignment horizontal="center" vertical="center"/>
    </xf>
    <xf numFmtId="0" fontId="17" fillId="0" borderId="22" xfId="0" applyFont="1" applyBorder="1" applyAlignment="1" applyProtection="1">
      <alignment horizontal="center"/>
    </xf>
    <xf numFmtId="10" fontId="17" fillId="0" borderId="22" xfId="357" applyNumberFormat="1" applyFont="1" applyBorder="1" applyAlignment="1" applyProtection="1">
      <alignment horizontal="center"/>
    </xf>
    <xf numFmtId="0" fontId="65" fillId="0" borderId="0" xfId="436" applyFont="1" applyBorder="1" applyProtection="1"/>
    <xf numFmtId="0" fontId="65" fillId="0" borderId="0" xfId="436" applyFont="1" applyProtection="1"/>
    <xf numFmtId="0" fontId="65" fillId="30" borderId="0" xfId="436" applyFont="1" applyFill="1" applyProtection="1"/>
    <xf numFmtId="0" fontId="56" fillId="29" borderId="38" xfId="436" applyFont="1" applyFill="1" applyBorder="1" applyAlignment="1" applyProtection="1">
      <alignment horizontal="center"/>
    </xf>
    <xf numFmtId="42" fontId="56" fillId="33" borderId="39" xfId="430" applyFont="1" applyFill="1" applyBorder="1" applyAlignment="1" applyProtection="1">
      <alignment horizontal="center" vertical="center"/>
    </xf>
    <xf numFmtId="0" fontId="56" fillId="33" borderId="63" xfId="436" applyFont="1" applyFill="1" applyBorder="1" applyAlignment="1" applyProtection="1">
      <alignment horizontal="center" vertical="center"/>
    </xf>
    <xf numFmtId="0" fontId="56" fillId="29" borderId="82" xfId="436" applyFont="1" applyFill="1" applyBorder="1" applyAlignment="1" applyProtection="1">
      <alignment horizontal="center" vertical="center" wrapText="1"/>
    </xf>
    <xf numFmtId="187" fontId="56" fillId="33" borderId="83" xfId="436" applyNumberFormat="1" applyFont="1" applyFill="1" applyBorder="1" applyAlignment="1" applyProtection="1">
      <alignment horizontal="center" vertical="center"/>
    </xf>
    <xf numFmtId="0" fontId="65" fillId="30" borderId="0" xfId="436" applyFont="1" applyFill="1" applyBorder="1" applyProtection="1"/>
    <xf numFmtId="6" fontId="65" fillId="30" borderId="0" xfId="436" applyNumberFormat="1" applyFont="1" applyFill="1" applyProtection="1"/>
    <xf numFmtId="0" fontId="56" fillId="29" borderId="75" xfId="436" applyFont="1" applyFill="1" applyBorder="1" applyAlignment="1" applyProtection="1">
      <alignment horizontal="center" vertical="center"/>
    </xf>
    <xf numFmtId="0" fontId="65" fillId="30" borderId="0" xfId="436" applyFont="1" applyFill="1" applyBorder="1" applyAlignment="1" applyProtection="1">
      <alignment horizontal="center"/>
    </xf>
    <xf numFmtId="0" fontId="65" fillId="30" borderId="0" xfId="436" applyFont="1" applyFill="1" applyAlignment="1" applyProtection="1">
      <alignment horizontal="left"/>
    </xf>
    <xf numFmtId="0" fontId="56" fillId="29" borderId="75" xfId="436" applyFont="1" applyFill="1" applyBorder="1" applyAlignment="1" applyProtection="1">
      <alignment horizontal="center" vertical="center" wrapText="1"/>
    </xf>
    <xf numFmtId="0" fontId="56" fillId="29" borderId="75" xfId="436" applyFont="1" applyFill="1" applyBorder="1" applyAlignment="1" applyProtection="1">
      <alignment vertical="center" wrapText="1"/>
    </xf>
    <xf numFmtId="0" fontId="56" fillId="29" borderId="32" xfId="436" applyFont="1" applyFill="1" applyBorder="1" applyAlignment="1" applyProtection="1">
      <alignment horizontal="center" vertical="center" wrapText="1"/>
    </xf>
    <xf numFmtId="0" fontId="56" fillId="29" borderId="78" xfId="436" applyFont="1" applyFill="1" applyBorder="1" applyAlignment="1" applyProtection="1">
      <alignment horizontal="center" vertical="center" wrapText="1"/>
    </xf>
    <xf numFmtId="0" fontId="56" fillId="30" borderId="75" xfId="436" applyFont="1" applyFill="1" applyBorder="1" applyAlignment="1" applyProtection="1">
      <alignment horizontal="center" vertical="center"/>
    </xf>
    <xf numFmtId="0" fontId="56" fillId="37" borderId="75" xfId="436" applyFont="1" applyFill="1" applyBorder="1" applyAlignment="1" applyProtection="1">
      <alignment horizontal="center" vertical="center" wrapText="1"/>
    </xf>
    <xf numFmtId="198" fontId="65" fillId="30" borderId="75" xfId="436" applyNumberFormat="1" applyFont="1" applyFill="1" applyBorder="1" applyAlignment="1" applyProtection="1">
      <alignment horizontal="center" vertical="center"/>
    </xf>
    <xf numFmtId="10" fontId="65" fillId="30" borderId="75" xfId="343" applyNumberFormat="1" applyFont="1" applyFill="1" applyBorder="1" applyAlignment="1" applyProtection="1">
      <alignment horizontal="center" vertical="center"/>
    </xf>
    <xf numFmtId="2" fontId="65" fillId="30" borderId="75" xfId="436" applyNumberFormat="1" applyFont="1" applyFill="1" applyBorder="1" applyAlignment="1" applyProtection="1">
      <alignment horizontal="center" vertical="center"/>
    </xf>
    <xf numFmtId="2" fontId="56" fillId="30" borderId="75" xfId="436" applyNumberFormat="1" applyFont="1" applyFill="1" applyBorder="1" applyAlignment="1" applyProtection="1">
      <alignment horizontal="center" vertical="center"/>
    </xf>
    <xf numFmtId="1" fontId="56" fillId="0" borderId="75" xfId="436" applyNumberFormat="1" applyFont="1" applyFill="1" applyBorder="1" applyAlignment="1" applyProtection="1">
      <alignment horizontal="center" vertical="center"/>
    </xf>
    <xf numFmtId="0" fontId="65" fillId="0" borderId="0" xfId="436" applyFont="1" applyAlignment="1" applyProtection="1">
      <alignment vertical="center"/>
    </xf>
    <xf numFmtId="1" fontId="65" fillId="0" borderId="0" xfId="436" applyNumberFormat="1" applyFont="1" applyBorder="1" applyAlignment="1" applyProtection="1">
      <alignment horizontal="center" vertical="center"/>
    </xf>
    <xf numFmtId="0" fontId="117" fillId="30" borderId="0" xfId="436" applyFont="1" applyFill="1" applyProtection="1"/>
    <xf numFmtId="198" fontId="117" fillId="30" borderId="0" xfId="436" applyNumberFormat="1" applyFont="1" applyFill="1" applyProtection="1"/>
    <xf numFmtId="41" fontId="117" fillId="30" borderId="0" xfId="436" applyNumberFormat="1" applyFont="1" applyFill="1" applyProtection="1"/>
    <xf numFmtId="41" fontId="117" fillId="30" borderId="0" xfId="441" applyFont="1" applyFill="1" applyProtection="1"/>
    <xf numFmtId="9" fontId="117" fillId="30" borderId="0" xfId="436" applyNumberFormat="1" applyFont="1" applyFill="1" applyProtection="1"/>
    <xf numFmtId="189" fontId="18" fillId="37" borderId="69" xfId="0" applyNumberFormat="1" applyFont="1" applyFill="1" applyBorder="1" applyAlignment="1" applyProtection="1">
      <alignment horizontal="center" vertical="center" wrapText="1"/>
    </xf>
    <xf numFmtId="10" fontId="116" fillId="37" borderId="69" xfId="357" applyNumberFormat="1" applyFont="1" applyFill="1" applyBorder="1" applyAlignment="1" applyProtection="1">
      <alignment horizontal="center" vertical="center"/>
    </xf>
    <xf numFmtId="0" fontId="1" fillId="32" borderId="75" xfId="350" applyFont="1" applyFill="1" applyBorder="1" applyAlignment="1" applyProtection="1">
      <alignment horizontal="center" vertical="center" wrapText="1"/>
    </xf>
    <xf numFmtId="0" fontId="17" fillId="32" borderId="75" xfId="350" applyFont="1" applyFill="1" applyBorder="1" applyAlignment="1" applyProtection="1">
      <alignment horizontal="justify" vertical="center" wrapText="1"/>
    </xf>
    <xf numFmtId="0" fontId="14" fillId="0" borderId="75" xfId="356" applyBorder="1" applyAlignment="1" applyProtection="1">
      <alignment horizontal="center" vertical="center" wrapText="1"/>
      <protection hidden="1"/>
    </xf>
    <xf numFmtId="0" fontId="14" fillId="0" borderId="75" xfId="356" applyBorder="1" applyAlignment="1" applyProtection="1">
      <alignment vertical="center" wrapText="1"/>
      <protection hidden="1"/>
    </xf>
    <xf numFmtId="167" fontId="45" fillId="0" borderId="75" xfId="3" applyFont="1" applyFill="1" applyBorder="1" applyAlignment="1" applyProtection="1">
      <alignment horizontal="center" vertical="center" wrapText="1"/>
      <protection hidden="1"/>
    </xf>
    <xf numFmtId="0" fontId="17" fillId="30" borderId="0" xfId="104" applyFont="1" applyFill="1" applyBorder="1" applyAlignment="1" applyProtection="1">
      <alignment horizontal="center" vertical="center"/>
    </xf>
    <xf numFmtId="196" fontId="114" fillId="0" borderId="0" xfId="431" applyNumberFormat="1" applyFont="1" applyBorder="1" applyAlignment="1" applyProtection="1">
      <alignment horizontal="center" vertical="center"/>
    </xf>
    <xf numFmtId="195" fontId="114" fillId="0" borderId="0" xfId="0" applyNumberFormat="1" applyFont="1" applyBorder="1" applyAlignment="1" applyProtection="1">
      <alignment horizontal="center" vertical="center"/>
    </xf>
    <xf numFmtId="0" fontId="118" fillId="52" borderId="110" xfId="0" applyFont="1" applyFill="1" applyBorder="1" applyAlignment="1" applyProtection="1">
      <alignment horizontal="center" vertical="center"/>
      <protection locked="0"/>
    </xf>
    <xf numFmtId="0" fontId="118" fillId="52" borderId="111" xfId="0" applyFont="1" applyFill="1" applyBorder="1" applyAlignment="1" applyProtection="1">
      <alignment horizontal="center" vertical="center" wrapText="1"/>
      <protection locked="0"/>
    </xf>
    <xf numFmtId="0" fontId="118" fillId="52" borderId="112" xfId="0" applyFont="1" applyFill="1" applyBorder="1" applyAlignment="1" applyProtection="1">
      <alignment horizontal="center" vertical="center"/>
      <protection locked="0"/>
    </xf>
    <xf numFmtId="4" fontId="118" fillId="52" borderId="113" xfId="0" applyNumberFormat="1" applyFont="1" applyFill="1" applyBorder="1" applyAlignment="1" applyProtection="1">
      <alignment horizontal="center" vertical="center"/>
      <protection locked="0"/>
    </xf>
    <xf numFmtId="3" fontId="118" fillId="52" borderId="113" xfId="0" applyNumberFormat="1" applyFont="1" applyFill="1" applyBorder="1" applyAlignment="1" applyProtection="1">
      <alignment horizontal="center" vertical="center" wrapText="1"/>
      <protection locked="0"/>
    </xf>
    <xf numFmtId="3" fontId="118" fillId="52" borderId="114" xfId="0" applyNumberFormat="1" applyFont="1" applyFill="1" applyBorder="1" applyAlignment="1" applyProtection="1">
      <alignment horizontal="center" vertical="center" wrapText="1"/>
      <protection locked="0"/>
    </xf>
    <xf numFmtId="0" fontId="119" fillId="58" borderId="144" xfId="0" applyFont="1" applyFill="1" applyBorder="1" applyAlignment="1" applyProtection="1">
      <alignment horizontal="center" vertical="center"/>
    </xf>
    <xf numFmtId="0" fontId="91" fillId="58" borderId="111" xfId="0" applyFont="1" applyFill="1" applyBorder="1" applyAlignment="1" applyProtection="1">
      <alignment horizontal="center" vertical="center" wrapText="1"/>
    </xf>
    <xf numFmtId="0" fontId="119" fillId="58" borderId="145" xfId="0" applyFont="1" applyFill="1" applyBorder="1" applyAlignment="1" applyProtection="1">
      <alignment horizontal="center" vertical="center"/>
    </xf>
    <xf numFmtId="4" fontId="119" fillId="58" borderId="111" xfId="0" applyNumberFormat="1" applyFont="1" applyFill="1" applyBorder="1" applyAlignment="1" applyProtection="1">
      <alignment horizontal="center" vertical="center"/>
    </xf>
    <xf numFmtId="3" fontId="119" fillId="58" borderId="111" xfId="0" applyNumberFormat="1" applyFont="1" applyFill="1" applyBorder="1" applyAlignment="1" applyProtection="1">
      <alignment horizontal="center" vertical="center" wrapText="1"/>
      <protection locked="0"/>
    </xf>
    <xf numFmtId="3" fontId="119" fillId="58" borderId="146" xfId="0" applyNumberFormat="1" applyFont="1" applyFill="1" applyBorder="1" applyAlignment="1" applyProtection="1">
      <alignment horizontal="center" vertical="center" wrapText="1"/>
      <protection locked="0"/>
    </xf>
    <xf numFmtId="49" fontId="94" fillId="53" borderId="149" xfId="0" applyNumberFormat="1" applyFont="1" applyFill="1" applyBorder="1" applyAlignment="1" applyProtection="1">
      <alignment horizontal="center" vertical="center" wrapText="1"/>
    </xf>
    <xf numFmtId="0" fontId="119" fillId="53" borderId="115" xfId="0" applyFont="1" applyFill="1" applyBorder="1" applyAlignment="1" applyProtection="1">
      <alignment horizontal="center" vertical="center" wrapText="1"/>
    </xf>
    <xf numFmtId="0" fontId="120" fillId="53" borderId="115" xfId="0" applyFont="1" applyFill="1" applyBorder="1" applyAlignment="1" applyProtection="1">
      <alignment horizontal="center" vertical="center"/>
    </xf>
    <xf numFmtId="177" fontId="120" fillId="53" borderId="116" xfId="0" applyNumberFormat="1" applyFont="1" applyFill="1" applyBorder="1" applyAlignment="1" applyProtection="1">
      <alignment horizontal="center" vertical="center"/>
    </xf>
    <xf numFmtId="189" fontId="120" fillId="53" borderId="115" xfId="0" applyNumberFormat="1" applyFont="1" applyFill="1" applyBorder="1" applyAlignment="1" applyProtection="1">
      <alignment horizontal="center" vertical="center"/>
      <protection locked="0"/>
    </xf>
    <xf numFmtId="189" fontId="120" fillId="53" borderId="117" xfId="0" applyNumberFormat="1" applyFont="1" applyFill="1" applyBorder="1" applyAlignment="1" applyProtection="1">
      <alignment horizontal="center" vertical="center"/>
      <protection locked="0"/>
    </xf>
    <xf numFmtId="189" fontId="119" fillId="53" borderId="143" xfId="0" applyNumberFormat="1" applyFont="1" applyFill="1" applyBorder="1" applyAlignment="1" applyProtection="1">
      <alignment horizontal="center" vertical="center"/>
      <protection locked="0"/>
    </xf>
    <xf numFmtId="0" fontId="121" fillId="54" borderId="129" xfId="0" applyFont="1" applyFill="1" applyBorder="1" applyAlignment="1" applyProtection="1">
      <alignment horizontal="center" vertical="center"/>
    </xf>
    <xf numFmtId="0" fontId="120" fillId="55" borderId="122" xfId="0" applyFont="1" applyFill="1" applyBorder="1" applyAlignment="1" applyProtection="1">
      <alignment horizontal="left" vertical="center" wrapText="1"/>
    </xf>
    <xf numFmtId="0" fontId="120" fillId="55" borderId="122" xfId="0" applyFont="1" applyFill="1" applyBorder="1" applyAlignment="1" applyProtection="1">
      <alignment horizontal="center" vertical="center"/>
    </xf>
    <xf numFmtId="1" fontId="120" fillId="55" borderId="123" xfId="0" applyNumberFormat="1" applyFont="1" applyFill="1" applyBorder="1" applyAlignment="1" applyProtection="1">
      <alignment horizontal="center" vertical="center"/>
    </xf>
    <xf numFmtId="189" fontId="120" fillId="56" borderId="122" xfId="0" applyNumberFormat="1" applyFont="1" applyFill="1" applyBorder="1" applyAlignment="1" applyProtection="1">
      <alignment horizontal="center" vertical="center"/>
      <protection locked="0"/>
    </xf>
    <xf numFmtId="196" fontId="120" fillId="55" borderId="150" xfId="0" applyNumberFormat="1" applyFont="1" applyFill="1" applyBorder="1" applyAlignment="1" applyProtection="1">
      <alignment horizontal="center" vertical="center"/>
      <protection locked="0"/>
    </xf>
    <xf numFmtId="10" fontId="119" fillId="0" borderId="151" xfId="0" applyNumberFormat="1" applyFont="1" applyBorder="1" applyAlignment="1" applyProtection="1">
      <alignment horizontal="center" vertical="center"/>
      <protection locked="0"/>
    </xf>
    <xf numFmtId="0" fontId="120" fillId="0" borderId="122" xfId="0" applyFont="1" applyBorder="1" applyAlignment="1" applyProtection="1">
      <alignment horizontal="left" vertical="center" wrapText="1"/>
    </xf>
    <xf numFmtId="1" fontId="120" fillId="55" borderId="122" xfId="0" applyNumberFormat="1" applyFont="1" applyFill="1" applyBorder="1" applyAlignment="1" applyProtection="1">
      <alignment horizontal="center" vertical="center"/>
    </xf>
    <xf numFmtId="189" fontId="120" fillId="56" borderId="125" xfId="0" applyNumberFormat="1" applyFont="1" applyFill="1" applyBorder="1" applyAlignment="1" applyProtection="1">
      <alignment horizontal="center" vertical="center"/>
      <protection locked="0"/>
    </xf>
    <xf numFmtId="196" fontId="120" fillId="55" borderId="127" xfId="0" applyNumberFormat="1" applyFont="1" applyFill="1" applyBorder="1" applyAlignment="1" applyProtection="1">
      <alignment horizontal="center" vertical="center"/>
      <protection locked="0"/>
    </xf>
    <xf numFmtId="49" fontId="94" fillId="53" borderId="131" xfId="0" applyNumberFormat="1" applyFont="1" applyFill="1" applyBorder="1" applyAlignment="1" applyProtection="1">
      <alignment horizontal="center" vertical="center" wrapText="1"/>
    </xf>
    <xf numFmtId="189" fontId="120" fillId="53" borderId="116" xfId="0" applyNumberFormat="1" applyFont="1" applyFill="1" applyBorder="1" applyAlignment="1" applyProtection="1">
      <alignment horizontal="center" vertical="center"/>
      <protection locked="0"/>
    </xf>
    <xf numFmtId="189" fontId="119" fillId="53" borderId="151" xfId="0" applyNumberFormat="1" applyFont="1" applyFill="1" applyBorder="1" applyAlignment="1" applyProtection="1">
      <alignment horizontal="center" vertical="center"/>
      <protection locked="0"/>
    </xf>
    <xf numFmtId="0" fontId="120" fillId="55" borderId="125" xfId="0" applyFont="1" applyFill="1" applyBorder="1" applyAlignment="1" applyProtection="1">
      <alignment horizontal="center" vertical="center"/>
    </xf>
    <xf numFmtId="1" fontId="120" fillId="55" borderId="125" xfId="0" applyNumberFormat="1" applyFont="1" applyFill="1" applyBorder="1" applyAlignment="1" applyProtection="1">
      <alignment horizontal="center" vertical="center"/>
    </xf>
    <xf numFmtId="0" fontId="120" fillId="0" borderId="124" xfId="0" applyFont="1" applyBorder="1" applyAlignment="1" applyProtection="1">
      <alignment horizontal="left" vertical="center" wrapText="1"/>
    </xf>
    <xf numFmtId="196" fontId="119" fillId="53" borderId="151" xfId="0" applyNumberFormat="1" applyFont="1" applyFill="1" applyBorder="1" applyAlignment="1" applyProtection="1">
      <alignment horizontal="center" vertical="center"/>
      <protection locked="0"/>
    </xf>
    <xf numFmtId="49" fontId="94" fillId="57" borderId="131" xfId="0" applyNumberFormat="1" applyFont="1" applyFill="1" applyBorder="1" applyAlignment="1" applyProtection="1">
      <alignment horizontal="center" vertical="center" wrapText="1"/>
    </xf>
    <xf numFmtId="0" fontId="119" fillId="57" borderId="115" xfId="0" applyFont="1" applyFill="1" applyBorder="1" applyAlignment="1" applyProtection="1">
      <alignment horizontal="center" vertical="center" wrapText="1"/>
    </xf>
    <xf numFmtId="0" fontId="119" fillId="57" borderId="115" xfId="0" applyFont="1" applyFill="1" applyBorder="1" applyAlignment="1" applyProtection="1">
      <alignment horizontal="center" vertical="center" wrapText="1"/>
      <protection locked="0"/>
    </xf>
    <xf numFmtId="0" fontId="119" fillId="57" borderId="130" xfId="0" applyFont="1" applyFill="1" applyBorder="1" applyAlignment="1" applyProtection="1">
      <alignment horizontal="center" vertical="center" wrapText="1"/>
      <protection locked="0"/>
    </xf>
    <xf numFmtId="196" fontId="119" fillId="57" borderId="151" xfId="0" applyNumberFormat="1" applyFont="1" applyFill="1" applyBorder="1" applyAlignment="1" applyProtection="1">
      <alignment horizontal="center" vertical="center" wrapText="1"/>
      <protection locked="0"/>
    </xf>
    <xf numFmtId="0" fontId="121" fillId="54" borderId="152" xfId="0" applyFont="1" applyFill="1" applyBorder="1" applyAlignment="1" applyProtection="1">
      <alignment horizontal="center" vertical="center"/>
    </xf>
    <xf numFmtId="202" fontId="119" fillId="0" borderId="151" xfId="0" applyNumberFormat="1" applyFont="1" applyBorder="1" applyAlignment="1" applyProtection="1">
      <alignment horizontal="center" vertical="center"/>
      <protection locked="0"/>
    </xf>
    <xf numFmtId="0" fontId="121" fillId="54" borderId="128" xfId="0" applyFont="1" applyFill="1" applyBorder="1" applyAlignment="1" applyProtection="1">
      <alignment horizontal="center" vertical="center"/>
    </xf>
    <xf numFmtId="0" fontId="120" fillId="55" borderId="124" xfId="0" applyFont="1" applyFill="1" applyBorder="1" applyAlignment="1" applyProtection="1">
      <alignment horizontal="center" vertical="center"/>
    </xf>
    <xf numFmtId="1" fontId="120" fillId="55" borderId="0" xfId="0" applyNumberFormat="1" applyFont="1" applyFill="1" applyBorder="1" applyAlignment="1" applyProtection="1">
      <alignment horizontal="center" vertical="center"/>
    </xf>
    <xf numFmtId="189" fontId="120" fillId="56" borderId="124" xfId="0" applyNumberFormat="1" applyFont="1" applyFill="1" applyBorder="1" applyAlignment="1" applyProtection="1">
      <alignment horizontal="center" vertical="center"/>
      <protection locked="0"/>
    </xf>
    <xf numFmtId="0" fontId="119" fillId="58" borderId="131" xfId="0" applyFont="1" applyFill="1" applyBorder="1" applyAlignment="1" applyProtection="1">
      <alignment horizontal="center" vertical="center"/>
    </xf>
    <xf numFmtId="0" fontId="91" fillId="58" borderId="116" xfId="0" applyFont="1" applyFill="1" applyBorder="1" applyAlignment="1" applyProtection="1">
      <alignment horizontal="center" vertical="center" wrapText="1"/>
    </xf>
    <xf numFmtId="0" fontId="119" fillId="58" borderId="130" xfId="0" applyFont="1" applyFill="1" applyBorder="1" applyAlignment="1" applyProtection="1">
      <alignment horizontal="center" vertical="center"/>
    </xf>
    <xf numFmtId="4" fontId="119" fillId="58" borderId="116" xfId="0" applyNumberFormat="1" applyFont="1" applyFill="1" applyBorder="1" applyAlignment="1" applyProtection="1">
      <alignment horizontal="center" vertical="center"/>
    </xf>
    <xf numFmtId="3" fontId="119" fillId="58" borderId="116" xfId="0" applyNumberFormat="1" applyFont="1" applyFill="1" applyBorder="1" applyAlignment="1" applyProtection="1">
      <alignment horizontal="center" vertical="center" wrapText="1"/>
      <protection locked="0"/>
    </xf>
    <xf numFmtId="201" fontId="91" fillId="58" borderId="116" xfId="0" applyNumberFormat="1" applyFont="1" applyFill="1" applyBorder="1" applyAlignment="1" applyProtection="1">
      <alignment horizontal="center" vertical="center" wrapText="1"/>
      <protection locked="0"/>
    </xf>
    <xf numFmtId="10" fontId="119" fillId="58" borderId="151" xfId="0" applyNumberFormat="1" applyFont="1" applyFill="1" applyBorder="1" applyAlignment="1" applyProtection="1">
      <alignment horizontal="center" vertical="center" wrapText="1"/>
      <protection locked="0"/>
    </xf>
    <xf numFmtId="49" fontId="94" fillId="60" borderId="131" xfId="0" applyNumberFormat="1" applyFont="1" applyFill="1" applyBorder="1" applyAlignment="1" applyProtection="1">
      <alignment horizontal="center" vertical="center" wrapText="1"/>
    </xf>
    <xf numFmtId="0" fontId="119" fillId="60" borderId="115" xfId="0" applyFont="1" applyFill="1" applyBorder="1" applyAlignment="1" applyProtection="1">
      <alignment horizontal="center" vertical="center" wrapText="1"/>
    </xf>
    <xf numFmtId="0" fontId="119" fillId="60" borderId="130" xfId="0" applyFont="1" applyFill="1" applyBorder="1" applyAlignment="1" applyProtection="1">
      <alignment horizontal="center" vertical="center"/>
    </xf>
    <xf numFmtId="0" fontId="119" fillId="60" borderId="130" xfId="0" applyFont="1" applyFill="1" applyBorder="1" applyAlignment="1" applyProtection="1">
      <alignment horizontal="center" vertical="center"/>
      <protection locked="0"/>
    </xf>
    <xf numFmtId="196" fontId="119" fillId="60" borderId="151" xfId="0" applyNumberFormat="1" applyFont="1" applyFill="1" applyBorder="1" applyAlignment="1" applyProtection="1">
      <alignment horizontal="center" vertical="center"/>
      <protection locked="0"/>
    </xf>
    <xf numFmtId="49" fontId="94" fillId="61" borderId="131" xfId="0" applyNumberFormat="1" applyFont="1" applyFill="1" applyBorder="1" applyAlignment="1" applyProtection="1">
      <alignment horizontal="center" vertical="center" wrapText="1"/>
    </xf>
    <xf numFmtId="0" fontId="119" fillId="61" borderId="115" xfId="0" applyFont="1" applyFill="1" applyBorder="1" applyAlignment="1" applyProtection="1">
      <alignment horizontal="left" vertical="center" wrapText="1"/>
    </xf>
    <xf numFmtId="0" fontId="119" fillId="61" borderId="115" xfId="0" applyFont="1" applyFill="1" applyBorder="1" applyAlignment="1" applyProtection="1">
      <alignment horizontal="center" vertical="center" wrapText="1"/>
    </xf>
    <xf numFmtId="0" fontId="119" fillId="61" borderId="115" xfId="0" applyFont="1" applyFill="1" applyBorder="1" applyAlignment="1" applyProtection="1">
      <alignment horizontal="center" vertical="center" wrapText="1"/>
      <protection locked="0"/>
    </xf>
    <xf numFmtId="0" fontId="119" fillId="61" borderId="130" xfId="0" applyFont="1" applyFill="1" applyBorder="1" applyAlignment="1" applyProtection="1">
      <alignment horizontal="center" vertical="center" wrapText="1"/>
      <protection locked="0"/>
    </xf>
    <xf numFmtId="10" fontId="119" fillId="0" borderId="151" xfId="0" applyNumberFormat="1" applyFont="1" applyBorder="1" applyAlignment="1" applyProtection="1">
      <alignment horizontal="center" vertical="center" wrapText="1"/>
      <protection locked="0"/>
    </xf>
    <xf numFmtId="0" fontId="121" fillId="54" borderId="118" xfId="0" applyFont="1" applyFill="1" applyBorder="1" applyAlignment="1" applyProtection="1">
      <alignment horizontal="center" vertical="center"/>
    </xf>
    <xf numFmtId="0" fontId="120" fillId="55" borderId="119" xfId="0" applyFont="1" applyFill="1" applyBorder="1" applyAlignment="1" applyProtection="1">
      <alignment vertical="center" wrapText="1"/>
    </xf>
    <xf numFmtId="0" fontId="120" fillId="55" borderId="119" xfId="0" applyFont="1" applyFill="1" applyBorder="1" applyAlignment="1" applyProtection="1">
      <alignment horizontal="center" vertical="center"/>
    </xf>
    <xf numFmtId="1" fontId="120" fillId="55" borderId="126" xfId="0" applyNumberFormat="1" applyFont="1" applyFill="1" applyBorder="1" applyAlignment="1" applyProtection="1">
      <alignment horizontal="center" vertical="center"/>
    </xf>
    <xf numFmtId="189" fontId="120" fillId="56" borderId="120" xfId="0" applyNumberFormat="1" applyFont="1" applyFill="1" applyBorder="1" applyAlignment="1" applyProtection="1">
      <alignment horizontal="center" vertical="center"/>
      <protection locked="0"/>
    </xf>
    <xf numFmtId="0" fontId="121" fillId="54" borderId="153" xfId="0" applyFont="1" applyFill="1" applyBorder="1" applyAlignment="1" applyProtection="1">
      <alignment horizontal="center" vertical="center"/>
    </xf>
    <xf numFmtId="0" fontId="120" fillId="55" borderId="154" xfId="0" applyFont="1" applyFill="1" applyBorder="1" applyAlignment="1" applyProtection="1">
      <alignment horizontal="left" vertical="center" wrapText="1"/>
    </xf>
    <xf numFmtId="0" fontId="120" fillId="55" borderId="154" xfId="0" applyFont="1" applyFill="1" applyBorder="1" applyAlignment="1" applyProtection="1">
      <alignment horizontal="center" vertical="center"/>
    </xf>
    <xf numFmtId="0" fontId="121" fillId="54" borderId="121" xfId="0" applyFont="1" applyFill="1" applyBorder="1" applyAlignment="1" applyProtection="1">
      <alignment horizontal="center" vertical="center"/>
    </xf>
    <xf numFmtId="0" fontId="120" fillId="55" borderId="125" xfId="0" applyFont="1" applyFill="1" applyBorder="1" applyAlignment="1" applyProtection="1">
      <alignment horizontal="left" vertical="center" wrapText="1"/>
    </xf>
    <xf numFmtId="189" fontId="120" fillId="56" borderId="115" xfId="0" applyNumberFormat="1" applyFont="1" applyFill="1" applyBorder="1" applyAlignment="1" applyProtection="1">
      <alignment horizontal="center" vertical="center"/>
      <protection locked="0"/>
    </xf>
    <xf numFmtId="0" fontId="119" fillId="56" borderId="115" xfId="0" applyFont="1" applyFill="1" applyBorder="1" applyAlignment="1" applyProtection="1">
      <alignment horizontal="center" vertical="center" wrapText="1"/>
      <protection locked="0"/>
    </xf>
    <xf numFmtId="2" fontId="120" fillId="53" borderId="116" xfId="0" applyNumberFormat="1" applyFont="1" applyFill="1" applyBorder="1" applyAlignment="1" applyProtection="1">
      <alignment horizontal="center" vertical="center"/>
    </xf>
    <xf numFmtId="10" fontId="119" fillId="55" borderId="151" xfId="0" applyNumberFormat="1" applyFont="1" applyFill="1" applyBorder="1" applyAlignment="1" applyProtection="1">
      <alignment horizontal="center" vertical="center" wrapText="1"/>
      <protection locked="0"/>
    </xf>
    <xf numFmtId="0" fontId="120" fillId="0" borderId="125" xfId="0" applyFont="1" applyBorder="1" applyAlignment="1" applyProtection="1">
      <alignment horizontal="left" vertical="center" wrapText="1"/>
    </xf>
    <xf numFmtId="2" fontId="120" fillId="55" borderId="125" xfId="0" applyNumberFormat="1" applyFont="1" applyFill="1" applyBorder="1" applyAlignment="1" applyProtection="1">
      <alignment horizontal="center" vertical="center"/>
    </xf>
    <xf numFmtId="0" fontId="119" fillId="60" borderId="131" xfId="0" applyFont="1" applyFill="1" applyBorder="1" applyAlignment="1" applyProtection="1">
      <alignment horizontal="center" vertical="center"/>
    </xf>
    <xf numFmtId="0" fontId="91" fillId="60" borderId="116" xfId="0" applyFont="1" applyFill="1" applyBorder="1" applyAlignment="1" applyProtection="1">
      <alignment horizontal="center" vertical="center" wrapText="1"/>
    </xf>
    <xf numFmtId="4" fontId="119" fillId="60" borderId="116" xfId="0" applyNumberFormat="1" applyFont="1" applyFill="1" applyBorder="1" applyAlignment="1" applyProtection="1">
      <alignment horizontal="center" vertical="center"/>
    </xf>
    <xf numFmtId="3" fontId="119" fillId="60" borderId="116" xfId="0" applyNumberFormat="1" applyFont="1" applyFill="1" applyBorder="1" applyAlignment="1" applyProtection="1">
      <alignment horizontal="center" vertical="center" wrapText="1"/>
      <protection locked="0"/>
    </xf>
    <xf numFmtId="201" fontId="91" fillId="60" borderId="116" xfId="0" applyNumberFormat="1" applyFont="1" applyFill="1" applyBorder="1" applyAlignment="1" applyProtection="1">
      <alignment horizontal="center" vertical="center" wrapText="1"/>
      <protection locked="0"/>
    </xf>
    <xf numFmtId="10" fontId="119" fillId="60" borderId="151" xfId="0" applyNumberFormat="1" applyFont="1" applyFill="1" applyBorder="1" applyAlignment="1" applyProtection="1">
      <alignment horizontal="center" vertical="center" wrapText="1"/>
      <protection locked="0"/>
    </xf>
    <xf numFmtId="0" fontId="119" fillId="62" borderId="144" xfId="0" applyFont="1" applyFill="1" applyBorder="1" applyAlignment="1" applyProtection="1">
      <alignment horizontal="center" vertical="center"/>
    </xf>
    <xf numFmtId="0" fontId="91" fillId="62" borderId="111" xfId="0" applyFont="1" applyFill="1" applyBorder="1" applyAlignment="1" applyProtection="1">
      <alignment horizontal="center" vertical="center" wrapText="1"/>
    </xf>
    <xf numFmtId="0" fontId="119" fillId="62" borderId="145" xfId="0" applyFont="1" applyFill="1" applyBorder="1" applyAlignment="1" applyProtection="1">
      <alignment horizontal="center" vertical="center"/>
    </xf>
    <xf numFmtId="4" fontId="119" fillId="62" borderId="111" xfId="0" applyNumberFormat="1" applyFont="1" applyFill="1" applyBorder="1" applyAlignment="1" applyProtection="1">
      <alignment horizontal="center" vertical="center"/>
    </xf>
    <xf numFmtId="3" fontId="119" fillId="62" borderId="111" xfId="0" applyNumberFormat="1" applyFont="1" applyFill="1" applyBorder="1" applyAlignment="1" applyProtection="1">
      <alignment horizontal="center" vertical="center" wrapText="1"/>
      <protection locked="0"/>
    </xf>
    <xf numFmtId="3" fontId="119" fillId="62" borderId="151" xfId="0" applyNumberFormat="1" applyFont="1" applyFill="1" applyBorder="1" applyAlignment="1" applyProtection="1">
      <alignment horizontal="center" vertical="center" wrapText="1"/>
      <protection locked="0"/>
    </xf>
    <xf numFmtId="0" fontId="119" fillId="62" borderId="131" xfId="0" applyFont="1" applyFill="1" applyBorder="1" applyAlignment="1" applyProtection="1">
      <alignment horizontal="center" vertical="center"/>
    </xf>
    <xf numFmtId="0" fontId="91" fillId="62" borderId="116" xfId="0" applyFont="1" applyFill="1" applyBorder="1" applyAlignment="1" applyProtection="1">
      <alignment horizontal="center" vertical="center" wrapText="1"/>
    </xf>
    <xf numFmtId="0" fontId="119" fillId="62" borderId="130" xfId="0" applyFont="1" applyFill="1" applyBorder="1" applyAlignment="1" applyProtection="1">
      <alignment horizontal="center" vertical="center"/>
    </xf>
    <xf numFmtId="4" fontId="119" fillId="62" borderId="116" xfId="0" applyNumberFormat="1" applyFont="1" applyFill="1" applyBorder="1" applyAlignment="1" applyProtection="1">
      <alignment horizontal="center" vertical="center"/>
    </xf>
    <xf numFmtId="3" fontId="119" fillId="62" borderId="116" xfId="0" applyNumberFormat="1" applyFont="1" applyFill="1" applyBorder="1" applyAlignment="1" applyProtection="1">
      <alignment horizontal="center" vertical="center" wrapText="1"/>
      <protection locked="0"/>
    </xf>
    <xf numFmtId="201" fontId="91" fillId="62" borderId="116" xfId="0" applyNumberFormat="1" applyFont="1" applyFill="1" applyBorder="1" applyAlignment="1" applyProtection="1">
      <alignment horizontal="center" vertical="center" wrapText="1"/>
      <protection locked="0"/>
    </xf>
    <xf numFmtId="10" fontId="119" fillId="62" borderId="151" xfId="0" applyNumberFormat="1" applyFont="1" applyFill="1" applyBorder="1" applyAlignment="1" applyProtection="1">
      <alignment horizontal="center" vertical="center" wrapText="1"/>
      <protection locked="0"/>
    </xf>
    <xf numFmtId="189" fontId="91" fillId="53" borderId="148" xfId="0" applyNumberFormat="1" applyFont="1" applyFill="1" applyBorder="1" applyAlignment="1" applyProtection="1">
      <alignment horizontal="center"/>
      <protection locked="0"/>
    </xf>
    <xf numFmtId="10" fontId="120" fillId="63" borderId="147" xfId="0" applyNumberFormat="1" applyFont="1" applyFill="1" applyBorder="1" applyAlignment="1" applyProtection="1">
      <alignment horizontal="center" vertical="center"/>
      <protection locked="0"/>
    </xf>
    <xf numFmtId="10" fontId="120" fillId="55" borderId="151" xfId="0" applyNumberFormat="1" applyFont="1" applyFill="1" applyBorder="1" applyAlignment="1" applyProtection="1">
      <alignment horizontal="center" vertical="center"/>
      <protection locked="0"/>
    </xf>
    <xf numFmtId="10" fontId="120" fillId="63" borderId="122" xfId="0" applyNumberFormat="1" applyFont="1" applyFill="1" applyBorder="1" applyAlignment="1" applyProtection="1">
      <alignment horizontal="center" vertical="center"/>
      <protection locked="0"/>
    </xf>
    <xf numFmtId="189" fontId="120" fillId="59" borderId="127" xfId="0" applyNumberFormat="1" applyFont="1" applyFill="1" applyBorder="1" applyAlignment="1" applyProtection="1">
      <alignment horizontal="center"/>
      <protection locked="0"/>
    </xf>
    <xf numFmtId="0" fontId="120" fillId="55" borderId="151" xfId="0" applyFont="1" applyFill="1" applyBorder="1" applyProtection="1">
      <protection locked="0"/>
    </xf>
    <xf numFmtId="10" fontId="120" fillId="55" borderId="158" xfId="0" applyNumberFormat="1" applyFont="1" applyFill="1" applyBorder="1" applyAlignment="1" applyProtection="1">
      <alignment horizontal="center" vertical="center"/>
      <protection locked="0"/>
    </xf>
    <xf numFmtId="189" fontId="120" fillId="0" borderId="140" xfId="0" applyNumberFormat="1" applyFont="1" applyBorder="1" applyAlignment="1" applyProtection="1">
      <alignment horizontal="center"/>
      <protection locked="0"/>
    </xf>
    <xf numFmtId="9" fontId="91" fillId="53" borderId="159" xfId="0" applyNumberFormat="1" applyFont="1" applyFill="1" applyBorder="1" applyAlignment="1" applyProtection="1">
      <alignment vertical="center"/>
      <protection locked="0"/>
    </xf>
    <xf numFmtId="189" fontId="91" fillId="53" borderId="141" xfId="0" applyNumberFormat="1" applyFont="1" applyFill="1" applyBorder="1" applyAlignment="1" applyProtection="1">
      <alignment horizontal="center"/>
      <protection locked="0"/>
    </xf>
    <xf numFmtId="0" fontId="91" fillId="55" borderId="151" xfId="0" applyFont="1" applyFill="1" applyBorder="1" applyProtection="1">
      <protection locked="0"/>
    </xf>
    <xf numFmtId="9" fontId="91" fillId="53" borderId="159" xfId="0" applyNumberFormat="1" applyFont="1" applyFill="1" applyBorder="1" applyAlignment="1" applyProtection="1">
      <alignment horizontal="center" vertical="center"/>
      <protection locked="0"/>
    </xf>
    <xf numFmtId="0" fontId="91" fillId="55" borderId="0" xfId="0" applyFont="1" applyFill="1" applyBorder="1" applyProtection="1">
      <protection locked="0"/>
    </xf>
    <xf numFmtId="189" fontId="18" fillId="37" borderId="0" xfId="0" applyNumberFormat="1" applyFont="1" applyFill="1" applyBorder="1" applyAlignment="1" applyProtection="1">
      <alignment horizontal="center" vertical="center" wrapText="1"/>
    </xf>
    <xf numFmtId="10" fontId="116" fillId="37" borderId="0" xfId="357" applyNumberFormat="1" applyFont="1" applyFill="1" applyBorder="1" applyAlignment="1" applyProtection="1">
      <alignment horizontal="center" vertical="center"/>
    </xf>
    <xf numFmtId="203" fontId="120" fillId="55" borderId="150" xfId="0" applyNumberFormat="1" applyFont="1" applyFill="1" applyBorder="1" applyAlignment="1" applyProtection="1">
      <alignment horizontal="center" vertical="center"/>
      <protection locked="0"/>
    </xf>
    <xf numFmtId="204" fontId="120" fillId="55" borderId="150" xfId="0" applyNumberFormat="1" applyFont="1" applyFill="1" applyBorder="1" applyAlignment="1" applyProtection="1">
      <alignment horizontal="center" vertical="center"/>
      <protection locked="0"/>
    </xf>
    <xf numFmtId="0" fontId="120" fillId="55" borderId="122" xfId="0" applyFont="1" applyFill="1" applyBorder="1" applyAlignment="1">
      <alignment horizontal="left" vertical="center" wrapText="1"/>
    </xf>
    <xf numFmtId="0" fontId="120" fillId="55" borderId="122" xfId="0" applyFont="1" applyFill="1" applyBorder="1" applyAlignment="1">
      <alignment horizontal="center" vertical="center"/>
    </xf>
    <xf numFmtId="1" fontId="120" fillId="55" borderId="123" xfId="0" applyNumberFormat="1" applyFont="1" applyFill="1" applyBorder="1" applyAlignment="1">
      <alignment horizontal="center" vertical="center"/>
    </xf>
    <xf numFmtId="0" fontId="120" fillId="0" borderId="122" xfId="0" applyFont="1" applyBorder="1" applyAlignment="1">
      <alignment horizontal="left" vertical="center" wrapText="1"/>
    </xf>
    <xf numFmtId="1" fontId="120" fillId="55" borderId="122" xfId="0" applyNumberFormat="1" applyFont="1" applyFill="1" applyBorder="1" applyAlignment="1">
      <alignment horizontal="center" vertical="center"/>
    </xf>
    <xf numFmtId="0" fontId="119" fillId="53" borderId="115" xfId="0" applyFont="1" applyFill="1" applyBorder="1" applyAlignment="1">
      <alignment horizontal="center" vertical="center" wrapText="1"/>
    </xf>
    <xf numFmtId="0" fontId="120" fillId="53" borderId="115" xfId="0" applyFont="1" applyFill="1" applyBorder="1" applyAlignment="1">
      <alignment horizontal="center" vertical="center"/>
    </xf>
    <xf numFmtId="177" fontId="120" fillId="53" borderId="116" xfId="0" applyNumberFormat="1" applyFont="1" applyFill="1" applyBorder="1" applyAlignment="1">
      <alignment horizontal="center" vertical="center"/>
    </xf>
    <xf numFmtId="0" fontId="120" fillId="55" borderId="125" xfId="0" applyFont="1" applyFill="1" applyBorder="1" applyAlignment="1">
      <alignment horizontal="center" vertical="center"/>
    </xf>
    <xf numFmtId="1" fontId="120" fillId="55" borderId="125" xfId="0" applyNumberFormat="1" applyFont="1" applyFill="1" applyBorder="1" applyAlignment="1">
      <alignment horizontal="center" vertical="center"/>
    </xf>
    <xf numFmtId="0" fontId="120" fillId="0" borderId="124" xfId="0" applyFont="1" applyBorder="1" applyAlignment="1">
      <alignment horizontal="left" vertical="center" wrapText="1"/>
    </xf>
    <xf numFmtId="0" fontId="119" fillId="57" borderId="115" xfId="0" applyFont="1" applyFill="1" applyBorder="1" applyAlignment="1">
      <alignment horizontal="center" vertical="center" wrapText="1"/>
    </xf>
    <xf numFmtId="0" fontId="120" fillId="55" borderId="124" xfId="0" applyFont="1" applyFill="1" applyBorder="1" applyAlignment="1">
      <alignment horizontal="center" vertical="center"/>
    </xf>
    <xf numFmtId="1" fontId="120" fillId="55" borderId="0" xfId="0" applyNumberFormat="1" applyFont="1" applyFill="1" applyAlignment="1">
      <alignment horizontal="center" vertical="center"/>
    </xf>
    <xf numFmtId="0" fontId="91" fillId="58" borderId="116" xfId="0" applyFont="1" applyFill="1" applyBorder="1" applyAlignment="1">
      <alignment horizontal="center" vertical="center" wrapText="1"/>
    </xf>
    <xf numFmtId="0" fontId="119" fillId="58" borderId="130" xfId="0" applyFont="1" applyFill="1" applyBorder="1" applyAlignment="1">
      <alignment horizontal="center" vertical="center"/>
    </xf>
    <xf numFmtId="4" fontId="119" fillId="58" borderId="116" xfId="0" applyNumberFormat="1" applyFont="1" applyFill="1" applyBorder="1" applyAlignment="1">
      <alignment horizontal="center" vertical="center"/>
    </xf>
    <xf numFmtId="0" fontId="119" fillId="60" borderId="115" xfId="0" applyFont="1" applyFill="1" applyBorder="1" applyAlignment="1">
      <alignment horizontal="center" vertical="center" wrapText="1"/>
    </xf>
    <xf numFmtId="0" fontId="119" fillId="60" borderId="130" xfId="0" applyFont="1" applyFill="1" applyBorder="1" applyAlignment="1">
      <alignment horizontal="center" vertical="center"/>
    </xf>
    <xf numFmtId="0" fontId="119" fillId="61" borderId="115" xfId="0" applyFont="1" applyFill="1" applyBorder="1" applyAlignment="1">
      <alignment horizontal="left" vertical="center" wrapText="1"/>
    </xf>
    <xf numFmtId="0" fontId="119" fillId="61" borderId="115" xfId="0" applyFont="1" applyFill="1" applyBorder="1" applyAlignment="1">
      <alignment horizontal="center" vertical="center" wrapText="1"/>
    </xf>
    <xf numFmtId="0" fontId="120" fillId="55" borderId="119" xfId="0" applyFont="1" applyFill="1" applyBorder="1" applyAlignment="1">
      <alignment vertical="center" wrapText="1"/>
    </xf>
    <xf numFmtId="0" fontId="120" fillId="55" borderId="119" xfId="0" applyFont="1" applyFill="1" applyBorder="1" applyAlignment="1">
      <alignment horizontal="center" vertical="center"/>
    </xf>
    <xf numFmtId="1" fontId="120" fillId="55" borderId="126" xfId="0" applyNumberFormat="1" applyFont="1" applyFill="1" applyBorder="1" applyAlignment="1">
      <alignment horizontal="center" vertical="center"/>
    </xf>
    <xf numFmtId="0" fontId="120" fillId="55" borderId="154" xfId="0" applyFont="1" applyFill="1" applyBorder="1" applyAlignment="1">
      <alignment horizontal="left" vertical="center" wrapText="1"/>
    </xf>
    <xf numFmtId="0" fontId="120" fillId="55" borderId="154" xfId="0" applyFont="1" applyFill="1" applyBorder="1" applyAlignment="1">
      <alignment horizontal="center" vertical="center"/>
    </xf>
    <xf numFmtId="0" fontId="120" fillId="55" borderId="125" xfId="0" applyFont="1" applyFill="1" applyBorder="1" applyAlignment="1">
      <alignment horizontal="left" vertical="center" wrapText="1"/>
    </xf>
    <xf numFmtId="2" fontId="120" fillId="53" borderId="116" xfId="0" applyNumberFormat="1" applyFont="1" applyFill="1" applyBorder="1" applyAlignment="1">
      <alignment horizontal="center" vertical="center"/>
    </xf>
    <xf numFmtId="0" fontId="120" fillId="0" borderId="125" xfId="0" applyFont="1" applyBorder="1" applyAlignment="1">
      <alignment horizontal="left" vertical="center" wrapText="1"/>
    </xf>
    <xf numFmtId="2" fontId="120" fillId="55" borderId="125" xfId="0" applyNumberFormat="1" applyFont="1" applyFill="1" applyBorder="1" applyAlignment="1">
      <alignment horizontal="center" vertical="center"/>
    </xf>
    <xf numFmtId="0" fontId="91" fillId="60" borderId="116" xfId="0" applyFont="1" applyFill="1" applyBorder="1" applyAlignment="1">
      <alignment horizontal="center" vertical="center" wrapText="1"/>
    </xf>
    <xf numFmtId="4" fontId="119" fillId="60" borderId="116" xfId="0" applyNumberFormat="1" applyFont="1" applyFill="1" applyBorder="1" applyAlignment="1">
      <alignment horizontal="center" vertical="center"/>
    </xf>
    <xf numFmtId="0" fontId="91" fillId="62" borderId="111" xfId="0" applyFont="1" applyFill="1" applyBorder="1" applyAlignment="1">
      <alignment horizontal="center" vertical="center" wrapText="1"/>
    </xf>
    <xf numFmtId="0" fontId="119" fillId="62" borderId="145" xfId="0" applyFont="1" applyFill="1" applyBorder="1" applyAlignment="1">
      <alignment horizontal="center" vertical="center"/>
    </xf>
    <xf numFmtId="4" fontId="119" fillId="62" borderId="111" xfId="0" applyNumberFormat="1" applyFont="1" applyFill="1" applyBorder="1" applyAlignment="1">
      <alignment horizontal="center" vertical="center"/>
    </xf>
    <xf numFmtId="0" fontId="91" fillId="62" borderId="116" xfId="0" applyFont="1" applyFill="1" applyBorder="1" applyAlignment="1">
      <alignment horizontal="center" vertical="center" wrapText="1"/>
    </xf>
    <xf numFmtId="0" fontId="119" fillId="62" borderId="130" xfId="0" applyFont="1" applyFill="1" applyBorder="1" applyAlignment="1">
      <alignment horizontal="center" vertical="center"/>
    </xf>
    <xf numFmtId="4" fontId="119" fillId="62" borderId="116" xfId="0" applyNumberFormat="1" applyFont="1" applyFill="1" applyBorder="1" applyAlignment="1">
      <alignment horizontal="center" vertical="center"/>
    </xf>
    <xf numFmtId="189" fontId="120" fillId="59" borderId="160" xfId="0" applyNumberFormat="1" applyFont="1" applyFill="1" applyBorder="1" applyAlignment="1" applyProtection="1">
      <alignment horizontal="center"/>
      <protection locked="0"/>
    </xf>
    <xf numFmtId="0" fontId="121" fillId="54" borderId="129" xfId="0" applyFont="1" applyFill="1" applyBorder="1" applyAlignment="1">
      <alignment horizontal="center" vertical="center"/>
    </xf>
    <xf numFmtId="49" fontId="94" fillId="53" borderId="131" xfId="0" applyNumberFormat="1" applyFont="1" applyFill="1" applyBorder="1" applyAlignment="1">
      <alignment horizontal="center" vertical="center" wrapText="1"/>
    </xf>
    <xf numFmtId="49" fontId="94" fillId="57" borderId="131" xfId="0" applyNumberFormat="1" applyFont="1" applyFill="1" applyBorder="1" applyAlignment="1">
      <alignment horizontal="center" vertical="center" wrapText="1"/>
    </xf>
    <xf numFmtId="0" fontId="121" fillId="54" borderId="152" xfId="0" applyFont="1" applyFill="1" applyBorder="1" applyAlignment="1">
      <alignment horizontal="center" vertical="center"/>
    </xf>
    <xf numFmtId="0" fontId="121" fillId="54" borderId="128" xfId="0" applyFont="1" applyFill="1" applyBorder="1" applyAlignment="1">
      <alignment horizontal="center" vertical="center"/>
    </xf>
    <xf numFmtId="0" fontId="119" fillId="58" borderId="131" xfId="0" applyFont="1" applyFill="1" applyBorder="1" applyAlignment="1">
      <alignment horizontal="center" vertical="center"/>
    </xf>
    <xf numFmtId="49" fontId="94" fillId="60" borderId="131" xfId="0" applyNumberFormat="1" applyFont="1" applyFill="1" applyBorder="1" applyAlignment="1">
      <alignment horizontal="center" vertical="center" wrapText="1"/>
    </xf>
    <xf numFmtId="49" fontId="94" fillId="61" borderId="131" xfId="0" applyNumberFormat="1" applyFont="1" applyFill="1" applyBorder="1" applyAlignment="1">
      <alignment horizontal="center" vertical="center" wrapText="1"/>
    </xf>
    <xf numFmtId="0" fontId="121" fillId="54" borderId="118" xfId="0" applyFont="1" applyFill="1" applyBorder="1" applyAlignment="1">
      <alignment horizontal="center" vertical="center"/>
    </xf>
    <xf numFmtId="0" fontId="121" fillId="54" borderId="153" xfId="0" applyFont="1" applyFill="1" applyBorder="1" applyAlignment="1">
      <alignment horizontal="center" vertical="center"/>
    </xf>
    <xf numFmtId="0" fontId="121" fillId="54" borderId="121" xfId="0" applyFont="1" applyFill="1" applyBorder="1" applyAlignment="1">
      <alignment horizontal="center" vertical="center"/>
    </xf>
    <xf numFmtId="0" fontId="119" fillId="60" borderId="131" xfId="0" applyFont="1" applyFill="1" applyBorder="1" applyAlignment="1">
      <alignment horizontal="center" vertical="center"/>
    </xf>
    <xf numFmtId="0" fontId="119" fillId="62" borderId="144" xfId="0" applyFont="1" applyFill="1" applyBorder="1" applyAlignment="1">
      <alignment horizontal="center" vertical="center"/>
    </xf>
    <xf numFmtId="0" fontId="124" fillId="55" borderId="122" xfId="0" applyFont="1" applyFill="1" applyBorder="1" applyAlignment="1">
      <alignment horizontal="left" vertical="top" wrapText="1"/>
    </xf>
    <xf numFmtId="0" fontId="124" fillId="55" borderId="122" xfId="0" applyFont="1" applyFill="1" applyBorder="1" applyAlignment="1">
      <alignment horizontal="center" vertical="center"/>
    </xf>
    <xf numFmtId="1" fontId="124" fillId="55" borderId="123" xfId="0" applyNumberFormat="1" applyFont="1" applyFill="1" applyBorder="1" applyAlignment="1">
      <alignment horizontal="center" vertical="center"/>
    </xf>
    <xf numFmtId="189" fontId="124" fillId="56" borderId="122" xfId="0" applyNumberFormat="1" applyFont="1" applyFill="1" applyBorder="1" applyAlignment="1" applyProtection="1">
      <alignment horizontal="center" vertical="center"/>
      <protection locked="0"/>
    </xf>
    <xf numFmtId="196" fontId="124" fillId="55" borderId="150" xfId="0" applyNumberFormat="1" applyFont="1" applyFill="1" applyBorder="1" applyAlignment="1" applyProtection="1">
      <alignment horizontal="center" vertical="center"/>
      <protection locked="0"/>
    </xf>
    <xf numFmtId="0" fontId="124" fillId="0" borderId="122" xfId="0" applyFont="1" applyBorder="1" applyAlignment="1">
      <alignment horizontal="left" vertical="center" wrapText="1"/>
    </xf>
    <xf numFmtId="1" fontId="124" fillId="55" borderId="122" xfId="0" applyNumberFormat="1" applyFont="1" applyFill="1" applyBorder="1" applyAlignment="1">
      <alignment horizontal="center" vertical="center"/>
    </xf>
    <xf numFmtId="189" fontId="124" fillId="56" borderId="125" xfId="0" applyNumberFormat="1" applyFont="1" applyFill="1" applyBorder="1" applyAlignment="1" applyProtection="1">
      <alignment horizontal="center" vertical="center"/>
      <protection locked="0"/>
    </xf>
    <xf numFmtId="196" fontId="124" fillId="55" borderId="127" xfId="0" applyNumberFormat="1" applyFont="1" applyFill="1" applyBorder="1" applyAlignment="1" applyProtection="1">
      <alignment horizontal="center" vertical="center"/>
      <protection locked="0"/>
    </xf>
    <xf numFmtId="0" fontId="125" fillId="53" borderId="115" xfId="0" applyFont="1" applyFill="1" applyBorder="1" applyAlignment="1">
      <alignment horizontal="center" vertical="center" wrapText="1"/>
    </xf>
    <xf numFmtId="0" fontId="124" fillId="53" borderId="115" xfId="0" applyFont="1" applyFill="1" applyBorder="1" applyAlignment="1">
      <alignment horizontal="center" vertical="center"/>
    </xf>
    <xf numFmtId="177" fontId="124" fillId="53" borderId="116" xfId="0" applyNumberFormat="1" applyFont="1" applyFill="1" applyBorder="1" applyAlignment="1">
      <alignment horizontal="center" vertical="center"/>
    </xf>
    <xf numFmtId="189" fontId="124" fillId="53" borderId="115" xfId="0" applyNumberFormat="1" applyFont="1" applyFill="1" applyBorder="1" applyAlignment="1" applyProtection="1">
      <alignment horizontal="center" vertical="center"/>
      <protection locked="0"/>
    </xf>
    <xf numFmtId="189" fontId="124" fillId="53" borderId="116" xfId="0" applyNumberFormat="1" applyFont="1" applyFill="1" applyBorder="1" applyAlignment="1" applyProtection="1">
      <alignment horizontal="center" vertical="center"/>
      <protection locked="0"/>
    </xf>
    <xf numFmtId="0" fontId="124" fillId="55" borderId="125" xfId="0" applyFont="1" applyFill="1" applyBorder="1" applyAlignment="1">
      <alignment horizontal="center" vertical="center"/>
    </xf>
    <xf numFmtId="1" fontId="124" fillId="55" borderId="125" xfId="0" applyNumberFormat="1" applyFont="1" applyFill="1" applyBorder="1" applyAlignment="1">
      <alignment horizontal="center" vertical="center"/>
    </xf>
    <xf numFmtId="0" fontId="124" fillId="55" borderId="122" xfId="0" applyFont="1" applyFill="1" applyBorder="1" applyAlignment="1">
      <alignment horizontal="left" vertical="center" wrapText="1"/>
    </xf>
    <xf numFmtId="0" fontId="124" fillId="0" borderId="122" xfId="0" applyFont="1" applyBorder="1" applyAlignment="1">
      <alignment horizontal="left" vertical="top" wrapText="1"/>
    </xf>
    <xf numFmtId="0" fontId="124" fillId="0" borderId="124" xfId="0" applyFont="1" applyBorder="1" applyAlignment="1">
      <alignment horizontal="left" vertical="top" wrapText="1"/>
    </xf>
    <xf numFmtId="0" fontId="125" fillId="53" borderId="115" xfId="0" applyFont="1" applyFill="1" applyBorder="1" applyAlignment="1">
      <alignment horizontal="center" vertical="top" wrapText="1"/>
    </xf>
    <xf numFmtId="0" fontId="125" fillId="57" borderId="115" xfId="0" applyFont="1" applyFill="1" applyBorder="1" applyAlignment="1">
      <alignment horizontal="center" vertical="top" wrapText="1"/>
    </xf>
    <xf numFmtId="0" fontId="125" fillId="57" borderId="115" xfId="0" applyFont="1" applyFill="1" applyBorder="1" applyAlignment="1">
      <alignment horizontal="center" vertical="center" wrapText="1"/>
    </xf>
    <xf numFmtId="0" fontId="125" fillId="57" borderId="115" xfId="0" applyFont="1" applyFill="1" applyBorder="1" applyAlignment="1" applyProtection="1">
      <alignment horizontal="center" vertical="center" wrapText="1"/>
      <protection locked="0"/>
    </xf>
    <xf numFmtId="0" fontId="125" fillId="57" borderId="130" xfId="0" applyFont="1" applyFill="1" applyBorder="1" applyAlignment="1" applyProtection="1">
      <alignment horizontal="center" vertical="center" wrapText="1"/>
      <protection locked="0"/>
    </xf>
    <xf numFmtId="0" fontId="124" fillId="55" borderId="124" xfId="0" applyFont="1" applyFill="1" applyBorder="1" applyAlignment="1">
      <alignment horizontal="center" vertical="center"/>
    </xf>
    <xf numFmtId="1" fontId="124" fillId="55" borderId="0" xfId="0" applyNumberFormat="1" applyFont="1" applyFill="1" applyAlignment="1">
      <alignment horizontal="center" vertical="center"/>
    </xf>
    <xf numFmtId="189" fontId="124" fillId="56" borderId="124" xfId="0" applyNumberFormat="1" applyFont="1" applyFill="1" applyBorder="1" applyAlignment="1" applyProtection="1">
      <alignment horizontal="center" vertical="center"/>
      <protection locked="0"/>
    </xf>
    <xf numFmtId="0" fontId="125" fillId="58" borderId="116" xfId="0" applyFont="1" applyFill="1" applyBorder="1" applyAlignment="1">
      <alignment horizontal="center" vertical="top" wrapText="1"/>
    </xf>
    <xf numFmtId="0" fontId="125" fillId="58" borderId="130" xfId="0" applyFont="1" applyFill="1" applyBorder="1" applyAlignment="1">
      <alignment horizontal="center" vertical="center"/>
    </xf>
    <xf numFmtId="4" fontId="125" fillId="58" borderId="116" xfId="0" applyNumberFormat="1" applyFont="1" applyFill="1" applyBorder="1" applyAlignment="1">
      <alignment horizontal="center" vertical="center"/>
    </xf>
    <xf numFmtId="3" fontId="125" fillId="58" borderId="116" xfId="0" applyNumberFormat="1" applyFont="1" applyFill="1" applyBorder="1" applyAlignment="1" applyProtection="1">
      <alignment horizontal="center" vertical="center" wrapText="1"/>
      <protection locked="0"/>
    </xf>
    <xf numFmtId="201" fontId="125" fillId="58" borderId="116" xfId="0" applyNumberFormat="1" applyFont="1" applyFill="1" applyBorder="1" applyAlignment="1" applyProtection="1">
      <alignment horizontal="center" vertical="center" wrapText="1"/>
      <protection locked="0"/>
    </xf>
    <xf numFmtId="0" fontId="125" fillId="60" borderId="115" xfId="0" applyFont="1" applyFill="1" applyBorder="1" applyAlignment="1">
      <alignment horizontal="center" vertical="top" wrapText="1"/>
    </xf>
    <xf numFmtId="0" fontId="125" fillId="60" borderId="130" xfId="0" applyFont="1" applyFill="1" applyBorder="1" applyAlignment="1">
      <alignment horizontal="center" vertical="center"/>
    </xf>
    <xf numFmtId="0" fontId="125" fillId="60" borderId="130" xfId="0" applyFont="1" applyFill="1" applyBorder="1" applyAlignment="1" applyProtection="1">
      <alignment horizontal="center" vertical="center"/>
      <protection locked="0"/>
    </xf>
    <xf numFmtId="0" fontId="125" fillId="61" borderId="115" xfId="0" applyFont="1" applyFill="1" applyBorder="1" applyAlignment="1">
      <alignment horizontal="left" vertical="top" wrapText="1"/>
    </xf>
    <xf numFmtId="0" fontId="125" fillId="61" borderId="115" xfId="0" applyFont="1" applyFill="1" applyBorder="1" applyAlignment="1">
      <alignment horizontal="center" vertical="center" wrapText="1"/>
    </xf>
    <xf numFmtId="0" fontId="125" fillId="61" borderId="115" xfId="0" applyFont="1" applyFill="1" applyBorder="1" applyAlignment="1" applyProtection="1">
      <alignment horizontal="center" vertical="center" wrapText="1"/>
      <protection locked="0"/>
    </xf>
    <xf numFmtId="0" fontId="125" fillId="61" borderId="130" xfId="0" applyFont="1" applyFill="1" applyBorder="1" applyAlignment="1" applyProtection="1">
      <alignment horizontal="center" vertical="center" wrapText="1"/>
      <protection locked="0"/>
    </xf>
    <xf numFmtId="0" fontId="124" fillId="55" borderId="119" xfId="0" applyFont="1" applyFill="1" applyBorder="1" applyAlignment="1">
      <alignment vertical="top" wrapText="1"/>
    </xf>
    <xf numFmtId="0" fontId="124" fillId="55" borderId="119" xfId="0" applyFont="1" applyFill="1" applyBorder="1" applyAlignment="1">
      <alignment horizontal="center" vertical="center"/>
    </xf>
    <xf numFmtId="1" fontId="124" fillId="55" borderId="126" xfId="0" applyNumberFormat="1" applyFont="1" applyFill="1" applyBorder="1" applyAlignment="1">
      <alignment horizontal="center" vertical="center"/>
    </xf>
    <xf numFmtId="189" fontId="124" fillId="56" borderId="120" xfId="0" applyNumberFormat="1" applyFont="1" applyFill="1" applyBorder="1" applyAlignment="1" applyProtection="1">
      <alignment horizontal="center" vertical="center"/>
      <protection locked="0"/>
    </xf>
    <xf numFmtId="0" fontId="124" fillId="55" borderId="154" xfId="0" applyFont="1" applyFill="1" applyBorder="1" applyAlignment="1">
      <alignment horizontal="left" vertical="top" wrapText="1"/>
    </xf>
    <xf numFmtId="0" fontId="124" fillId="55" borderId="154" xfId="0" applyFont="1" applyFill="1" applyBorder="1" applyAlignment="1">
      <alignment horizontal="center" vertical="center"/>
    </xf>
    <xf numFmtId="0" fontId="125" fillId="61" borderId="115" xfId="0" applyFont="1" applyFill="1" applyBorder="1" applyAlignment="1">
      <alignment horizontal="center" vertical="top" wrapText="1"/>
    </xf>
    <xf numFmtId="0" fontId="124" fillId="55" borderId="125" xfId="0" applyFont="1" applyFill="1" applyBorder="1" applyAlignment="1">
      <alignment horizontal="left" vertical="top" wrapText="1"/>
    </xf>
    <xf numFmtId="189" fontId="124" fillId="56" borderId="115" xfId="0" applyNumberFormat="1" applyFont="1" applyFill="1" applyBorder="1" applyAlignment="1" applyProtection="1">
      <alignment horizontal="center" vertical="center"/>
      <protection locked="0"/>
    </xf>
    <xf numFmtId="0" fontId="125" fillId="56" borderId="115" xfId="0" applyFont="1" applyFill="1" applyBorder="1" applyAlignment="1" applyProtection="1">
      <alignment horizontal="center" vertical="center" wrapText="1"/>
      <protection locked="0"/>
    </xf>
    <xf numFmtId="2" fontId="124" fillId="53" borderId="116" xfId="0" applyNumberFormat="1" applyFont="1" applyFill="1" applyBorder="1" applyAlignment="1">
      <alignment horizontal="center" vertical="center"/>
    </xf>
    <xf numFmtId="189" fontId="124" fillId="53" borderId="117" xfId="0" applyNumberFormat="1" applyFont="1" applyFill="1" applyBorder="1" applyAlignment="1" applyProtection="1">
      <alignment horizontal="center" vertical="center"/>
      <protection locked="0"/>
    </xf>
    <xf numFmtId="0" fontId="124" fillId="0" borderId="125" xfId="0" applyFont="1" applyBorder="1" applyAlignment="1">
      <alignment horizontal="left" vertical="top" wrapText="1"/>
    </xf>
    <xf numFmtId="2" fontId="124" fillId="55" borderId="125" xfId="0" applyNumberFormat="1" applyFont="1" applyFill="1" applyBorder="1" applyAlignment="1">
      <alignment horizontal="center" vertical="center"/>
    </xf>
    <xf numFmtId="0" fontId="125" fillId="60" borderId="116" xfId="0" applyFont="1" applyFill="1" applyBorder="1" applyAlignment="1">
      <alignment horizontal="center" vertical="top" wrapText="1"/>
    </xf>
    <xf numFmtId="4" fontId="125" fillId="60" borderId="116" xfId="0" applyNumberFormat="1" applyFont="1" applyFill="1" applyBorder="1" applyAlignment="1">
      <alignment horizontal="center" vertical="center"/>
    </xf>
    <xf numFmtId="3" fontId="125" fillId="60" borderId="116" xfId="0" applyNumberFormat="1" applyFont="1" applyFill="1" applyBorder="1" applyAlignment="1" applyProtection="1">
      <alignment horizontal="center" vertical="center" wrapText="1"/>
      <protection locked="0"/>
    </xf>
    <xf numFmtId="201" fontId="125" fillId="60" borderId="116" xfId="0" applyNumberFormat="1" applyFont="1" applyFill="1" applyBorder="1" applyAlignment="1" applyProtection="1">
      <alignment horizontal="center" vertical="center" wrapText="1"/>
      <protection locked="0"/>
    </xf>
    <xf numFmtId="0" fontId="125" fillId="62" borderId="111" xfId="0" applyFont="1" applyFill="1" applyBorder="1" applyAlignment="1">
      <alignment horizontal="center" vertical="top" wrapText="1"/>
    </xf>
    <xf numFmtId="0" fontId="125" fillId="62" borderId="145" xfId="0" applyFont="1" applyFill="1" applyBorder="1" applyAlignment="1">
      <alignment horizontal="center" vertical="center"/>
    </xf>
    <xf numFmtId="4" fontId="125" fillId="62" borderId="111" xfId="0" applyNumberFormat="1" applyFont="1" applyFill="1" applyBorder="1" applyAlignment="1">
      <alignment horizontal="center" vertical="center"/>
    </xf>
    <xf numFmtId="3" fontId="125" fillId="62" borderId="111" xfId="0" applyNumberFormat="1" applyFont="1" applyFill="1" applyBorder="1" applyAlignment="1" applyProtection="1">
      <alignment horizontal="center" vertical="center" wrapText="1"/>
      <protection locked="0"/>
    </xf>
    <xf numFmtId="10" fontId="124" fillId="63" borderId="147" xfId="0" applyNumberFormat="1" applyFont="1" applyFill="1" applyBorder="1" applyAlignment="1" applyProtection="1">
      <alignment horizontal="center" vertical="center"/>
      <protection locked="0"/>
    </xf>
    <xf numFmtId="189" fontId="124" fillId="59" borderId="160" xfId="0" applyNumberFormat="1" applyFont="1" applyFill="1" applyBorder="1" applyAlignment="1" applyProtection="1">
      <alignment horizontal="center"/>
      <protection locked="0"/>
    </xf>
    <xf numFmtId="10" fontId="124" fillId="63" borderId="122" xfId="0" applyNumberFormat="1" applyFont="1" applyFill="1" applyBorder="1" applyAlignment="1" applyProtection="1">
      <alignment horizontal="center" vertical="center"/>
      <protection locked="0"/>
    </xf>
    <xf numFmtId="189" fontId="124" fillId="59" borderId="127" xfId="0" applyNumberFormat="1" applyFont="1" applyFill="1" applyBorder="1" applyAlignment="1" applyProtection="1">
      <alignment horizontal="center"/>
      <protection locked="0"/>
    </xf>
    <xf numFmtId="10" fontId="124" fillId="55" borderId="158" xfId="0" applyNumberFormat="1" applyFont="1" applyFill="1" applyBorder="1" applyAlignment="1" applyProtection="1">
      <alignment horizontal="center" vertical="center"/>
      <protection locked="0"/>
    </xf>
    <xf numFmtId="189" fontId="124" fillId="0" borderId="140" xfId="0" applyNumberFormat="1" applyFont="1" applyBorder="1" applyAlignment="1" applyProtection="1">
      <alignment horizontal="center"/>
      <protection locked="0"/>
    </xf>
    <xf numFmtId="0" fontId="125" fillId="62" borderId="116" xfId="0" applyFont="1" applyFill="1" applyBorder="1" applyAlignment="1">
      <alignment horizontal="center" vertical="center" wrapText="1"/>
    </xf>
    <xf numFmtId="0" fontId="125" fillId="62" borderId="130" xfId="0" applyFont="1" applyFill="1" applyBorder="1" applyAlignment="1">
      <alignment horizontal="center" vertical="center"/>
    </xf>
    <xf numFmtId="4" fontId="125" fillId="62" borderId="116" xfId="0" applyNumberFormat="1" applyFont="1" applyFill="1" applyBorder="1" applyAlignment="1">
      <alignment horizontal="center" vertical="center"/>
    </xf>
    <xf numFmtId="3" fontId="125" fillId="62" borderId="116" xfId="0" applyNumberFormat="1" applyFont="1" applyFill="1" applyBorder="1" applyAlignment="1" applyProtection="1">
      <alignment horizontal="center" vertical="center" wrapText="1"/>
      <protection locked="0"/>
    </xf>
    <xf numFmtId="201" fontId="125" fillId="62" borderId="116" xfId="0" applyNumberFormat="1" applyFont="1" applyFill="1" applyBorder="1" applyAlignment="1" applyProtection="1">
      <alignment horizontal="center" vertical="center" wrapText="1"/>
      <protection locked="0"/>
    </xf>
    <xf numFmtId="0" fontId="0" fillId="0" borderId="151" xfId="0" applyBorder="1" applyAlignment="1">
      <alignment horizontal="left" vertical="top" wrapText="1"/>
    </xf>
    <xf numFmtId="0" fontId="127" fillId="0" borderId="151" xfId="0" applyFont="1" applyBorder="1" applyAlignment="1">
      <alignment horizontal="center" vertical="center" wrapText="1"/>
    </xf>
    <xf numFmtId="1" fontId="128" fillId="0" borderId="151" xfId="0" applyNumberFormat="1" applyFont="1" applyBorder="1" applyAlignment="1">
      <alignment horizontal="center" vertical="center" shrinkToFit="1"/>
    </xf>
    <xf numFmtId="205" fontId="128" fillId="64" borderId="151" xfId="0" applyNumberFormat="1" applyFont="1" applyFill="1" applyBorder="1" applyAlignment="1">
      <alignment horizontal="center" vertical="center" shrinkToFit="1"/>
    </xf>
    <xf numFmtId="206" fontId="128" fillId="0" borderId="151" xfId="0" applyNumberFormat="1" applyFont="1" applyBorder="1" applyAlignment="1">
      <alignment horizontal="center" vertical="center" shrinkToFit="1"/>
    </xf>
    <xf numFmtId="0" fontId="127" fillId="0" borderId="151" xfId="0" applyFont="1" applyBorder="1" applyAlignment="1">
      <alignment horizontal="center" vertical="top" wrapText="1"/>
    </xf>
    <xf numFmtId="1" fontId="128" fillId="0" borderId="151" xfId="0" applyNumberFormat="1" applyFont="1" applyBorder="1" applyAlignment="1">
      <alignment horizontal="center" vertical="top" shrinkToFit="1"/>
    </xf>
    <xf numFmtId="205" fontId="128" fillId="64" borderId="151" xfId="0" applyNumberFormat="1" applyFont="1" applyFill="1" applyBorder="1" applyAlignment="1">
      <alignment horizontal="center" vertical="top" shrinkToFit="1"/>
    </xf>
    <xf numFmtId="206" fontId="128" fillId="0" borderId="151" xfId="0" applyNumberFormat="1" applyFont="1" applyBorder="1" applyAlignment="1">
      <alignment horizontal="center" vertical="top" shrinkToFit="1"/>
    </xf>
    <xf numFmtId="0" fontId="127" fillId="0" borderId="151" xfId="0" applyFont="1" applyBorder="1" applyAlignment="1">
      <alignment horizontal="left" vertical="top" wrapText="1"/>
    </xf>
    <xf numFmtId="0" fontId="127" fillId="65" borderId="151" xfId="0" applyFont="1" applyFill="1" applyBorder="1" applyAlignment="1">
      <alignment horizontal="center" vertical="top" wrapText="1"/>
    </xf>
    <xf numFmtId="0" fontId="0" fillId="65" borderId="151" xfId="0" applyFill="1" applyBorder="1" applyAlignment="1">
      <alignment horizontal="left" wrapText="1"/>
    </xf>
    <xf numFmtId="0" fontId="127" fillId="0" borderId="151" xfId="0" applyFont="1" applyBorder="1" applyAlignment="1">
      <alignment horizontal="left" vertical="top" wrapText="1" indent="2"/>
    </xf>
    <xf numFmtId="1" fontId="128" fillId="0" borderId="151" xfId="0" applyNumberFormat="1" applyFont="1" applyBorder="1" applyAlignment="1">
      <alignment horizontal="right" vertical="top" indent="2" shrinkToFit="1"/>
    </xf>
    <xf numFmtId="205" fontId="128" fillId="64" borderId="151" xfId="0" applyNumberFormat="1" applyFont="1" applyFill="1" applyBorder="1" applyAlignment="1">
      <alignment horizontal="right" vertical="top" indent="2" shrinkToFit="1"/>
    </xf>
    <xf numFmtId="0" fontId="127" fillId="66" borderId="151" xfId="0" applyFont="1" applyFill="1" applyBorder="1" applyAlignment="1">
      <alignment horizontal="center" vertical="top" wrapText="1"/>
    </xf>
    <xf numFmtId="0" fontId="0" fillId="66" borderId="151" xfId="0" applyFill="1" applyBorder="1" applyAlignment="1">
      <alignment horizontal="left" wrapText="1"/>
    </xf>
    <xf numFmtId="0" fontId="127" fillId="0" borderId="151" xfId="0" applyFont="1" applyBorder="1" applyAlignment="1">
      <alignment horizontal="left" vertical="center" wrapText="1" indent="2"/>
    </xf>
    <xf numFmtId="1" fontId="128" fillId="0" borderId="151" xfId="0" applyNumberFormat="1" applyFont="1" applyBorder="1" applyAlignment="1">
      <alignment horizontal="right" vertical="center" indent="2" shrinkToFit="1"/>
    </xf>
    <xf numFmtId="205" fontId="128" fillId="64" borderId="151" xfId="0" applyNumberFormat="1" applyFont="1" applyFill="1" applyBorder="1" applyAlignment="1">
      <alignment horizontal="right" vertical="center" indent="2" shrinkToFit="1"/>
    </xf>
    <xf numFmtId="0" fontId="129" fillId="67" borderId="151" xfId="0" applyFont="1" applyFill="1" applyBorder="1" applyAlignment="1">
      <alignment horizontal="center" vertical="top" wrapText="1"/>
    </xf>
    <xf numFmtId="0" fontId="0" fillId="67" borderId="151" xfId="0" applyFill="1" applyBorder="1" applyAlignment="1">
      <alignment horizontal="left" wrapText="1"/>
    </xf>
    <xf numFmtId="205" fontId="130" fillId="67" borderId="151" xfId="0" applyNumberFormat="1" applyFont="1" applyFill="1" applyBorder="1" applyAlignment="1">
      <alignment horizontal="center" vertical="top" shrinkToFit="1"/>
    </xf>
    <xf numFmtId="0" fontId="127" fillId="68" borderId="151" xfId="0" applyFont="1" applyFill="1" applyBorder="1" applyAlignment="1">
      <alignment horizontal="center" vertical="top" wrapText="1"/>
    </xf>
    <xf numFmtId="0" fontId="0" fillId="68" borderId="151" xfId="0" applyFill="1" applyBorder="1" applyAlignment="1">
      <alignment horizontal="left" wrapText="1"/>
    </xf>
    <xf numFmtId="0" fontId="0" fillId="69" borderId="151" xfId="0" applyFill="1" applyBorder="1" applyAlignment="1">
      <alignment horizontal="left" vertical="top" wrapText="1"/>
    </xf>
    <xf numFmtId="0" fontId="0" fillId="69" borderId="151" xfId="0" applyFill="1" applyBorder="1" applyAlignment="1">
      <alignment horizontal="left" vertical="center" wrapText="1"/>
    </xf>
    <xf numFmtId="0" fontId="0" fillId="69" borderId="151" xfId="0" applyFill="1" applyBorder="1" applyAlignment="1">
      <alignment horizontal="left" vertical="top" wrapText="1" indent="1"/>
    </xf>
    <xf numFmtId="0" fontId="127" fillId="69" borderId="151" xfId="0" applyFont="1" applyFill="1" applyBorder="1" applyAlignment="1">
      <alignment horizontal="center" vertical="top" wrapText="1"/>
    </xf>
    <xf numFmtId="0" fontId="0" fillId="64" borderId="151" xfId="0" applyFill="1" applyBorder="1" applyAlignment="1">
      <alignment horizontal="left" wrapText="1"/>
    </xf>
    <xf numFmtId="0" fontId="0" fillId="64" borderId="151" xfId="0" applyFill="1" applyBorder="1" applyAlignment="1">
      <alignment horizontal="left" vertical="top" wrapText="1"/>
    </xf>
    <xf numFmtId="0" fontId="0" fillId="66" borderId="151" xfId="0" applyFill="1" applyBorder="1" applyAlignment="1">
      <alignment horizontal="center" vertical="top" wrapText="1"/>
    </xf>
    <xf numFmtId="0" fontId="0" fillId="66" borderId="151" xfId="0" applyFill="1" applyBorder="1" applyAlignment="1">
      <alignment horizontal="left" vertical="center" wrapText="1"/>
    </xf>
    <xf numFmtId="2" fontId="128" fillId="0" borderId="151" xfId="0" applyNumberFormat="1" applyFont="1" applyBorder="1" applyAlignment="1">
      <alignment horizontal="center" vertical="center" shrinkToFit="1"/>
    </xf>
    <xf numFmtId="2" fontId="128" fillId="0" borderId="151" xfId="0" applyNumberFormat="1" applyFont="1" applyBorder="1" applyAlignment="1">
      <alignment horizontal="center" vertical="top" shrinkToFit="1"/>
    </xf>
    <xf numFmtId="2" fontId="128" fillId="0" borderId="151" xfId="0" applyNumberFormat="1" applyFont="1" applyBorder="1" applyAlignment="1">
      <alignment horizontal="right" vertical="center" indent="2" shrinkToFit="1"/>
    </xf>
    <xf numFmtId="2" fontId="128" fillId="0" borderId="151" xfId="0" applyNumberFormat="1" applyFont="1" applyBorder="1" applyAlignment="1">
      <alignment horizontal="right" vertical="top" indent="2" shrinkToFit="1"/>
    </xf>
    <xf numFmtId="0" fontId="127" fillId="65" borderId="151" xfId="0" applyFont="1" applyFill="1" applyBorder="1" applyAlignment="1">
      <alignment horizontal="left" vertical="top" wrapText="1" indent="6"/>
    </xf>
    <xf numFmtId="2" fontId="128" fillId="0" borderId="151" xfId="0" applyNumberFormat="1" applyFont="1" applyBorder="1" applyAlignment="1">
      <alignment horizontal="right" vertical="top" indent="1" shrinkToFit="1"/>
    </xf>
    <xf numFmtId="2" fontId="128" fillId="0" borderId="151" xfId="0" applyNumberFormat="1" applyFont="1" applyBorder="1" applyAlignment="1">
      <alignment horizontal="right" vertical="center" indent="1" shrinkToFit="1"/>
    </xf>
    <xf numFmtId="0" fontId="0" fillId="65" borderId="151" xfId="0" applyFill="1" applyBorder="1" applyAlignment="1">
      <alignment horizontal="center" vertical="top" wrapText="1"/>
    </xf>
    <xf numFmtId="0" fontId="0" fillId="65" borderId="151" xfId="0" applyFill="1" applyBorder="1" applyAlignment="1">
      <alignment horizontal="left" vertical="center" wrapText="1"/>
    </xf>
    <xf numFmtId="0" fontId="129" fillId="68" borderId="151" xfId="0" applyFont="1" applyFill="1" applyBorder="1" applyAlignment="1">
      <alignment horizontal="left" vertical="top" wrapText="1" indent="7"/>
    </xf>
    <xf numFmtId="205" fontId="130" fillId="68" borderId="151" xfId="0" applyNumberFormat="1" applyFont="1" applyFill="1" applyBorder="1" applyAlignment="1">
      <alignment horizontal="center" vertical="top" shrinkToFit="1"/>
    </xf>
    <xf numFmtId="0" fontId="129" fillId="70" borderId="151" xfId="0" applyFont="1" applyFill="1" applyBorder="1" applyAlignment="1">
      <alignment horizontal="left" vertical="top" wrapText="1" indent="9"/>
    </xf>
    <xf numFmtId="0" fontId="0" fillId="70" borderId="151" xfId="0" applyFill="1" applyBorder="1" applyAlignment="1">
      <alignment horizontal="left" wrapText="1"/>
    </xf>
    <xf numFmtId="0" fontId="127" fillId="65" borderId="151" xfId="0" applyFont="1" applyFill="1" applyBorder="1" applyAlignment="1">
      <alignment horizontal="left" vertical="top" wrapText="1" indent="9"/>
    </xf>
    <xf numFmtId="0" fontId="129" fillId="70" borderId="151" xfId="0" applyFont="1" applyFill="1" applyBorder="1" applyAlignment="1">
      <alignment horizontal="left" vertical="top" wrapText="1" indent="7"/>
    </xf>
    <xf numFmtId="205" fontId="130" fillId="70" borderId="151" xfId="0" applyNumberFormat="1" applyFont="1" applyFill="1" applyBorder="1" applyAlignment="1">
      <alignment horizontal="center" vertical="top" shrinkToFit="1"/>
    </xf>
    <xf numFmtId="0" fontId="120" fillId="55" borderId="122" xfId="0" applyFont="1" applyFill="1" applyBorder="1" applyAlignment="1">
      <alignment horizontal="justify" vertical="center" wrapText="1"/>
    </xf>
    <xf numFmtId="189" fontId="120" fillId="56" borderId="122" xfId="0" applyNumberFormat="1" applyFont="1" applyFill="1" applyBorder="1" applyAlignment="1">
      <alignment horizontal="center" vertical="center"/>
    </xf>
    <xf numFmtId="196" fontId="120" fillId="55" borderId="125" xfId="0" applyNumberFormat="1" applyFont="1" applyFill="1" applyBorder="1" applyAlignment="1">
      <alignment horizontal="center" vertical="center"/>
    </xf>
    <xf numFmtId="0" fontId="120" fillId="0" borderId="122" xfId="0" applyFont="1" applyBorder="1" applyAlignment="1">
      <alignment horizontal="justify" vertical="center" wrapText="1"/>
    </xf>
    <xf numFmtId="189" fontId="120" fillId="56" borderId="125" xfId="0" applyNumberFormat="1" applyFont="1" applyFill="1" applyBorder="1" applyAlignment="1">
      <alignment horizontal="center" vertical="center"/>
    </xf>
    <xf numFmtId="196" fontId="120" fillId="55" borderId="122" xfId="0" applyNumberFormat="1" applyFont="1" applyFill="1" applyBorder="1" applyAlignment="1">
      <alignment horizontal="center" vertical="center"/>
    </xf>
    <xf numFmtId="189" fontId="120" fillId="53" borderId="115" xfId="0" applyNumberFormat="1" applyFont="1" applyFill="1" applyBorder="1" applyAlignment="1">
      <alignment horizontal="center" vertical="center"/>
    </xf>
    <xf numFmtId="189" fontId="120" fillId="53" borderId="161" xfId="0" applyNumberFormat="1" applyFont="1" applyFill="1" applyBorder="1" applyAlignment="1">
      <alignment horizontal="center" vertical="center"/>
    </xf>
    <xf numFmtId="0" fontId="120" fillId="0" borderId="124" xfId="0" applyFont="1" applyBorder="1" applyAlignment="1">
      <alignment horizontal="justify" vertical="center" wrapText="1"/>
    </xf>
    <xf numFmtId="0" fontId="120" fillId="0" borderId="154" xfId="0" applyFont="1" applyBorder="1" applyAlignment="1">
      <alignment horizontal="justify" vertical="center" wrapText="1"/>
    </xf>
    <xf numFmtId="189" fontId="120" fillId="56" borderId="124" xfId="0" applyNumberFormat="1" applyFont="1" applyFill="1" applyBorder="1" applyAlignment="1">
      <alignment horizontal="center" vertical="center"/>
    </xf>
    <xf numFmtId="3" fontId="119" fillId="58" borderId="116" xfId="0" applyNumberFormat="1" applyFont="1" applyFill="1" applyBorder="1" applyAlignment="1">
      <alignment horizontal="center" vertical="center" wrapText="1"/>
    </xf>
    <xf numFmtId="201" fontId="91" fillId="58" borderId="161" xfId="0" applyNumberFormat="1" applyFont="1" applyFill="1" applyBorder="1" applyAlignment="1">
      <alignment horizontal="center" vertical="center" wrapText="1"/>
    </xf>
    <xf numFmtId="0" fontId="119" fillId="60" borderId="115" xfId="0" applyFont="1" applyFill="1" applyBorder="1" applyAlignment="1">
      <alignment horizontal="center" vertical="center"/>
    </xf>
    <xf numFmtId="0" fontId="119" fillId="61" borderId="115" xfId="0" applyFont="1" applyFill="1" applyBorder="1" applyAlignment="1">
      <alignment horizontal="justify" vertical="center" wrapText="1"/>
    </xf>
    <xf numFmtId="0" fontId="120" fillId="55" borderId="119" xfId="0" applyFont="1" applyFill="1" applyBorder="1" applyAlignment="1">
      <alignment horizontal="justify" vertical="center" wrapText="1"/>
    </xf>
    <xf numFmtId="189" fontId="120" fillId="56" borderId="120" xfId="0" applyNumberFormat="1" applyFont="1" applyFill="1" applyBorder="1" applyAlignment="1">
      <alignment horizontal="center" vertical="center"/>
    </xf>
    <xf numFmtId="0" fontId="120" fillId="55" borderId="154" xfId="0" applyFont="1" applyFill="1" applyBorder="1" applyAlignment="1">
      <alignment horizontal="justify" vertical="center" wrapText="1"/>
    </xf>
    <xf numFmtId="0" fontId="120" fillId="55" borderId="125" xfId="0" applyFont="1" applyFill="1" applyBorder="1" applyAlignment="1">
      <alignment horizontal="justify" vertical="center" wrapText="1"/>
    </xf>
    <xf numFmtId="177" fontId="120" fillId="53" borderId="115" xfId="0" applyNumberFormat="1" applyFont="1" applyFill="1" applyBorder="1" applyAlignment="1">
      <alignment horizontal="center" vertical="center"/>
    </xf>
    <xf numFmtId="0" fontId="120" fillId="0" borderId="125" xfId="0" applyFont="1" applyBorder="1" applyAlignment="1">
      <alignment horizontal="justify" vertical="center" wrapText="1"/>
    </xf>
    <xf numFmtId="3" fontId="119" fillId="60" borderId="116" xfId="0" applyNumberFormat="1" applyFont="1" applyFill="1" applyBorder="1" applyAlignment="1">
      <alignment horizontal="center" vertical="center" wrapText="1"/>
    </xf>
    <xf numFmtId="201" fontId="91" fillId="60" borderId="161" xfId="0" applyNumberFormat="1" applyFont="1" applyFill="1" applyBorder="1" applyAlignment="1">
      <alignment horizontal="center" vertical="center" wrapText="1"/>
    </xf>
    <xf numFmtId="3" fontId="119" fillId="62" borderId="111" xfId="0" applyNumberFormat="1" applyFont="1" applyFill="1" applyBorder="1" applyAlignment="1">
      <alignment horizontal="center" vertical="center" wrapText="1"/>
    </xf>
    <xf numFmtId="3" fontId="119" fillId="62" borderId="162" xfId="0" applyNumberFormat="1" applyFont="1" applyFill="1" applyBorder="1" applyAlignment="1">
      <alignment horizontal="center" vertical="center" wrapText="1"/>
    </xf>
    <xf numFmtId="3" fontId="119" fillId="62" borderId="116" xfId="0" applyNumberFormat="1" applyFont="1" applyFill="1" applyBorder="1" applyAlignment="1">
      <alignment horizontal="center" vertical="center" wrapText="1"/>
    </xf>
    <xf numFmtId="201" fontId="91" fillId="62" borderId="161" xfId="0" applyNumberFormat="1" applyFont="1" applyFill="1" applyBorder="1" applyAlignment="1">
      <alignment horizontal="center" vertical="center" wrapText="1"/>
    </xf>
    <xf numFmtId="10" fontId="120" fillId="56" borderId="147" xfId="0" applyNumberFormat="1" applyFont="1" applyFill="1" applyBorder="1" applyAlignment="1">
      <alignment horizontal="center" vertical="center"/>
    </xf>
    <xf numFmtId="189" fontId="120" fillId="59" borderId="160" xfId="0" applyNumberFormat="1" applyFont="1" applyFill="1" applyBorder="1" applyAlignment="1">
      <alignment horizontal="center"/>
    </xf>
    <xf numFmtId="10" fontId="120" fillId="56" borderId="122" xfId="0" applyNumberFormat="1" applyFont="1" applyFill="1" applyBorder="1" applyAlignment="1">
      <alignment horizontal="center" vertical="center"/>
    </xf>
    <xf numFmtId="189" fontId="120" fillId="59" borderId="127" xfId="0" applyNumberFormat="1" applyFont="1" applyFill="1" applyBorder="1" applyAlignment="1">
      <alignment horizontal="center"/>
    </xf>
    <xf numFmtId="10" fontId="120" fillId="55" borderId="158" xfId="0" applyNumberFormat="1" applyFont="1" applyFill="1" applyBorder="1" applyAlignment="1">
      <alignment horizontal="center" vertical="center"/>
    </xf>
    <xf numFmtId="189" fontId="120" fillId="0" borderId="140" xfId="0" applyNumberFormat="1" applyFont="1" applyBorder="1" applyAlignment="1">
      <alignment horizontal="center"/>
    </xf>
    <xf numFmtId="0" fontId="59" fillId="0" borderId="163" xfId="0" applyFont="1" applyBorder="1" applyAlignment="1">
      <alignment horizontal="left" vertical="center" wrapText="1"/>
    </xf>
    <xf numFmtId="0" fontId="59" fillId="0" borderId="164" xfId="0" applyFont="1" applyBorder="1" applyAlignment="1">
      <alignment horizontal="center" vertical="center"/>
    </xf>
    <xf numFmtId="1" fontId="59" fillId="0" borderId="165" xfId="0" applyNumberFormat="1" applyFont="1" applyBorder="1" applyAlignment="1">
      <alignment horizontal="center" vertical="center"/>
    </xf>
    <xf numFmtId="189" fontId="59" fillId="56" borderId="165" xfId="0" applyNumberFormat="1" applyFont="1" applyFill="1" applyBorder="1" applyAlignment="1">
      <alignment horizontal="center" vertical="center"/>
    </xf>
    <xf numFmtId="196" fontId="59" fillId="0" borderId="164" xfId="0" applyNumberFormat="1" applyFont="1" applyBorder="1" applyAlignment="1">
      <alignment horizontal="center" vertical="center"/>
    </xf>
    <xf numFmtId="0" fontId="59" fillId="0" borderId="166" xfId="0" applyFont="1" applyBorder="1" applyAlignment="1">
      <alignment horizontal="left" vertical="center" wrapText="1"/>
    </xf>
    <xf numFmtId="0" fontId="59" fillId="0" borderId="167" xfId="0" applyFont="1" applyBorder="1" applyAlignment="1">
      <alignment horizontal="center" vertical="center"/>
    </xf>
    <xf numFmtId="1" fontId="59" fillId="0" borderId="167" xfId="0" applyNumberFormat="1" applyFont="1" applyBorder="1" applyAlignment="1">
      <alignment horizontal="center" vertical="center"/>
    </xf>
    <xf numFmtId="189" fontId="59" fillId="56" borderId="167" xfId="0" applyNumberFormat="1" applyFont="1" applyFill="1" applyBorder="1" applyAlignment="1">
      <alignment horizontal="center" vertical="center"/>
    </xf>
    <xf numFmtId="196" fontId="59" fillId="0" borderId="167" xfId="0" applyNumberFormat="1" applyFont="1" applyBorder="1" applyAlignment="1">
      <alignment horizontal="center" vertical="center"/>
    </xf>
    <xf numFmtId="0" fontId="59" fillId="0" borderId="168" xfId="0" applyFont="1" applyBorder="1" applyAlignment="1">
      <alignment horizontal="left" vertical="center" wrapText="1"/>
    </xf>
    <xf numFmtId="0" fontId="59" fillId="0" borderId="169" xfId="0" applyFont="1" applyBorder="1" applyAlignment="1">
      <alignment horizontal="center" vertical="center"/>
    </xf>
    <xf numFmtId="196" fontId="59" fillId="0" borderId="169" xfId="0" applyNumberFormat="1" applyFont="1" applyBorder="1" applyAlignment="1">
      <alignment horizontal="center" vertical="center"/>
    </xf>
    <xf numFmtId="0" fontId="123" fillId="53" borderId="170" xfId="0" applyFont="1" applyFill="1" applyBorder="1" applyAlignment="1">
      <alignment horizontal="center" vertical="center" wrapText="1"/>
    </xf>
    <xf numFmtId="0" fontId="59" fillId="53" borderId="170" xfId="0" applyFont="1" applyFill="1" applyBorder="1" applyAlignment="1">
      <alignment horizontal="center" vertical="center"/>
    </xf>
    <xf numFmtId="177" fontId="59" fillId="53" borderId="116" xfId="0" applyNumberFormat="1" applyFont="1" applyFill="1" applyBorder="1" applyAlignment="1">
      <alignment horizontal="center" vertical="center"/>
    </xf>
    <xf numFmtId="189" fontId="59" fillId="53" borderId="116" xfId="0" applyNumberFormat="1" applyFont="1" applyFill="1" applyBorder="1" applyAlignment="1">
      <alignment horizontal="center" vertical="center"/>
    </xf>
    <xf numFmtId="189" fontId="59" fillId="53" borderId="171" xfId="0" applyNumberFormat="1" applyFont="1" applyFill="1" applyBorder="1" applyAlignment="1">
      <alignment horizontal="center" vertical="center"/>
    </xf>
    <xf numFmtId="0" fontId="59" fillId="0" borderId="169" xfId="0" applyFont="1" applyBorder="1" applyAlignment="1">
      <alignment horizontal="left" vertical="center" wrapText="1"/>
    </xf>
    <xf numFmtId="0" fontId="59" fillId="0" borderId="123" xfId="0" applyFont="1" applyBorder="1" applyAlignment="1">
      <alignment horizontal="center" vertical="center"/>
    </xf>
    <xf numFmtId="1" fontId="59" fillId="0" borderId="172" xfId="0" applyNumberFormat="1" applyFont="1" applyBorder="1" applyAlignment="1">
      <alignment horizontal="center" vertical="center"/>
    </xf>
    <xf numFmtId="189" fontId="59" fillId="56" borderId="172" xfId="0" applyNumberFormat="1" applyFont="1" applyFill="1" applyBorder="1" applyAlignment="1">
      <alignment horizontal="center" vertical="center"/>
    </xf>
    <xf numFmtId="196" fontId="59" fillId="0" borderId="172" xfId="0" applyNumberFormat="1" applyFont="1" applyBorder="1" applyAlignment="1">
      <alignment horizontal="center" vertical="center"/>
    </xf>
    <xf numFmtId="0" fontId="59" fillId="0" borderId="173" xfId="0" applyFont="1" applyBorder="1" applyAlignment="1">
      <alignment horizontal="left" vertical="center" wrapText="1"/>
    </xf>
    <xf numFmtId="0" fontId="59" fillId="0" borderId="173" xfId="0" applyFont="1" applyBorder="1" applyAlignment="1">
      <alignment horizontal="center" vertical="center"/>
    </xf>
    <xf numFmtId="1" fontId="59" fillId="0" borderId="123" xfId="0" applyNumberFormat="1" applyFont="1" applyBorder="1" applyAlignment="1">
      <alignment horizontal="center" vertical="center"/>
    </xf>
    <xf numFmtId="189" fontId="59" fillId="56" borderId="170" xfId="0" applyNumberFormat="1" applyFont="1" applyFill="1" applyBorder="1" applyAlignment="1">
      <alignment horizontal="center" vertical="center"/>
    </xf>
    <xf numFmtId="196" fontId="59" fillId="0" borderId="170" xfId="0" applyNumberFormat="1" applyFont="1" applyBorder="1" applyAlignment="1">
      <alignment horizontal="center" vertical="center"/>
    </xf>
    <xf numFmtId="0" fontId="59" fillId="0" borderId="174" xfId="0" applyFont="1" applyBorder="1" applyAlignment="1">
      <alignment horizontal="left" vertical="center" wrapText="1"/>
    </xf>
    <xf numFmtId="0" fontId="59" fillId="0" borderId="175" xfId="0" applyFont="1" applyBorder="1" applyAlignment="1">
      <alignment horizontal="center" vertical="center"/>
    </xf>
    <xf numFmtId="1" fontId="59" fillId="0" borderId="176" xfId="0" applyNumberFormat="1" applyFont="1" applyBorder="1" applyAlignment="1">
      <alignment horizontal="center" vertical="center"/>
    </xf>
    <xf numFmtId="189" fontId="59" fillId="56" borderId="176" xfId="0" applyNumberFormat="1" applyFont="1" applyFill="1" applyBorder="1" applyAlignment="1">
      <alignment horizontal="center" vertical="center"/>
    </xf>
    <xf numFmtId="196" fontId="59" fillId="0" borderId="176" xfId="0" applyNumberFormat="1" applyFont="1" applyBorder="1" applyAlignment="1">
      <alignment horizontal="center" vertical="center"/>
    </xf>
    <xf numFmtId="0" fontId="123" fillId="57" borderId="116" xfId="0" applyFont="1" applyFill="1" applyBorder="1" applyAlignment="1">
      <alignment horizontal="center" vertical="center" wrapText="1"/>
    </xf>
    <xf numFmtId="0" fontId="123" fillId="57" borderId="170" xfId="0" applyFont="1" applyFill="1" applyBorder="1" applyAlignment="1">
      <alignment horizontal="center" vertical="center" wrapText="1"/>
    </xf>
    <xf numFmtId="0" fontId="123" fillId="57" borderId="171" xfId="0" applyFont="1" applyFill="1" applyBorder="1" applyAlignment="1">
      <alignment horizontal="center" vertical="center" wrapText="1"/>
    </xf>
    <xf numFmtId="0" fontId="59" fillId="0" borderId="177" xfId="0" applyFont="1" applyBorder="1" applyAlignment="1">
      <alignment horizontal="left" vertical="center" wrapText="1"/>
    </xf>
    <xf numFmtId="0" fontId="59" fillId="0" borderId="165" xfId="0" applyFont="1" applyBorder="1" applyAlignment="1">
      <alignment horizontal="center" vertical="center"/>
    </xf>
    <xf numFmtId="196" fontId="59" fillId="0" borderId="165" xfId="0" applyNumberFormat="1" applyFont="1" applyBorder="1" applyAlignment="1">
      <alignment horizontal="center" vertical="center"/>
    </xf>
    <xf numFmtId="0" fontId="123" fillId="58" borderId="178" xfId="0" applyFont="1" applyFill="1" applyBorder="1" applyAlignment="1">
      <alignment horizontal="center" vertical="center" wrapText="1"/>
    </xf>
    <xf numFmtId="0" fontId="123" fillId="58" borderId="178" xfId="0" applyFont="1" applyFill="1" applyBorder="1" applyAlignment="1">
      <alignment horizontal="center" vertical="center"/>
    </xf>
    <xf numFmtId="4" fontId="123" fillId="58" borderId="178" xfId="0" applyNumberFormat="1" applyFont="1" applyFill="1" applyBorder="1" applyAlignment="1">
      <alignment horizontal="center" vertical="center"/>
    </xf>
    <xf numFmtId="3" fontId="123" fillId="58" borderId="178" xfId="0" applyNumberFormat="1" applyFont="1" applyFill="1" applyBorder="1" applyAlignment="1">
      <alignment horizontal="center" vertical="center" wrapText="1"/>
    </xf>
    <xf numFmtId="201" fontId="123" fillId="58" borderId="178" xfId="0" applyNumberFormat="1" applyFont="1" applyFill="1" applyBorder="1" applyAlignment="1">
      <alignment horizontal="center" vertical="center" wrapText="1"/>
    </xf>
    <xf numFmtId="0" fontId="123" fillId="60" borderId="179" xfId="0" applyFont="1" applyFill="1" applyBorder="1" applyAlignment="1">
      <alignment horizontal="center" vertical="center" wrapText="1"/>
    </xf>
    <xf numFmtId="0" fontId="123" fillId="60" borderId="179" xfId="0" applyFont="1" applyFill="1" applyBorder="1" applyAlignment="1">
      <alignment horizontal="center" vertical="center"/>
    </xf>
    <xf numFmtId="0" fontId="123" fillId="71" borderId="178" xfId="0" applyFont="1" applyFill="1" applyBorder="1" applyAlignment="1">
      <alignment horizontal="left" vertical="center" wrapText="1"/>
    </xf>
    <xf numFmtId="0" fontId="123" fillId="71" borderId="178" xfId="0" applyFont="1" applyFill="1" applyBorder="1" applyAlignment="1">
      <alignment horizontal="center" vertical="center" wrapText="1"/>
    </xf>
    <xf numFmtId="0" fontId="123" fillId="72" borderId="178" xfId="0" applyFont="1" applyFill="1" applyBorder="1" applyAlignment="1">
      <alignment horizontal="center" vertical="center" wrapText="1"/>
    </xf>
    <xf numFmtId="0" fontId="123" fillId="72" borderId="178" xfId="0" applyFont="1" applyFill="1" applyBorder="1" applyAlignment="1">
      <alignment horizontal="center" vertical="center"/>
    </xf>
    <xf numFmtId="4" fontId="123" fillId="72" borderId="178" xfId="0" applyNumberFormat="1" applyFont="1" applyFill="1" applyBorder="1" applyAlignment="1">
      <alignment horizontal="center" vertical="center"/>
    </xf>
    <xf numFmtId="3" fontId="123" fillId="72" borderId="178" xfId="0" applyNumberFormat="1" applyFont="1" applyFill="1" applyBorder="1" applyAlignment="1">
      <alignment horizontal="center" vertical="center" wrapText="1"/>
    </xf>
    <xf numFmtId="201" fontId="123" fillId="72" borderId="178" xfId="0" applyNumberFormat="1" applyFont="1" applyFill="1" applyBorder="1" applyAlignment="1">
      <alignment horizontal="center" vertical="center" wrapText="1"/>
    </xf>
    <xf numFmtId="0" fontId="123" fillId="62" borderId="180" xfId="0" applyFont="1" applyFill="1" applyBorder="1" applyAlignment="1">
      <alignment horizontal="center" vertical="center" wrapText="1"/>
    </xf>
    <xf numFmtId="0" fontId="123" fillId="62" borderId="180" xfId="0" applyFont="1" applyFill="1" applyBorder="1" applyAlignment="1">
      <alignment horizontal="center" vertical="center"/>
    </xf>
    <xf numFmtId="4" fontId="123" fillId="62" borderId="180" xfId="0" applyNumberFormat="1" applyFont="1" applyFill="1" applyBorder="1" applyAlignment="1">
      <alignment horizontal="center" vertical="center"/>
    </xf>
    <xf numFmtId="3" fontId="123" fillId="62" borderId="180" xfId="0" applyNumberFormat="1" applyFont="1" applyFill="1" applyBorder="1" applyAlignment="1">
      <alignment horizontal="center" vertical="center" wrapText="1"/>
    </xf>
    <xf numFmtId="0" fontId="59" fillId="0" borderId="181" xfId="0" applyFont="1" applyBorder="1" applyAlignment="1">
      <alignment horizontal="left" vertical="center" wrapText="1"/>
    </xf>
    <xf numFmtId="0" fontId="59" fillId="0" borderId="181" xfId="0" applyFont="1" applyBorder="1" applyAlignment="1">
      <alignment horizontal="center" vertical="center"/>
    </xf>
    <xf numFmtId="1" fontId="59" fillId="0" borderId="175" xfId="0" applyNumberFormat="1" applyFont="1" applyBorder="1" applyAlignment="1">
      <alignment horizontal="center" vertical="center"/>
    </xf>
    <xf numFmtId="189" fontId="59" fillId="56" borderId="182" xfId="0" applyNumberFormat="1" applyFont="1" applyFill="1" applyBorder="1" applyAlignment="1">
      <alignment horizontal="center" vertical="center"/>
    </xf>
    <xf numFmtId="196" fontId="59" fillId="0" borderId="182" xfId="0" applyNumberFormat="1" applyFont="1" applyBorder="1" applyAlignment="1">
      <alignment horizontal="center" vertical="center"/>
    </xf>
    <xf numFmtId="0" fontId="123" fillId="62" borderId="178" xfId="0" applyFont="1" applyFill="1" applyBorder="1" applyAlignment="1">
      <alignment horizontal="center" vertical="center" wrapText="1"/>
    </xf>
    <xf numFmtId="0" fontId="123" fillId="62" borderId="178" xfId="0" applyFont="1" applyFill="1" applyBorder="1" applyAlignment="1">
      <alignment horizontal="center" vertical="center"/>
    </xf>
    <xf numFmtId="4" fontId="123" fillId="62" borderId="178" xfId="0" applyNumberFormat="1" applyFont="1" applyFill="1" applyBorder="1" applyAlignment="1">
      <alignment horizontal="center" vertical="center"/>
    </xf>
    <xf numFmtId="3" fontId="123" fillId="62" borderId="178" xfId="0" applyNumberFormat="1" applyFont="1" applyFill="1" applyBorder="1" applyAlignment="1">
      <alignment horizontal="center" vertical="center" wrapText="1"/>
    </xf>
    <xf numFmtId="201" fontId="123" fillId="62" borderId="178" xfId="0" applyNumberFormat="1" applyFont="1" applyFill="1" applyBorder="1" applyAlignment="1">
      <alignment horizontal="center" vertical="center" wrapText="1"/>
    </xf>
    <xf numFmtId="10" fontId="59" fillId="56" borderId="58" xfId="0" applyNumberFormat="1" applyFont="1" applyFill="1" applyBorder="1" applyAlignment="1">
      <alignment horizontal="center" vertical="center"/>
    </xf>
    <xf numFmtId="189" fontId="59" fillId="59" borderId="58" xfId="0" applyNumberFormat="1" applyFont="1" applyFill="1" applyBorder="1" applyAlignment="1">
      <alignment horizontal="center"/>
    </xf>
    <xf numFmtId="10" fontId="59" fillId="55" borderId="58" xfId="0" applyNumberFormat="1" applyFont="1" applyFill="1" applyBorder="1" applyAlignment="1">
      <alignment horizontal="center" vertical="center"/>
    </xf>
    <xf numFmtId="189" fontId="59" fillId="0" borderId="58" xfId="0" applyNumberFormat="1" applyFont="1" applyBorder="1" applyAlignment="1">
      <alignment horizontal="center"/>
    </xf>
    <xf numFmtId="177" fontId="120" fillId="53" borderId="116" xfId="0" applyNumberFormat="1" applyFont="1" applyFill="1" applyBorder="1" applyAlignment="1" applyProtection="1">
      <alignment horizontal="center" vertical="center"/>
      <protection locked="0"/>
    </xf>
    <xf numFmtId="0" fontId="132" fillId="73" borderId="122" xfId="0" applyFont="1" applyFill="1" applyBorder="1" applyAlignment="1">
      <alignment horizontal="left" vertical="center" wrapText="1"/>
    </xf>
    <xf numFmtId="0" fontId="132" fillId="73" borderId="122" xfId="0" applyFont="1" applyFill="1" applyBorder="1" applyAlignment="1">
      <alignment horizontal="center" vertical="center"/>
    </xf>
    <xf numFmtId="1" fontId="132" fillId="73" borderId="123" xfId="0" applyNumberFormat="1" applyFont="1" applyFill="1" applyBorder="1" applyAlignment="1">
      <alignment horizontal="center" vertical="center"/>
    </xf>
    <xf numFmtId="189" fontId="132" fillId="56" borderId="122" xfId="0" applyNumberFormat="1" applyFont="1" applyFill="1" applyBorder="1" applyAlignment="1" applyProtection="1">
      <alignment horizontal="center" vertical="center"/>
      <protection locked="0"/>
    </xf>
    <xf numFmtId="196" fontId="132" fillId="73" borderId="150" xfId="0" applyNumberFormat="1" applyFont="1" applyFill="1" applyBorder="1" applyAlignment="1" applyProtection="1">
      <alignment horizontal="center" vertical="center"/>
      <protection locked="0"/>
    </xf>
    <xf numFmtId="0" fontId="132" fillId="0" borderId="122" xfId="0" applyFont="1" applyBorder="1" applyAlignment="1">
      <alignment horizontal="left" vertical="center" wrapText="1"/>
    </xf>
    <xf numFmtId="1" fontId="132" fillId="73" borderId="122" xfId="0" applyNumberFormat="1" applyFont="1" applyFill="1" applyBorder="1" applyAlignment="1">
      <alignment horizontal="center" vertical="center"/>
    </xf>
    <xf numFmtId="189" fontId="132" fillId="56" borderId="125" xfId="0" applyNumberFormat="1" applyFont="1" applyFill="1" applyBorder="1" applyAlignment="1" applyProtection="1">
      <alignment horizontal="center" vertical="center"/>
      <protection locked="0"/>
    </xf>
    <xf numFmtId="196" fontId="132" fillId="73" borderId="127" xfId="0" applyNumberFormat="1" applyFont="1" applyFill="1" applyBorder="1" applyAlignment="1" applyProtection="1">
      <alignment horizontal="center" vertical="center"/>
      <protection locked="0"/>
    </xf>
    <xf numFmtId="0" fontId="133" fillId="53" borderId="115" xfId="0" applyFont="1" applyFill="1" applyBorder="1" applyAlignment="1">
      <alignment horizontal="center" vertical="center" wrapText="1"/>
    </xf>
    <xf numFmtId="0" fontId="132" fillId="53" borderId="115" xfId="0" applyFont="1" applyFill="1" applyBorder="1" applyAlignment="1">
      <alignment horizontal="center" vertical="center"/>
    </xf>
    <xf numFmtId="177" fontId="132" fillId="53" borderId="116" xfId="0" applyNumberFormat="1" applyFont="1" applyFill="1" applyBorder="1" applyAlignment="1">
      <alignment horizontal="center" vertical="center"/>
    </xf>
    <xf numFmtId="189" fontId="132" fillId="53" borderId="115" xfId="0" applyNumberFormat="1" applyFont="1" applyFill="1" applyBorder="1" applyAlignment="1" applyProtection="1">
      <alignment horizontal="center" vertical="center"/>
      <protection locked="0"/>
    </xf>
    <xf numFmtId="189" fontId="132" fillId="53" borderId="116" xfId="0" applyNumberFormat="1" applyFont="1" applyFill="1" applyBorder="1" applyAlignment="1" applyProtection="1">
      <alignment horizontal="center" vertical="center"/>
      <protection locked="0"/>
    </xf>
    <xf numFmtId="0" fontId="132" fillId="73" borderId="125" xfId="0" applyFont="1" applyFill="1" applyBorder="1" applyAlignment="1">
      <alignment horizontal="center" vertical="center"/>
    </xf>
    <xf numFmtId="1" fontId="132" fillId="73" borderId="125" xfId="0" applyNumberFormat="1" applyFont="1" applyFill="1" applyBorder="1" applyAlignment="1">
      <alignment horizontal="center" vertical="center"/>
    </xf>
    <xf numFmtId="0" fontId="132" fillId="0" borderId="124" xfId="0" applyFont="1" applyBorder="1" applyAlignment="1">
      <alignment horizontal="left" vertical="center" wrapText="1"/>
    </xf>
    <xf numFmtId="0" fontId="133" fillId="57" borderId="115" xfId="0" applyFont="1" applyFill="1" applyBorder="1" applyAlignment="1">
      <alignment horizontal="center" vertical="center" wrapText="1"/>
    </xf>
    <xf numFmtId="0" fontId="133" fillId="57" borderId="115" xfId="0" applyFont="1" applyFill="1" applyBorder="1" applyAlignment="1" applyProtection="1">
      <alignment horizontal="center" vertical="center" wrapText="1"/>
      <protection locked="0"/>
    </xf>
    <xf numFmtId="0" fontId="133" fillId="57" borderId="130" xfId="0" applyFont="1" applyFill="1" applyBorder="1" applyAlignment="1" applyProtection="1">
      <alignment horizontal="center" vertical="center" wrapText="1"/>
      <protection locked="0"/>
    </xf>
    <xf numFmtId="0" fontId="132" fillId="73" borderId="124" xfId="0" applyFont="1" applyFill="1" applyBorder="1" applyAlignment="1">
      <alignment horizontal="center" vertical="center"/>
    </xf>
    <xf numFmtId="1" fontId="132" fillId="73" borderId="0" xfId="0" applyNumberFormat="1" applyFont="1" applyFill="1" applyAlignment="1">
      <alignment horizontal="center" vertical="center"/>
    </xf>
    <xf numFmtId="189" fontId="132" fillId="56" borderId="124" xfId="0" applyNumberFormat="1" applyFont="1" applyFill="1" applyBorder="1" applyAlignment="1" applyProtection="1">
      <alignment horizontal="center" vertical="center"/>
      <protection locked="0"/>
    </xf>
    <xf numFmtId="0" fontId="134" fillId="58" borderId="116" xfId="0" applyFont="1" applyFill="1" applyBorder="1" applyAlignment="1">
      <alignment horizontal="center" vertical="center" wrapText="1"/>
    </xf>
    <xf numFmtId="0" fontId="133" fillId="58" borderId="130" xfId="0" applyFont="1" applyFill="1" applyBorder="1" applyAlignment="1">
      <alignment horizontal="center" vertical="center"/>
    </xf>
    <xf numFmtId="4" fontId="133" fillId="58" borderId="116" xfId="0" applyNumberFormat="1" applyFont="1" applyFill="1" applyBorder="1" applyAlignment="1">
      <alignment horizontal="center" vertical="center"/>
    </xf>
    <xf numFmtId="3" fontId="133" fillId="58" borderId="116" xfId="0" applyNumberFormat="1" applyFont="1" applyFill="1" applyBorder="1" applyAlignment="1" applyProtection="1">
      <alignment horizontal="center" vertical="center" wrapText="1"/>
      <protection locked="0"/>
    </xf>
    <xf numFmtId="201" fontId="134" fillId="58" borderId="116" xfId="0" applyNumberFormat="1" applyFont="1" applyFill="1" applyBorder="1" applyAlignment="1" applyProtection="1">
      <alignment horizontal="center" vertical="center" wrapText="1"/>
      <protection locked="0"/>
    </xf>
    <xf numFmtId="0" fontId="133" fillId="60" borderId="115" xfId="0" applyFont="1" applyFill="1" applyBorder="1" applyAlignment="1">
      <alignment horizontal="center" vertical="center" wrapText="1"/>
    </xf>
    <xf numFmtId="0" fontId="133" fillId="60" borderId="130" xfId="0" applyFont="1" applyFill="1" applyBorder="1" applyAlignment="1">
      <alignment horizontal="center" vertical="center"/>
    </xf>
    <xf numFmtId="0" fontId="133" fillId="60" borderId="130" xfId="0" applyFont="1" applyFill="1" applyBorder="1" applyAlignment="1" applyProtection="1">
      <alignment horizontal="center" vertical="center"/>
      <protection locked="0"/>
    </xf>
    <xf numFmtId="0" fontId="133" fillId="61" borderId="115" xfId="0" applyFont="1" applyFill="1" applyBorder="1" applyAlignment="1">
      <alignment horizontal="left" vertical="center" wrapText="1"/>
    </xf>
    <xf numFmtId="0" fontId="133" fillId="61" borderId="115" xfId="0" applyFont="1" applyFill="1" applyBorder="1" applyAlignment="1">
      <alignment horizontal="center" vertical="center" wrapText="1"/>
    </xf>
    <xf numFmtId="0" fontId="133" fillId="61" borderId="115" xfId="0" applyFont="1" applyFill="1" applyBorder="1" applyAlignment="1" applyProtection="1">
      <alignment horizontal="center" vertical="center" wrapText="1"/>
      <protection locked="0"/>
    </xf>
    <xf numFmtId="0" fontId="133" fillId="61" borderId="130" xfId="0" applyFont="1" applyFill="1" applyBorder="1" applyAlignment="1" applyProtection="1">
      <alignment horizontal="center" vertical="center" wrapText="1"/>
      <protection locked="0"/>
    </xf>
    <xf numFmtId="0" fontId="132" fillId="73" borderId="119" xfId="0" applyFont="1" applyFill="1" applyBorder="1" applyAlignment="1">
      <alignment vertical="center" wrapText="1"/>
    </xf>
    <xf numFmtId="0" fontId="132" fillId="73" borderId="119" xfId="0" applyFont="1" applyFill="1" applyBorder="1" applyAlignment="1">
      <alignment horizontal="center" vertical="center"/>
    </xf>
    <xf numFmtId="1" fontId="132" fillId="73" borderId="126" xfId="0" applyNumberFormat="1" applyFont="1" applyFill="1" applyBorder="1" applyAlignment="1">
      <alignment horizontal="center" vertical="center"/>
    </xf>
    <xf numFmtId="189" fontId="132" fillId="56" borderId="120" xfId="0" applyNumberFormat="1" applyFont="1" applyFill="1" applyBorder="1" applyAlignment="1" applyProtection="1">
      <alignment horizontal="center" vertical="center"/>
      <protection locked="0"/>
    </xf>
    <xf numFmtId="0" fontId="132" fillId="73" borderId="154" xfId="0" applyFont="1" applyFill="1" applyBorder="1" applyAlignment="1">
      <alignment horizontal="left" vertical="center" wrapText="1"/>
    </xf>
    <xf numFmtId="0" fontId="132" fillId="73" borderId="154" xfId="0" applyFont="1" applyFill="1" applyBorder="1" applyAlignment="1">
      <alignment horizontal="center" vertical="center"/>
    </xf>
    <xf numFmtId="0" fontId="132" fillId="73" borderId="125" xfId="0" applyFont="1" applyFill="1" applyBorder="1" applyAlignment="1">
      <alignment horizontal="left" vertical="center" wrapText="1"/>
    </xf>
    <xf numFmtId="189" fontId="132" fillId="56" borderId="115" xfId="0" applyNumberFormat="1" applyFont="1" applyFill="1" applyBorder="1" applyAlignment="1" applyProtection="1">
      <alignment horizontal="center" vertical="center"/>
      <protection locked="0"/>
    </xf>
    <xf numFmtId="0" fontId="133" fillId="56" borderId="115" xfId="0" applyFont="1" applyFill="1" applyBorder="1" applyAlignment="1" applyProtection="1">
      <alignment horizontal="center" vertical="center" wrapText="1"/>
      <protection locked="0"/>
    </xf>
    <xf numFmtId="2" fontId="132" fillId="53" borderId="116" xfId="0" applyNumberFormat="1" applyFont="1" applyFill="1" applyBorder="1" applyAlignment="1">
      <alignment horizontal="center" vertical="center"/>
    </xf>
    <xf numFmtId="189" fontId="132" fillId="53" borderId="117" xfId="0" applyNumberFormat="1" applyFont="1" applyFill="1" applyBorder="1" applyAlignment="1" applyProtection="1">
      <alignment horizontal="center" vertical="center"/>
      <protection locked="0"/>
    </xf>
    <xf numFmtId="0" fontId="132" fillId="0" borderId="125" xfId="0" applyFont="1" applyBorder="1" applyAlignment="1">
      <alignment horizontal="left" vertical="center" wrapText="1"/>
    </xf>
    <xf numFmtId="2" fontId="132" fillId="73" borderId="125" xfId="0" applyNumberFormat="1" applyFont="1" applyFill="1" applyBorder="1" applyAlignment="1">
      <alignment horizontal="center" vertical="center"/>
    </xf>
    <xf numFmtId="0" fontId="134" fillId="60" borderId="116" xfId="0" applyFont="1" applyFill="1" applyBorder="1" applyAlignment="1">
      <alignment horizontal="center" vertical="center" wrapText="1"/>
    </xf>
    <xf numFmtId="4" fontId="133" fillId="60" borderId="116" xfId="0" applyNumberFormat="1" applyFont="1" applyFill="1" applyBorder="1" applyAlignment="1">
      <alignment horizontal="center" vertical="center"/>
    </xf>
    <xf numFmtId="3" fontId="133" fillId="60" borderId="116" xfId="0" applyNumberFormat="1" applyFont="1" applyFill="1" applyBorder="1" applyAlignment="1" applyProtection="1">
      <alignment horizontal="center" vertical="center" wrapText="1"/>
      <protection locked="0"/>
    </xf>
    <xf numFmtId="201" fontId="134" fillId="60" borderId="116" xfId="0" applyNumberFormat="1" applyFont="1" applyFill="1" applyBorder="1" applyAlignment="1" applyProtection="1">
      <alignment horizontal="center" vertical="center" wrapText="1"/>
      <protection locked="0"/>
    </xf>
    <xf numFmtId="0" fontId="134" fillId="74" borderId="111" xfId="0" applyFont="1" applyFill="1" applyBorder="1" applyAlignment="1">
      <alignment horizontal="center" vertical="center" wrapText="1"/>
    </xf>
    <xf numFmtId="0" fontId="133" fillId="74" borderId="145" xfId="0" applyFont="1" applyFill="1" applyBorder="1" applyAlignment="1">
      <alignment horizontal="center" vertical="center"/>
    </xf>
    <xf numFmtId="4" fontId="133" fillId="74" borderId="111" xfId="0" applyNumberFormat="1" applyFont="1" applyFill="1" applyBorder="1" applyAlignment="1">
      <alignment horizontal="center" vertical="center"/>
    </xf>
    <xf numFmtId="3" fontId="133" fillId="74" borderId="111" xfId="0" applyNumberFormat="1" applyFont="1" applyFill="1" applyBorder="1" applyAlignment="1" applyProtection="1">
      <alignment horizontal="center" vertical="center" wrapText="1"/>
      <protection locked="0"/>
    </xf>
    <xf numFmtId="0" fontId="134" fillId="74" borderId="116" xfId="0" applyFont="1" applyFill="1" applyBorder="1" applyAlignment="1">
      <alignment horizontal="center" vertical="center" wrapText="1"/>
    </xf>
    <xf numFmtId="0" fontId="133" fillId="74" borderId="130" xfId="0" applyFont="1" applyFill="1" applyBorder="1" applyAlignment="1">
      <alignment horizontal="center" vertical="center"/>
    </xf>
    <xf numFmtId="4" fontId="133" fillId="74" borderId="116" xfId="0" applyNumberFormat="1" applyFont="1" applyFill="1" applyBorder="1" applyAlignment="1">
      <alignment horizontal="center" vertical="center"/>
    </xf>
    <xf numFmtId="3" fontId="133" fillId="74" borderId="116" xfId="0" applyNumberFormat="1" applyFont="1" applyFill="1" applyBorder="1" applyAlignment="1" applyProtection="1">
      <alignment horizontal="center" vertical="center" wrapText="1"/>
      <protection locked="0"/>
    </xf>
    <xf numFmtId="201" fontId="134" fillId="74" borderId="116" xfId="0" applyNumberFormat="1" applyFont="1" applyFill="1" applyBorder="1" applyAlignment="1" applyProtection="1">
      <alignment horizontal="center" vertical="center" wrapText="1"/>
      <protection locked="0"/>
    </xf>
    <xf numFmtId="10" fontId="132" fillId="63" borderId="147" xfId="0" applyNumberFormat="1" applyFont="1" applyFill="1" applyBorder="1" applyAlignment="1" applyProtection="1">
      <alignment horizontal="center" vertical="center"/>
      <protection locked="0"/>
    </xf>
    <xf numFmtId="189" fontId="132" fillId="59" borderId="160" xfId="0" applyNumberFormat="1" applyFont="1" applyFill="1" applyBorder="1" applyAlignment="1" applyProtection="1">
      <alignment horizontal="center"/>
      <protection locked="0"/>
    </xf>
    <xf numFmtId="10" fontId="132" fillId="63" borderId="122" xfId="0" applyNumberFormat="1" applyFont="1" applyFill="1" applyBorder="1" applyAlignment="1" applyProtection="1">
      <alignment horizontal="center" vertical="center"/>
      <protection locked="0"/>
    </xf>
    <xf numFmtId="189" fontId="132" fillId="59" borderId="127" xfId="0" applyNumberFormat="1" applyFont="1" applyFill="1" applyBorder="1" applyAlignment="1" applyProtection="1">
      <alignment horizontal="center"/>
      <protection locked="0"/>
    </xf>
    <xf numFmtId="10" fontId="132" fillId="73" borderId="158" xfId="0" applyNumberFormat="1" applyFont="1" applyFill="1" applyBorder="1" applyAlignment="1" applyProtection="1">
      <alignment horizontal="center" vertical="center"/>
      <protection locked="0"/>
    </xf>
    <xf numFmtId="189" fontId="132" fillId="0" borderId="140" xfId="0" applyNumberFormat="1" applyFont="1" applyBorder="1" applyAlignment="1" applyProtection="1">
      <alignment horizontal="center"/>
      <protection locked="0"/>
    </xf>
    <xf numFmtId="189" fontId="125" fillId="53" borderId="183" xfId="0" applyNumberFormat="1" applyFont="1" applyFill="1" applyBorder="1" applyAlignment="1" applyProtection="1">
      <alignment horizontal="center" vertical="center"/>
      <protection locked="0"/>
    </xf>
    <xf numFmtId="10" fontId="125" fillId="0" borderId="184" xfId="0" applyNumberFormat="1" applyFont="1" applyBorder="1" applyAlignment="1" applyProtection="1">
      <alignment horizontal="center" vertical="center"/>
      <protection locked="0"/>
    </xf>
    <xf numFmtId="189" fontId="125" fillId="53" borderId="184" xfId="0" applyNumberFormat="1" applyFont="1" applyFill="1" applyBorder="1" applyAlignment="1" applyProtection="1">
      <alignment horizontal="center" vertical="center"/>
      <protection locked="0"/>
    </xf>
    <xf numFmtId="196" fontId="125" fillId="53" borderId="184" xfId="0" applyNumberFormat="1" applyFont="1" applyFill="1" applyBorder="1" applyAlignment="1" applyProtection="1">
      <alignment horizontal="center" vertical="center"/>
      <protection locked="0"/>
    </xf>
    <xf numFmtId="196" fontId="125" fillId="57" borderId="184" xfId="0" applyNumberFormat="1" applyFont="1" applyFill="1" applyBorder="1" applyAlignment="1" applyProtection="1">
      <alignment horizontal="center" vertical="center" wrapText="1"/>
      <protection locked="0"/>
    </xf>
    <xf numFmtId="202" fontId="125" fillId="0" borderId="184" xfId="0" applyNumberFormat="1" applyFont="1" applyBorder="1" applyAlignment="1" applyProtection="1">
      <alignment horizontal="center" vertical="center"/>
      <protection locked="0"/>
    </xf>
    <xf numFmtId="10" fontId="125" fillId="58" borderId="184" xfId="0" applyNumberFormat="1" applyFont="1" applyFill="1" applyBorder="1" applyAlignment="1" applyProtection="1">
      <alignment horizontal="center" vertical="center" wrapText="1"/>
      <protection locked="0"/>
    </xf>
    <xf numFmtId="196" fontId="125" fillId="60" borderId="184" xfId="0" applyNumberFormat="1" applyFont="1" applyFill="1" applyBorder="1" applyAlignment="1" applyProtection="1">
      <alignment horizontal="center" vertical="center"/>
      <protection locked="0"/>
    </xf>
    <xf numFmtId="10" fontId="125" fillId="0" borderId="184" xfId="0" applyNumberFormat="1" applyFont="1" applyBorder="1" applyAlignment="1" applyProtection="1">
      <alignment horizontal="center" vertical="center" wrapText="1"/>
      <protection locked="0"/>
    </xf>
    <xf numFmtId="10" fontId="125" fillId="55" borderId="184" xfId="0" applyNumberFormat="1" applyFont="1" applyFill="1" applyBorder="1" applyAlignment="1" applyProtection="1">
      <alignment horizontal="center" vertical="center" wrapText="1"/>
      <protection locked="0"/>
    </xf>
    <xf numFmtId="10" fontId="125" fillId="60" borderId="184" xfId="0" applyNumberFormat="1" applyFont="1" applyFill="1" applyBorder="1" applyAlignment="1" applyProtection="1">
      <alignment horizontal="center" vertical="center" wrapText="1"/>
      <protection locked="0"/>
    </xf>
    <xf numFmtId="3" fontId="125" fillId="62" borderId="184" xfId="0" applyNumberFormat="1" applyFont="1" applyFill="1" applyBorder="1" applyAlignment="1" applyProtection="1">
      <alignment horizontal="center" vertical="center" wrapText="1"/>
      <protection locked="0"/>
    </xf>
    <xf numFmtId="10" fontId="125" fillId="62" borderId="184" xfId="0" applyNumberFormat="1" applyFont="1" applyFill="1" applyBorder="1" applyAlignment="1" applyProtection="1">
      <alignment horizontal="center" vertical="center" wrapText="1"/>
      <protection locked="0"/>
    </xf>
    <xf numFmtId="0" fontId="135" fillId="54" borderId="185" xfId="0" applyFont="1" applyFill="1" applyBorder="1" applyAlignment="1">
      <alignment horizontal="center" vertical="center"/>
    </xf>
    <xf numFmtId="49" fontId="136" fillId="53" borderId="186" xfId="0" applyNumberFormat="1" applyFont="1" applyFill="1" applyBorder="1" applyAlignment="1">
      <alignment horizontal="center" vertical="center" wrapText="1"/>
    </xf>
    <xf numFmtId="49" fontId="136" fillId="57" borderId="186" xfId="0" applyNumberFormat="1" applyFont="1" applyFill="1" applyBorder="1" applyAlignment="1">
      <alignment horizontal="center" vertical="center" wrapText="1"/>
    </xf>
    <xf numFmtId="0" fontId="135" fillId="54" borderId="187" xfId="0" applyFont="1" applyFill="1" applyBorder="1" applyAlignment="1">
      <alignment horizontal="center" vertical="center"/>
    </xf>
    <xf numFmtId="0" fontId="135" fillId="54" borderId="188" xfId="0" applyFont="1" applyFill="1" applyBorder="1" applyAlignment="1">
      <alignment horizontal="center" vertical="center"/>
    </xf>
    <xf numFmtId="0" fontId="125" fillId="58" borderId="186" xfId="0" applyFont="1" applyFill="1" applyBorder="1" applyAlignment="1">
      <alignment horizontal="center" vertical="center"/>
    </xf>
    <xf numFmtId="49" fontId="136" fillId="60" borderId="186" xfId="0" applyNumberFormat="1" applyFont="1" applyFill="1" applyBorder="1" applyAlignment="1">
      <alignment horizontal="center" vertical="center" wrapText="1"/>
    </xf>
    <xf numFmtId="49" fontId="136" fillId="61" borderId="186" xfId="0" applyNumberFormat="1" applyFont="1" applyFill="1" applyBorder="1" applyAlignment="1">
      <alignment horizontal="center" vertical="center" wrapText="1"/>
    </xf>
    <xf numFmtId="0" fontId="135" fillId="54" borderId="189" xfId="0" applyFont="1" applyFill="1" applyBorder="1" applyAlignment="1">
      <alignment horizontal="center" vertical="center"/>
    </xf>
    <xf numFmtId="0" fontId="135" fillId="54" borderId="190" xfId="0" applyFont="1" applyFill="1" applyBorder="1" applyAlignment="1">
      <alignment horizontal="center" vertical="center"/>
    </xf>
    <xf numFmtId="0" fontId="135" fillId="54" borderId="191" xfId="0" applyFont="1" applyFill="1" applyBorder="1" applyAlignment="1">
      <alignment horizontal="center" vertical="center"/>
    </xf>
    <xf numFmtId="0" fontId="125" fillId="60" borderId="186" xfId="0" applyFont="1" applyFill="1" applyBorder="1" applyAlignment="1">
      <alignment horizontal="center" vertical="center"/>
    </xf>
    <xf numFmtId="0" fontId="125" fillId="62" borderId="192" xfId="0" applyFont="1" applyFill="1" applyBorder="1" applyAlignment="1">
      <alignment horizontal="center" vertical="center"/>
    </xf>
    <xf numFmtId="0" fontId="137" fillId="75" borderId="151" xfId="0" applyFont="1" applyFill="1" applyBorder="1" applyAlignment="1">
      <alignment horizontal="left" vertical="top" wrapText="1" indent="1"/>
    </xf>
    <xf numFmtId="0" fontId="137" fillId="75" borderId="151" xfId="0" applyFont="1" applyFill="1" applyBorder="1" applyAlignment="1">
      <alignment horizontal="left" vertical="center" wrapText="1" indent="1"/>
    </xf>
    <xf numFmtId="0" fontId="127" fillId="65" borderId="151" xfId="0" applyFont="1" applyFill="1" applyBorder="1" applyAlignment="1">
      <alignment horizontal="left" vertical="top" wrapText="1" indent="1"/>
    </xf>
    <xf numFmtId="0" fontId="127" fillId="66" borderId="151" xfId="0" applyFont="1" applyFill="1" applyBorder="1" applyAlignment="1">
      <alignment horizontal="left" vertical="top" wrapText="1" indent="1"/>
    </xf>
    <xf numFmtId="0" fontId="137" fillId="75" borderId="151" xfId="0" applyFont="1" applyFill="1" applyBorder="1" applyAlignment="1">
      <alignment horizontal="center" vertical="center" wrapText="1"/>
    </xf>
    <xf numFmtId="0" fontId="137" fillId="75" borderId="151" xfId="0" applyFont="1" applyFill="1" applyBorder="1" applyAlignment="1">
      <alignment horizontal="center" vertical="top" wrapText="1"/>
    </xf>
    <xf numFmtId="205" fontId="128" fillId="65" borderId="151" xfId="0" applyNumberFormat="1" applyFont="1" applyFill="1" applyBorder="1" applyAlignment="1">
      <alignment horizontal="right" vertical="top" indent="2" shrinkToFit="1"/>
    </xf>
    <xf numFmtId="0" fontId="0" fillId="0" borderId="151" xfId="0" applyBorder="1" applyAlignment="1">
      <alignment horizontal="left" vertical="center" wrapText="1"/>
    </xf>
    <xf numFmtId="205" fontId="128" fillId="65" borderId="151" xfId="0" applyNumberFormat="1" applyFont="1" applyFill="1" applyBorder="1" applyAlignment="1">
      <alignment horizontal="right" vertical="top" indent="1" shrinkToFit="1"/>
    </xf>
    <xf numFmtId="205" fontId="128" fillId="65" borderId="151" xfId="0" applyNumberFormat="1" applyFont="1" applyFill="1" applyBorder="1" applyAlignment="1">
      <alignment horizontal="center" vertical="top" shrinkToFit="1"/>
    </xf>
    <xf numFmtId="206" fontId="128" fillId="66" borderId="151" xfId="0" applyNumberFormat="1" applyFont="1" applyFill="1" applyBorder="1" applyAlignment="1">
      <alignment horizontal="center" vertical="top" shrinkToFit="1"/>
    </xf>
    <xf numFmtId="10" fontId="128" fillId="67" borderId="151" xfId="0" applyNumberFormat="1" applyFont="1" applyFill="1" applyBorder="1" applyAlignment="1">
      <alignment horizontal="center" vertical="top" shrinkToFit="1"/>
    </xf>
    <xf numFmtId="206" fontId="128" fillId="65" borderId="151" xfId="0" applyNumberFormat="1" applyFont="1" applyFill="1" applyBorder="1" applyAlignment="1">
      <alignment horizontal="center" vertical="top" shrinkToFit="1"/>
    </xf>
    <xf numFmtId="206" fontId="128" fillId="65" borderId="151" xfId="0" applyNumberFormat="1" applyFont="1" applyFill="1" applyBorder="1" applyAlignment="1">
      <alignment horizontal="left" vertical="top" indent="2" shrinkToFit="1"/>
    </xf>
    <xf numFmtId="10" fontId="128" fillId="68" borderId="151" xfId="0" applyNumberFormat="1" applyFont="1" applyFill="1" applyBorder="1" applyAlignment="1">
      <alignment horizontal="center" vertical="top" shrinkToFit="1"/>
    </xf>
    <xf numFmtId="205" fontId="128" fillId="65" borderId="151" xfId="0" applyNumberFormat="1" applyFont="1" applyFill="1" applyBorder="1" applyAlignment="1">
      <alignment horizontal="left" vertical="top" indent="1" shrinkToFit="1"/>
    </xf>
    <xf numFmtId="205" fontId="128" fillId="65" borderId="151" xfId="0" applyNumberFormat="1" applyFont="1" applyFill="1" applyBorder="1" applyAlignment="1">
      <alignment horizontal="left" vertical="top" indent="2" shrinkToFit="1"/>
    </xf>
    <xf numFmtId="0" fontId="0" fillId="0" borderId="151" xfId="0" applyBorder="1" applyAlignment="1">
      <alignment horizontal="left" wrapText="1"/>
    </xf>
    <xf numFmtId="10" fontId="128" fillId="70" borderId="151" xfId="0" applyNumberFormat="1" applyFont="1" applyFill="1" applyBorder="1" applyAlignment="1">
      <alignment horizontal="center" vertical="top" shrinkToFit="1"/>
    </xf>
    <xf numFmtId="10" fontId="128" fillId="64" borderId="151" xfId="0" applyNumberFormat="1" applyFont="1" applyFill="1" applyBorder="1" applyAlignment="1">
      <alignment horizontal="center" vertical="top" shrinkToFit="1"/>
    </xf>
    <xf numFmtId="205" fontId="128" fillId="76" borderId="151" xfId="0" applyNumberFormat="1" applyFont="1" applyFill="1" applyBorder="1" applyAlignment="1">
      <alignment horizontal="center" vertical="top" shrinkToFit="1"/>
    </xf>
    <xf numFmtId="10" fontId="128" fillId="0" borderId="151" xfId="0" applyNumberFormat="1" applyFont="1" applyBorder="1" applyAlignment="1">
      <alignment horizontal="center" vertical="top" shrinkToFit="1"/>
    </xf>
    <xf numFmtId="205" fontId="128" fillId="0" borderId="151" xfId="0" applyNumberFormat="1" applyFont="1" applyBorder="1" applyAlignment="1">
      <alignment horizontal="center" vertical="top" shrinkToFit="1"/>
    </xf>
    <xf numFmtId="189" fontId="119" fillId="53" borderId="117" xfId="0" applyNumberFormat="1" applyFont="1" applyFill="1" applyBorder="1" applyAlignment="1">
      <alignment horizontal="center" vertical="center"/>
    </xf>
    <xf numFmtId="10" fontId="119" fillId="0" borderId="193" xfId="0" applyNumberFormat="1" applyFont="1" applyBorder="1" applyAlignment="1">
      <alignment horizontal="center" vertical="center"/>
    </xf>
    <xf numFmtId="10" fontId="119" fillId="0" borderId="194" xfId="0" applyNumberFormat="1" applyFont="1" applyBorder="1" applyAlignment="1">
      <alignment horizontal="center" vertical="center"/>
    </xf>
    <xf numFmtId="189" fontId="119" fillId="53" borderId="195" xfId="0" applyNumberFormat="1" applyFont="1" applyFill="1" applyBorder="1" applyAlignment="1">
      <alignment horizontal="center" vertical="center"/>
    </xf>
    <xf numFmtId="196" fontId="119" fillId="53" borderId="195" xfId="0" applyNumberFormat="1" applyFont="1" applyFill="1" applyBorder="1" applyAlignment="1">
      <alignment horizontal="center" vertical="center"/>
    </xf>
    <xf numFmtId="196" fontId="119" fillId="57" borderId="195" xfId="0" applyNumberFormat="1" applyFont="1" applyFill="1" applyBorder="1" applyAlignment="1">
      <alignment horizontal="center" vertical="center" wrapText="1"/>
    </xf>
    <xf numFmtId="202" fontId="119" fillId="0" borderId="193" xfId="0" applyNumberFormat="1" applyFont="1" applyBorder="1" applyAlignment="1">
      <alignment horizontal="center" vertical="center"/>
    </xf>
    <xf numFmtId="202" fontId="119" fillId="0" borderId="194" xfId="0" applyNumberFormat="1" applyFont="1" applyBorder="1" applyAlignment="1">
      <alignment horizontal="center" vertical="center"/>
    </xf>
    <xf numFmtId="10" fontId="119" fillId="58" borderId="195" xfId="0" applyNumberFormat="1" applyFont="1" applyFill="1" applyBorder="1" applyAlignment="1">
      <alignment horizontal="center" vertical="center" wrapText="1"/>
    </xf>
    <xf numFmtId="196" fontId="119" fillId="60" borderId="195" xfId="0" applyNumberFormat="1" applyFont="1" applyFill="1" applyBorder="1" applyAlignment="1">
      <alignment horizontal="center" vertical="center"/>
    </xf>
    <xf numFmtId="10" fontId="119" fillId="0" borderId="195" xfId="0" applyNumberFormat="1" applyFont="1" applyBorder="1" applyAlignment="1">
      <alignment horizontal="center" vertical="center" wrapText="1"/>
    </xf>
    <xf numFmtId="10" fontId="119" fillId="0" borderId="193" xfId="0" applyNumberFormat="1" applyFont="1" applyBorder="1" applyAlignment="1">
      <alignment horizontal="center" vertical="center" wrapText="1"/>
    </xf>
    <xf numFmtId="10" fontId="119" fillId="0" borderId="196" xfId="0" applyNumberFormat="1" applyFont="1" applyBorder="1" applyAlignment="1">
      <alignment horizontal="center" vertical="center" wrapText="1"/>
    </xf>
    <xf numFmtId="10" fontId="119" fillId="0" borderId="194" xfId="0" applyNumberFormat="1" applyFont="1" applyBorder="1" applyAlignment="1">
      <alignment horizontal="center" vertical="center" wrapText="1"/>
    </xf>
    <xf numFmtId="10" fontId="119" fillId="0" borderId="197" xfId="0" applyNumberFormat="1" applyFont="1" applyBorder="1" applyAlignment="1">
      <alignment horizontal="center" vertical="center" wrapText="1"/>
    </xf>
    <xf numFmtId="10" fontId="119" fillId="55" borderId="195" xfId="0" applyNumberFormat="1" applyFont="1" applyFill="1" applyBorder="1" applyAlignment="1">
      <alignment horizontal="center" vertical="center" wrapText="1"/>
    </xf>
    <xf numFmtId="10" fontId="119" fillId="55" borderId="193" xfId="0" applyNumberFormat="1" applyFont="1" applyFill="1" applyBorder="1" applyAlignment="1">
      <alignment horizontal="center" vertical="center" wrapText="1"/>
    </xf>
    <xf numFmtId="10" fontId="119" fillId="55" borderId="194" xfId="0" applyNumberFormat="1" applyFont="1" applyFill="1" applyBorder="1" applyAlignment="1">
      <alignment horizontal="center" vertical="center" wrapText="1"/>
    </xf>
    <xf numFmtId="10" fontId="119" fillId="55" borderId="196" xfId="0" applyNumberFormat="1" applyFont="1" applyFill="1" applyBorder="1" applyAlignment="1">
      <alignment horizontal="center" vertical="center" wrapText="1"/>
    </xf>
    <xf numFmtId="10" fontId="119" fillId="60" borderId="195" xfId="0" applyNumberFormat="1" applyFont="1" applyFill="1" applyBorder="1" applyAlignment="1">
      <alignment horizontal="center" vertical="center" wrapText="1"/>
    </xf>
    <xf numFmtId="3" fontId="119" fillId="62" borderId="195" xfId="0" applyNumberFormat="1" applyFont="1" applyFill="1" applyBorder="1" applyAlignment="1">
      <alignment horizontal="center" vertical="center" wrapText="1"/>
    </xf>
    <xf numFmtId="10" fontId="119" fillId="0" borderId="197" xfId="0" applyNumberFormat="1" applyFont="1" applyBorder="1" applyAlignment="1">
      <alignment horizontal="center" vertical="center"/>
    </xf>
    <xf numFmtId="10" fontId="119" fillId="62" borderId="195" xfId="0" applyNumberFormat="1" applyFont="1" applyFill="1" applyBorder="1" applyAlignment="1">
      <alignment horizontal="center" vertical="center" wrapText="1"/>
    </xf>
    <xf numFmtId="10" fontId="119" fillId="53" borderId="195" xfId="0" applyNumberFormat="1" applyFont="1" applyFill="1" applyBorder="1" applyAlignment="1">
      <alignment horizontal="center"/>
    </xf>
    <xf numFmtId="189" fontId="123" fillId="53" borderId="198" xfId="0" applyNumberFormat="1" applyFont="1" applyFill="1" applyBorder="1" applyAlignment="1">
      <alignment horizontal="center" vertical="center"/>
    </xf>
    <xf numFmtId="10" fontId="139" fillId="0" borderId="199" xfId="0" applyNumberFormat="1" applyFont="1" applyBorder="1" applyAlignment="1">
      <alignment horizontal="center" vertical="center"/>
    </xf>
    <xf numFmtId="10" fontId="123" fillId="0" borderId="200" xfId="0" applyNumberFormat="1" applyFont="1" applyBorder="1" applyAlignment="1">
      <alignment horizontal="center" vertical="center"/>
    </xf>
    <xf numFmtId="10" fontId="123" fillId="0" borderId="201" xfId="0" applyNumberFormat="1" applyFont="1" applyBorder="1" applyAlignment="1">
      <alignment horizontal="center" vertical="center"/>
    </xf>
    <xf numFmtId="10" fontId="123" fillId="0" borderId="202" xfId="0" applyNumberFormat="1" applyFont="1" applyBorder="1" applyAlignment="1">
      <alignment horizontal="center" vertical="center"/>
    </xf>
    <xf numFmtId="10" fontId="123" fillId="0" borderId="203" xfId="0" applyNumberFormat="1" applyFont="1" applyBorder="1" applyAlignment="1">
      <alignment horizontal="center" vertical="center"/>
    </xf>
    <xf numFmtId="196" fontId="123" fillId="57" borderId="198" xfId="0" applyNumberFormat="1" applyFont="1" applyFill="1" applyBorder="1" applyAlignment="1">
      <alignment horizontal="center" vertical="center" wrapText="1"/>
    </xf>
    <xf numFmtId="10" fontId="123" fillId="58" borderId="204" xfId="0" applyNumberFormat="1" applyFont="1" applyFill="1" applyBorder="1" applyAlignment="1">
      <alignment horizontal="center" vertical="center" wrapText="1"/>
    </xf>
    <xf numFmtId="196" fontId="123" fillId="60" borderId="205" xfId="0" applyNumberFormat="1" applyFont="1" applyFill="1" applyBorder="1" applyAlignment="1">
      <alignment horizontal="center" vertical="center"/>
    </xf>
    <xf numFmtId="10" fontId="123" fillId="33" borderId="204" xfId="0" applyNumberFormat="1" applyFont="1" applyFill="1" applyBorder="1" applyAlignment="1">
      <alignment horizontal="center" vertical="center" wrapText="1"/>
    </xf>
    <xf numFmtId="10" fontId="123" fillId="72" borderId="204" xfId="0" applyNumberFormat="1" applyFont="1" applyFill="1" applyBorder="1" applyAlignment="1">
      <alignment horizontal="center" vertical="center" wrapText="1"/>
    </xf>
    <xf numFmtId="3" fontId="123" fillId="62" borderId="206" xfId="0" applyNumberFormat="1" applyFont="1" applyFill="1" applyBorder="1" applyAlignment="1">
      <alignment horizontal="center" vertical="center" wrapText="1"/>
    </xf>
    <xf numFmtId="10" fontId="123" fillId="0" borderId="207" xfId="0" applyNumberFormat="1" applyFont="1" applyBorder="1" applyAlignment="1">
      <alignment horizontal="center" vertical="center"/>
    </xf>
    <xf numFmtId="10" fontId="123" fillId="62" borderId="204" xfId="0" applyNumberFormat="1" applyFont="1" applyFill="1" applyBorder="1" applyAlignment="1">
      <alignment horizontal="center" vertical="center" wrapText="1"/>
    </xf>
    <xf numFmtId="0" fontId="140" fillId="54" borderId="208" xfId="0" applyFont="1" applyFill="1" applyBorder="1" applyAlignment="1">
      <alignment horizontal="center" vertical="center"/>
    </xf>
    <xf numFmtId="0" fontId="140" fillId="54" borderId="209" xfId="0" applyFont="1" applyFill="1" applyBorder="1" applyAlignment="1">
      <alignment horizontal="center" vertical="center"/>
    </xf>
    <xf numFmtId="49" fontId="64" fillId="53" borderId="210" xfId="0" applyNumberFormat="1" applyFont="1" applyFill="1" applyBorder="1" applyAlignment="1">
      <alignment horizontal="center" vertical="center" wrapText="1"/>
    </xf>
    <xf numFmtId="0" fontId="140" fillId="54" borderId="211" xfId="0" applyFont="1" applyFill="1" applyBorder="1" applyAlignment="1">
      <alignment horizontal="center" vertical="center"/>
    </xf>
    <xf numFmtId="0" fontId="140" fillId="54" borderId="135" xfId="0" applyFont="1" applyFill="1" applyBorder="1" applyAlignment="1">
      <alignment horizontal="center" vertical="center"/>
    </xf>
    <xf numFmtId="0" fontId="140" fillId="54" borderId="212" xfId="0" applyFont="1" applyFill="1" applyBorder="1" applyAlignment="1">
      <alignment horizontal="center" vertical="center"/>
    </xf>
    <xf numFmtId="49" fontId="64" fillId="57" borderId="210" xfId="0" applyNumberFormat="1" applyFont="1" applyFill="1" applyBorder="1" applyAlignment="1">
      <alignment horizontal="center" vertical="center" wrapText="1"/>
    </xf>
    <xf numFmtId="0" fontId="123" fillId="58" borderId="213" xfId="0" applyFont="1" applyFill="1" applyBorder="1" applyAlignment="1">
      <alignment horizontal="center" vertical="center"/>
    </xf>
    <xf numFmtId="49" fontId="64" fillId="60" borderId="214" xfId="0" applyNumberFormat="1" applyFont="1" applyFill="1" applyBorder="1" applyAlignment="1">
      <alignment horizontal="center" vertical="center" wrapText="1"/>
    </xf>
    <xf numFmtId="49" fontId="64" fillId="71" borderId="213" xfId="0" applyNumberFormat="1" applyFont="1" applyFill="1" applyBorder="1" applyAlignment="1">
      <alignment horizontal="center" vertical="center" wrapText="1"/>
    </xf>
    <xf numFmtId="0" fontId="123" fillId="72" borderId="213" xfId="0" applyFont="1" applyFill="1" applyBorder="1" applyAlignment="1">
      <alignment horizontal="center" vertical="center"/>
    </xf>
    <xf numFmtId="0" fontId="123" fillId="62" borderId="215" xfId="0" applyFont="1" applyFill="1" applyBorder="1" applyAlignment="1">
      <alignment horizontal="center" vertical="center"/>
    </xf>
    <xf numFmtId="0" fontId="140" fillId="54" borderId="216" xfId="0" applyFont="1" applyFill="1" applyBorder="1" applyAlignment="1">
      <alignment horizontal="center" vertical="center"/>
    </xf>
    <xf numFmtId="10" fontId="119" fillId="53" borderId="151" xfId="0" applyNumberFormat="1" applyFont="1" applyFill="1" applyBorder="1" applyAlignment="1" applyProtection="1">
      <alignment horizontal="center"/>
      <protection locked="0"/>
    </xf>
    <xf numFmtId="189" fontId="133" fillId="53" borderId="143" xfId="0" applyNumberFormat="1" applyFont="1" applyFill="1" applyBorder="1" applyAlignment="1" applyProtection="1">
      <alignment horizontal="center" vertical="center"/>
      <protection locked="0"/>
    </xf>
    <xf numFmtId="10" fontId="133" fillId="0" borderId="151" xfId="0" applyNumberFormat="1" applyFont="1" applyBorder="1" applyAlignment="1" applyProtection="1">
      <alignment horizontal="center" vertical="center"/>
      <protection locked="0"/>
    </xf>
    <xf numFmtId="189" fontId="133" fillId="53" borderId="151" xfId="0" applyNumberFormat="1" applyFont="1" applyFill="1" applyBorder="1" applyAlignment="1" applyProtection="1">
      <alignment horizontal="center" vertical="center"/>
      <protection locked="0"/>
    </xf>
    <xf numFmtId="196" fontId="133" fillId="53" borderId="151" xfId="0" applyNumberFormat="1" applyFont="1" applyFill="1" applyBorder="1" applyAlignment="1" applyProtection="1">
      <alignment horizontal="center" vertical="center"/>
      <protection locked="0"/>
    </xf>
    <xf numFmtId="196" fontId="133" fillId="57" borderId="151" xfId="0" applyNumberFormat="1" applyFont="1" applyFill="1" applyBorder="1" applyAlignment="1" applyProtection="1">
      <alignment horizontal="center" vertical="center" wrapText="1"/>
      <protection locked="0"/>
    </xf>
    <xf numFmtId="202" fontId="133" fillId="0" borderId="151" xfId="0" applyNumberFormat="1" applyFont="1" applyBorder="1" applyAlignment="1" applyProtection="1">
      <alignment horizontal="center" vertical="center"/>
      <protection locked="0"/>
    </xf>
    <xf numFmtId="10" fontId="133" fillId="58" borderId="151" xfId="0" applyNumberFormat="1" applyFont="1" applyFill="1" applyBorder="1" applyAlignment="1" applyProtection="1">
      <alignment horizontal="center" vertical="center" wrapText="1"/>
      <protection locked="0"/>
    </xf>
    <xf numFmtId="196" fontId="133" fillId="60" borderId="151" xfId="0" applyNumberFormat="1" applyFont="1" applyFill="1" applyBorder="1" applyAlignment="1" applyProtection="1">
      <alignment horizontal="center" vertical="center"/>
      <protection locked="0"/>
    </xf>
    <xf numFmtId="10" fontId="133" fillId="0" borderId="151" xfId="0" applyNumberFormat="1" applyFont="1" applyBorder="1" applyAlignment="1" applyProtection="1">
      <alignment horizontal="center" vertical="center" wrapText="1"/>
      <protection locked="0"/>
    </xf>
    <xf numFmtId="10" fontId="133" fillId="73" borderId="151" xfId="0" applyNumberFormat="1" applyFont="1" applyFill="1" applyBorder="1" applyAlignment="1" applyProtection="1">
      <alignment horizontal="center" vertical="center" wrapText="1"/>
      <protection locked="0"/>
    </xf>
    <xf numFmtId="10" fontId="133" fillId="60" borderId="151" xfId="0" applyNumberFormat="1" applyFont="1" applyFill="1" applyBorder="1" applyAlignment="1" applyProtection="1">
      <alignment horizontal="center" vertical="center" wrapText="1"/>
      <protection locked="0"/>
    </xf>
    <xf numFmtId="3" fontId="133" fillId="74" borderId="151" xfId="0" applyNumberFormat="1" applyFont="1" applyFill="1" applyBorder="1" applyAlignment="1" applyProtection="1">
      <alignment horizontal="center" vertical="center" wrapText="1"/>
      <protection locked="0"/>
    </xf>
    <xf numFmtId="10" fontId="133" fillId="74" borderId="151" xfId="0" applyNumberFormat="1" applyFont="1" applyFill="1" applyBorder="1" applyAlignment="1" applyProtection="1">
      <alignment horizontal="center" vertical="center" wrapText="1"/>
      <protection locked="0"/>
    </xf>
    <xf numFmtId="10" fontId="133" fillId="53" borderId="151" xfId="0" applyNumberFormat="1" applyFont="1" applyFill="1" applyBorder="1" applyAlignment="1" applyProtection="1">
      <alignment horizontal="center"/>
      <protection locked="0"/>
    </xf>
    <xf numFmtId="0" fontId="141" fillId="54" borderId="129" xfId="0" applyFont="1" applyFill="1" applyBorder="1" applyAlignment="1">
      <alignment horizontal="center" vertical="center"/>
    </xf>
    <xf numFmtId="49" fontId="133" fillId="53" borderId="131" xfId="0" applyNumberFormat="1" applyFont="1" applyFill="1" applyBorder="1" applyAlignment="1">
      <alignment horizontal="center" vertical="center" wrapText="1"/>
    </xf>
    <xf numFmtId="49" fontId="133" fillId="57" borderId="131" xfId="0" applyNumberFormat="1" applyFont="1" applyFill="1" applyBorder="1" applyAlignment="1">
      <alignment horizontal="center" vertical="center" wrapText="1"/>
    </xf>
    <xf numFmtId="0" fontId="141" fillId="54" borderId="152" xfId="0" applyFont="1" applyFill="1" applyBorder="1" applyAlignment="1">
      <alignment horizontal="center" vertical="center"/>
    </xf>
    <xf numFmtId="0" fontId="141" fillId="54" borderId="128" xfId="0" applyFont="1" applyFill="1" applyBorder="1" applyAlignment="1">
      <alignment horizontal="center" vertical="center"/>
    </xf>
    <xf numFmtId="0" fontId="133" fillId="58" borderId="131" xfId="0" applyFont="1" applyFill="1" applyBorder="1" applyAlignment="1">
      <alignment horizontal="center" vertical="center"/>
    </xf>
    <xf numFmtId="49" fontId="133" fillId="60" borderId="131" xfId="0" applyNumberFormat="1" applyFont="1" applyFill="1" applyBorder="1" applyAlignment="1">
      <alignment horizontal="center" vertical="center" wrapText="1"/>
    </xf>
    <xf numFmtId="49" fontId="133" fillId="61" borderId="131" xfId="0" applyNumberFormat="1" applyFont="1" applyFill="1" applyBorder="1" applyAlignment="1">
      <alignment horizontal="center" vertical="center" wrapText="1"/>
    </xf>
    <xf numFmtId="0" fontId="141" fillId="54" borderId="118" xfId="0" applyFont="1" applyFill="1" applyBorder="1" applyAlignment="1">
      <alignment horizontal="center" vertical="center"/>
    </xf>
    <xf numFmtId="0" fontId="141" fillId="54" borderId="153" xfId="0" applyFont="1" applyFill="1" applyBorder="1" applyAlignment="1">
      <alignment horizontal="center" vertical="center"/>
    </xf>
    <xf numFmtId="0" fontId="141" fillId="54" borderId="121" xfId="0" applyFont="1" applyFill="1" applyBorder="1" applyAlignment="1">
      <alignment horizontal="center" vertical="center"/>
    </xf>
    <xf numFmtId="0" fontId="133" fillId="60" borderId="131" xfId="0" applyFont="1" applyFill="1" applyBorder="1" applyAlignment="1">
      <alignment horizontal="center" vertical="center"/>
    </xf>
    <xf numFmtId="0" fontId="133" fillId="74" borderId="144" xfId="0" applyFont="1" applyFill="1" applyBorder="1" applyAlignment="1">
      <alignment horizontal="center" vertical="center"/>
    </xf>
    <xf numFmtId="0" fontId="96" fillId="31" borderId="75" xfId="438" applyFill="1" applyBorder="1" applyAlignment="1" applyProtection="1">
      <alignment horizontal="center" vertical="center" wrapText="1"/>
    </xf>
    <xf numFmtId="0" fontId="126" fillId="0" borderId="151" xfId="0" applyFont="1" applyBorder="1" applyAlignment="1">
      <alignment horizontal="left" vertical="top" wrapText="1"/>
    </xf>
    <xf numFmtId="0" fontId="45" fillId="39" borderId="33" xfId="2" applyFont="1" applyFill="1" applyBorder="1" applyAlignment="1" applyProtection="1">
      <alignment horizontal="center" vertical="center" wrapText="1"/>
      <protection hidden="1"/>
    </xf>
    <xf numFmtId="0" fontId="80" fillId="77" borderId="22" xfId="350" applyFont="1" applyFill="1" applyBorder="1" applyAlignment="1" applyProtection="1">
      <alignment horizontal="center" vertical="center" wrapText="1"/>
    </xf>
    <xf numFmtId="0" fontId="80" fillId="31" borderId="22" xfId="350" applyFont="1" applyFill="1" applyBorder="1" applyAlignment="1" applyProtection="1">
      <alignment horizontal="center" vertical="center" wrapText="1"/>
    </xf>
    <xf numFmtId="0" fontId="1" fillId="31" borderId="75" xfId="419" applyFont="1" applyFill="1" applyBorder="1" applyAlignment="1" applyProtection="1">
      <alignment horizontal="center" vertical="center" wrapText="1"/>
    </xf>
    <xf numFmtId="0" fontId="17" fillId="78" borderId="75" xfId="350" applyFont="1" applyFill="1" applyBorder="1" applyAlignment="1" applyProtection="1">
      <alignment horizontal="center" vertical="center" wrapText="1"/>
    </xf>
    <xf numFmtId="0" fontId="80" fillId="78" borderId="75" xfId="344" applyFont="1" applyFill="1" applyBorder="1" applyAlignment="1" applyProtection="1">
      <alignment horizontal="center" vertical="center" wrapText="1"/>
    </xf>
    <xf numFmtId="169" fontId="1" fillId="31" borderId="75" xfId="419" applyNumberFormat="1" applyFont="1" applyFill="1" applyBorder="1" applyAlignment="1" applyProtection="1">
      <alignment horizontal="center" vertical="center" wrapText="1"/>
    </xf>
    <xf numFmtId="169" fontId="17" fillId="78" borderId="75" xfId="350" applyNumberFormat="1" applyFont="1" applyFill="1" applyBorder="1" applyAlignment="1" applyProtection="1">
      <alignment horizontal="center" vertical="center" wrapText="1"/>
    </xf>
    <xf numFmtId="2" fontId="17" fillId="78" borderId="75" xfId="350" applyNumberFormat="1" applyFont="1" applyFill="1" applyBorder="1" applyAlignment="1" applyProtection="1">
      <alignment horizontal="center" vertical="center" wrapText="1"/>
    </xf>
    <xf numFmtId="2" fontId="17" fillId="31" borderId="75" xfId="350" applyNumberFormat="1" applyFont="1" applyFill="1" applyBorder="1" applyAlignment="1" applyProtection="1">
      <alignment horizontal="center" vertical="center" wrapText="1"/>
    </xf>
    <xf numFmtId="0" fontId="45" fillId="39" borderId="33" xfId="2" applyFont="1" applyFill="1" applyBorder="1" applyAlignment="1" applyProtection="1">
      <alignment horizontal="center" vertical="center" wrapText="1"/>
      <protection hidden="1"/>
    </xf>
    <xf numFmtId="0" fontId="63" fillId="30" borderId="22" xfId="0" applyFont="1" applyFill="1" applyBorder="1" applyAlignment="1" applyProtection="1">
      <alignment horizontal="center" vertical="center"/>
    </xf>
    <xf numFmtId="0" fontId="45" fillId="39" borderId="33" xfId="2" applyFont="1" applyFill="1" applyBorder="1" applyAlignment="1" applyProtection="1">
      <alignment horizontal="center" vertical="center" wrapText="1"/>
      <protection hidden="1"/>
    </xf>
    <xf numFmtId="0" fontId="18" fillId="79" borderId="75" xfId="350" applyFont="1" applyFill="1" applyBorder="1" applyAlignment="1" applyProtection="1">
      <alignment horizontal="center" vertical="center" wrapText="1"/>
    </xf>
    <xf numFmtId="4" fontId="57" fillId="30" borderId="22" xfId="3" applyNumberFormat="1" applyFont="1" applyFill="1" applyBorder="1" applyAlignment="1" applyProtection="1">
      <alignment horizontal="left" vertical="center" wrapText="1"/>
      <protection hidden="1"/>
    </xf>
    <xf numFmtId="1" fontId="57" fillId="30" borderId="22" xfId="0" applyNumberFormat="1" applyFont="1" applyFill="1" applyBorder="1" applyAlignment="1" applyProtection="1">
      <alignment horizontal="center" vertical="center" wrapText="1"/>
      <protection hidden="1"/>
    </xf>
    <xf numFmtId="0" fontId="17" fillId="30" borderId="0" xfId="0" applyFont="1" applyFill="1" applyProtection="1"/>
    <xf numFmtId="0" fontId="126" fillId="0" borderId="151" xfId="0" applyFont="1" applyBorder="1" applyAlignment="1">
      <alignment horizontal="left" vertical="center" wrapText="1" indent="2"/>
    </xf>
    <xf numFmtId="0" fontId="138" fillId="75" borderId="151" xfId="0" applyFont="1" applyFill="1" applyBorder="1" applyAlignment="1">
      <alignment horizontal="center" vertical="center" wrapText="1"/>
    </xf>
    <xf numFmtId="188" fontId="143" fillId="0" borderId="0" xfId="436" applyNumberFormat="1" applyFont="1" applyBorder="1" applyAlignment="1" applyProtection="1">
      <alignment vertical="center"/>
    </xf>
    <xf numFmtId="0" fontId="57" fillId="0" borderId="75" xfId="351" applyFont="1" applyBorder="1" applyAlignment="1" applyProtection="1">
      <alignment horizontal="left" vertical="center" wrapText="1"/>
      <protection hidden="1"/>
    </xf>
    <xf numFmtId="0" fontId="57" fillId="31" borderId="75" xfId="0" applyFont="1" applyFill="1" applyBorder="1" applyAlignment="1" applyProtection="1">
      <alignment horizontal="left" vertical="center" wrapText="1"/>
    </xf>
    <xf numFmtId="1" fontId="57" fillId="0" borderId="75" xfId="351" applyNumberFormat="1" applyFont="1" applyBorder="1" applyAlignment="1" applyProtection="1">
      <alignment horizontal="left" vertical="center" wrapText="1"/>
      <protection hidden="1"/>
    </xf>
    <xf numFmtId="4" fontId="45" fillId="80" borderId="22" xfId="2" applyNumberFormat="1" applyFont="1" applyFill="1" applyBorder="1" applyAlignment="1" applyProtection="1">
      <alignment horizontal="center" vertical="center"/>
      <protection hidden="1"/>
    </xf>
    <xf numFmtId="0" fontId="63" fillId="80" borderId="22" xfId="0" applyFont="1" applyFill="1" applyBorder="1" applyAlignment="1" applyProtection="1">
      <alignment horizontal="center" vertical="center"/>
      <protection hidden="1"/>
    </xf>
    <xf numFmtId="0" fontId="63" fillId="37" borderId="68" xfId="0" applyFont="1" applyFill="1" applyBorder="1" applyAlignment="1" applyProtection="1">
      <alignment vertical="center" wrapText="1"/>
    </xf>
    <xf numFmtId="22" fontId="57" fillId="0" borderId="27" xfId="0" applyNumberFormat="1" applyFont="1" applyBorder="1" applyAlignment="1">
      <alignment horizontal="right" vertical="center" wrapText="1"/>
    </xf>
    <xf numFmtId="0" fontId="57" fillId="31" borderId="27" xfId="0" applyFont="1" applyFill="1" applyBorder="1" applyAlignment="1" applyProtection="1">
      <alignment horizontal="center" vertical="center" wrapText="1"/>
    </xf>
    <xf numFmtId="1" fontId="57" fillId="0" borderId="27" xfId="0" applyNumberFormat="1" applyFont="1" applyBorder="1" applyAlignment="1">
      <alignment horizontal="center" vertical="center" wrapText="1"/>
    </xf>
    <xf numFmtId="41" fontId="57" fillId="31" borderId="27" xfId="441" applyFont="1" applyFill="1" applyBorder="1" applyAlignment="1" applyProtection="1">
      <alignment horizontal="left" vertical="center" wrapText="1"/>
      <protection hidden="1"/>
    </xf>
    <xf numFmtId="22" fontId="14" fillId="0" borderId="75" xfId="0" applyNumberFormat="1" applyFont="1" applyBorder="1" applyAlignment="1">
      <alignment horizontal="center" vertical="center" wrapText="1"/>
    </xf>
    <xf numFmtId="1" fontId="14" fillId="0" borderId="75" xfId="0" applyNumberFormat="1" applyFont="1" applyBorder="1" applyAlignment="1">
      <alignment horizontal="left" vertical="center" wrapText="1"/>
    </xf>
    <xf numFmtId="42" fontId="57" fillId="31" borderId="75" xfId="431" applyFont="1" applyFill="1" applyBorder="1" applyAlignment="1" applyProtection="1">
      <alignment horizontal="center" vertical="center" wrapText="1"/>
    </xf>
    <xf numFmtId="0" fontId="50" fillId="31" borderId="23" xfId="0" applyFont="1" applyFill="1" applyBorder="1" applyAlignment="1" applyProtection="1">
      <alignment horizontal="center" vertical="center" wrapText="1"/>
      <protection hidden="1"/>
    </xf>
    <xf numFmtId="0" fontId="50" fillId="31" borderId="25" xfId="0" applyFont="1" applyFill="1" applyBorder="1" applyAlignment="1" applyProtection="1">
      <alignment horizontal="center" vertical="center" wrapText="1"/>
      <protection hidden="1"/>
    </xf>
    <xf numFmtId="0" fontId="14" fillId="0" borderId="0" xfId="0" applyFont="1" applyFill="1" applyAlignment="1" applyProtection="1">
      <alignment horizontal="justify" vertical="top" wrapText="1"/>
      <protection hidden="1"/>
    </xf>
    <xf numFmtId="0" fontId="18" fillId="31" borderId="20" xfId="0" applyFont="1" applyFill="1" applyBorder="1" applyAlignment="1" applyProtection="1">
      <alignment horizontal="center" vertical="center" wrapText="1"/>
      <protection hidden="1"/>
    </xf>
    <xf numFmtId="0" fontId="18" fillId="31" borderId="17" xfId="0" applyFont="1" applyFill="1" applyBorder="1" applyAlignment="1" applyProtection="1">
      <alignment horizontal="center" vertical="center" wrapText="1"/>
      <protection hidden="1"/>
    </xf>
    <xf numFmtId="0" fontId="57" fillId="31" borderId="18" xfId="0" applyFont="1" applyFill="1" applyBorder="1" applyAlignment="1" applyProtection="1">
      <alignment horizontal="justify" vertical="center" wrapText="1"/>
    </xf>
    <xf numFmtId="0" fontId="57" fillId="31" borderId="19" xfId="0" applyFont="1" applyFill="1" applyBorder="1" applyAlignment="1" applyProtection="1">
      <alignment horizontal="justify" vertical="center" wrapText="1"/>
    </xf>
    <xf numFmtId="0" fontId="15" fillId="31" borderId="18" xfId="0" applyFont="1" applyFill="1" applyBorder="1" applyAlignment="1" applyProtection="1">
      <alignment horizontal="center" vertical="center" wrapText="1"/>
      <protection hidden="1"/>
    </xf>
    <xf numFmtId="0" fontId="15" fillId="31" borderId="19" xfId="0" applyFont="1" applyFill="1" applyBorder="1" applyAlignment="1" applyProtection="1">
      <alignment horizontal="center" vertical="center" wrapText="1"/>
      <protection hidden="1"/>
    </xf>
    <xf numFmtId="0" fontId="57" fillId="0" borderId="0" xfId="351" applyFont="1" applyAlignment="1" applyProtection="1">
      <alignment horizontal="center" vertical="center" wrapText="1"/>
      <protection hidden="1"/>
    </xf>
    <xf numFmtId="0" fontId="57" fillId="0" borderId="0" xfId="351" applyFont="1" applyAlignment="1" applyProtection="1">
      <alignment horizontal="center" vertical="center"/>
      <protection hidden="1"/>
    </xf>
    <xf numFmtId="0" fontId="57" fillId="31" borderId="23" xfId="351" applyFont="1" applyFill="1" applyBorder="1" applyAlignment="1" applyProtection="1">
      <alignment horizontal="center"/>
      <protection hidden="1"/>
    </xf>
    <xf numFmtId="0" fontId="57" fillId="31" borderId="18" xfId="351" applyFont="1" applyFill="1" applyBorder="1" applyAlignment="1" applyProtection="1">
      <alignment horizontal="center"/>
      <protection hidden="1"/>
    </xf>
    <xf numFmtId="0" fontId="45" fillId="31" borderId="24" xfId="351" applyFont="1" applyFill="1" applyBorder="1" applyAlignment="1" applyProtection="1">
      <alignment horizontal="center" wrapText="1"/>
      <protection hidden="1"/>
    </xf>
    <xf numFmtId="0" fontId="45" fillId="31" borderId="25" xfId="351" applyFont="1" applyFill="1" applyBorder="1" applyAlignment="1" applyProtection="1">
      <alignment horizontal="center" wrapText="1"/>
      <protection hidden="1"/>
    </xf>
    <xf numFmtId="0" fontId="45" fillId="31" borderId="0" xfId="351" applyFont="1" applyFill="1" applyBorder="1" applyAlignment="1" applyProtection="1">
      <alignment horizontal="center"/>
      <protection hidden="1"/>
    </xf>
    <xf numFmtId="0" fontId="45" fillId="31" borderId="19" xfId="351" applyFont="1" applyFill="1" applyBorder="1" applyAlignment="1" applyProtection="1">
      <alignment horizontal="center"/>
      <protection hidden="1"/>
    </xf>
    <xf numFmtId="0" fontId="45" fillId="31" borderId="0" xfId="351" applyFont="1" applyFill="1" applyBorder="1" applyAlignment="1" applyProtection="1">
      <alignment horizontal="center" vertical="center" wrapText="1"/>
      <protection hidden="1"/>
    </xf>
    <xf numFmtId="0" fontId="45" fillId="31" borderId="19" xfId="351" applyFont="1" applyFill="1" applyBorder="1" applyAlignment="1" applyProtection="1">
      <alignment horizontal="center" vertical="center" wrapText="1"/>
      <protection hidden="1"/>
    </xf>
    <xf numFmtId="0" fontId="45" fillId="31" borderId="20" xfId="351" applyFont="1" applyFill="1" applyBorder="1" applyAlignment="1" applyProtection="1">
      <alignment horizontal="center" vertical="center" wrapText="1"/>
      <protection hidden="1"/>
    </xf>
    <xf numFmtId="0" fontId="45" fillId="31" borderId="21" xfId="351" applyFont="1" applyFill="1" applyBorder="1" applyAlignment="1" applyProtection="1">
      <alignment horizontal="center" vertical="center" wrapText="1"/>
      <protection hidden="1"/>
    </xf>
    <xf numFmtId="0" fontId="45" fillId="31" borderId="17" xfId="351" applyFont="1" applyFill="1" applyBorder="1" applyAlignment="1" applyProtection="1">
      <alignment horizontal="center" vertical="center" wrapText="1"/>
      <protection hidden="1"/>
    </xf>
    <xf numFmtId="0" fontId="45" fillId="32" borderId="75" xfId="351" applyFont="1" applyFill="1" applyBorder="1" applyAlignment="1" applyProtection="1">
      <alignment horizontal="center" wrapText="1"/>
    </xf>
    <xf numFmtId="0" fontId="45" fillId="30" borderId="84" xfId="351" applyFont="1" applyFill="1" applyBorder="1" applyAlignment="1" applyProtection="1">
      <alignment horizontal="center" wrapText="1"/>
      <protection hidden="1"/>
    </xf>
    <xf numFmtId="0" fontId="45" fillId="30" borderId="76" xfId="351" applyFont="1" applyFill="1" applyBorder="1" applyAlignment="1" applyProtection="1">
      <alignment horizontal="center" wrapText="1"/>
      <protection hidden="1"/>
    </xf>
    <xf numFmtId="0" fontId="45" fillId="30" borderId="77" xfId="351" applyFont="1" applyFill="1" applyBorder="1" applyAlignment="1" applyProtection="1">
      <alignment horizontal="center" wrapText="1"/>
      <protection hidden="1"/>
    </xf>
    <xf numFmtId="0" fontId="1" fillId="35" borderId="69" xfId="350" applyFont="1" applyFill="1" applyBorder="1" applyAlignment="1" applyProtection="1">
      <alignment horizontal="center" vertical="center" wrapText="1"/>
    </xf>
    <xf numFmtId="0" fontId="1" fillId="35" borderId="32" xfId="350" applyFont="1" applyFill="1" applyBorder="1" applyAlignment="1" applyProtection="1">
      <alignment horizontal="center" vertical="center" wrapText="1"/>
    </xf>
    <xf numFmtId="0" fontId="1" fillId="35" borderId="27" xfId="350" applyFont="1" applyFill="1" applyBorder="1" applyAlignment="1" applyProtection="1">
      <alignment horizontal="center" vertical="center" wrapText="1"/>
    </xf>
    <xf numFmtId="0" fontId="45" fillId="39" borderId="217" xfId="2" applyFont="1" applyFill="1" applyBorder="1" applyAlignment="1" applyProtection="1">
      <alignment horizontal="center" vertical="center" wrapText="1"/>
      <protection hidden="1"/>
    </xf>
    <xf numFmtId="0" fontId="45" fillId="39" borderId="32" xfId="2" applyFont="1" applyFill="1" applyBorder="1" applyAlignment="1" applyProtection="1">
      <alignment horizontal="center" vertical="center" wrapText="1"/>
      <protection hidden="1"/>
    </xf>
    <xf numFmtId="0" fontId="45" fillId="39" borderId="27" xfId="2" applyFont="1" applyFill="1" applyBorder="1" applyAlignment="1" applyProtection="1">
      <alignment horizontal="center" vertical="center" wrapText="1"/>
      <protection hidden="1"/>
    </xf>
    <xf numFmtId="0" fontId="45" fillId="0" borderId="79" xfId="3" applyNumberFormat="1" applyFont="1" applyFill="1" applyBorder="1" applyAlignment="1" applyProtection="1">
      <alignment horizontal="center" vertical="center" wrapText="1"/>
      <protection hidden="1"/>
    </xf>
    <xf numFmtId="0" fontId="45" fillId="0" borderId="18" xfId="3" applyNumberFormat="1" applyFont="1" applyFill="1" applyBorder="1" applyAlignment="1" applyProtection="1">
      <alignment horizontal="center" vertical="center" wrapText="1"/>
      <protection hidden="1"/>
    </xf>
    <xf numFmtId="0" fontId="73" fillId="0" borderId="33" xfId="1" applyNumberFormat="1" applyFont="1" applyFill="1" applyBorder="1" applyAlignment="1" applyProtection="1">
      <alignment horizontal="center" vertical="center" wrapText="1"/>
      <protection hidden="1"/>
    </xf>
    <xf numFmtId="0" fontId="73" fillId="0" borderId="27" xfId="1" applyNumberFormat="1" applyFont="1" applyFill="1" applyBorder="1" applyAlignment="1" applyProtection="1">
      <alignment horizontal="center" vertical="center" wrapText="1"/>
      <protection hidden="1"/>
    </xf>
    <xf numFmtId="0" fontId="15" fillId="34" borderId="2" xfId="0" applyFont="1" applyFill="1" applyBorder="1" applyAlignment="1" applyProtection="1">
      <alignment horizontal="center" vertical="center" wrapText="1"/>
      <protection hidden="1"/>
    </xf>
    <xf numFmtId="0" fontId="15" fillId="34" borderId="35" xfId="0" applyFont="1" applyFill="1" applyBorder="1" applyAlignment="1" applyProtection="1">
      <alignment horizontal="center" vertical="center" wrapText="1"/>
      <protection hidden="1"/>
    </xf>
    <xf numFmtId="167" fontId="78" fillId="0" borderId="33" xfId="3" applyFont="1" applyFill="1" applyBorder="1" applyAlignment="1" applyProtection="1">
      <alignment horizontal="center" vertical="center" wrapText="1"/>
      <protection hidden="1"/>
    </xf>
    <xf numFmtId="167" fontId="78" fillId="0" borderId="32" xfId="3" applyFont="1" applyFill="1" applyBorder="1" applyAlignment="1" applyProtection="1">
      <alignment horizontal="center" vertical="center" wrapText="1"/>
      <protection hidden="1"/>
    </xf>
    <xf numFmtId="167" fontId="78" fillId="0" borderId="27" xfId="3" applyFont="1" applyFill="1" applyBorder="1" applyAlignment="1" applyProtection="1">
      <alignment horizontal="center" vertical="center" wrapText="1"/>
      <protection hidden="1"/>
    </xf>
    <xf numFmtId="0" fontId="57" fillId="31" borderId="33" xfId="2" applyNumberFormat="1" applyFont="1" applyFill="1" applyBorder="1" applyAlignment="1" applyProtection="1">
      <alignment horizontal="center" vertical="center" wrapText="1"/>
      <protection hidden="1"/>
    </xf>
    <xf numFmtId="0" fontId="57" fillId="31" borderId="32" xfId="2" applyNumberFormat="1" applyFont="1" applyFill="1" applyBorder="1" applyAlignment="1" applyProtection="1">
      <alignment horizontal="center" vertical="center" wrapText="1"/>
      <protection hidden="1"/>
    </xf>
    <xf numFmtId="0" fontId="57" fillId="31" borderId="27" xfId="2" applyNumberFormat="1" applyFont="1" applyFill="1" applyBorder="1" applyAlignment="1" applyProtection="1">
      <alignment horizontal="center" vertical="center" wrapText="1"/>
      <protection hidden="1"/>
    </xf>
    <xf numFmtId="4" fontId="45" fillId="31" borderId="33" xfId="2" applyNumberFormat="1" applyFont="1" applyFill="1" applyBorder="1" applyAlignment="1" applyProtection="1">
      <alignment horizontal="center" vertical="center" wrapText="1"/>
      <protection hidden="1"/>
    </xf>
    <xf numFmtId="4" fontId="45" fillId="31" borderId="32" xfId="2" applyNumberFormat="1" applyFont="1" applyFill="1" applyBorder="1" applyAlignment="1" applyProtection="1">
      <alignment horizontal="center" vertical="center" wrapText="1"/>
      <protection hidden="1"/>
    </xf>
    <xf numFmtId="4" fontId="45" fillId="31" borderId="27" xfId="2" applyNumberFormat="1" applyFont="1" applyFill="1" applyBorder="1" applyAlignment="1" applyProtection="1">
      <alignment horizontal="center" vertical="center" wrapText="1"/>
      <protection hidden="1"/>
    </xf>
    <xf numFmtId="0" fontId="57" fillId="39" borderId="33" xfId="2" applyNumberFormat="1" applyFont="1" applyFill="1" applyBorder="1" applyAlignment="1" applyProtection="1">
      <alignment horizontal="center" vertical="center" wrapText="1"/>
      <protection hidden="1"/>
    </xf>
    <xf numFmtId="0" fontId="57" fillId="39" borderId="32" xfId="2" applyNumberFormat="1" applyFont="1" applyFill="1" applyBorder="1" applyAlignment="1" applyProtection="1">
      <alignment horizontal="center" vertical="center" wrapText="1"/>
      <protection hidden="1"/>
    </xf>
    <xf numFmtId="0" fontId="57" fillId="39" borderId="27" xfId="2" applyNumberFormat="1" applyFont="1" applyFill="1" applyBorder="1" applyAlignment="1" applyProtection="1">
      <alignment horizontal="center" vertical="center" wrapText="1"/>
      <protection hidden="1"/>
    </xf>
    <xf numFmtId="9" fontId="57" fillId="0" borderId="33" xfId="2" applyNumberFormat="1" applyFont="1" applyFill="1" applyBorder="1" applyAlignment="1" applyProtection="1">
      <alignment horizontal="center" vertical="center" wrapText="1"/>
      <protection hidden="1"/>
    </xf>
    <xf numFmtId="9" fontId="57" fillId="0" borderId="32" xfId="2" applyNumberFormat="1" applyFont="1" applyFill="1" applyBorder="1" applyAlignment="1" applyProtection="1">
      <alignment horizontal="center" vertical="center" wrapText="1"/>
      <protection hidden="1"/>
    </xf>
    <xf numFmtId="9" fontId="57" fillId="0" borderId="27" xfId="2" applyNumberFormat="1" applyFont="1" applyFill="1" applyBorder="1" applyAlignment="1" applyProtection="1">
      <alignment horizontal="center" vertical="center" wrapText="1"/>
      <protection hidden="1"/>
    </xf>
    <xf numFmtId="0" fontId="45" fillId="39" borderId="33" xfId="2" applyFont="1" applyFill="1" applyBorder="1" applyAlignment="1" applyProtection="1">
      <alignment horizontal="center" vertical="center" wrapText="1"/>
      <protection hidden="1"/>
    </xf>
    <xf numFmtId="0" fontId="57" fillId="0" borderId="33" xfId="2" applyFont="1" applyFill="1" applyBorder="1" applyAlignment="1" applyProtection="1">
      <alignment horizontal="center" vertical="center" wrapText="1"/>
      <protection hidden="1"/>
    </xf>
    <xf numFmtId="0" fontId="57" fillId="0" borderId="32" xfId="2" applyFont="1" applyFill="1" applyBorder="1" applyAlignment="1" applyProtection="1">
      <alignment horizontal="center" vertical="center" wrapText="1"/>
      <protection hidden="1"/>
    </xf>
    <xf numFmtId="0" fontId="57" fillId="0" borderId="27" xfId="2" applyFont="1" applyFill="1" applyBorder="1" applyAlignment="1" applyProtection="1">
      <alignment horizontal="center" vertical="center" wrapText="1"/>
      <protection hidden="1"/>
    </xf>
    <xf numFmtId="0" fontId="18" fillId="0" borderId="33" xfId="3" applyNumberFormat="1" applyFont="1" applyFill="1" applyBorder="1" applyAlignment="1" applyProtection="1">
      <alignment horizontal="center" vertical="center" wrapText="1"/>
      <protection hidden="1"/>
    </xf>
    <xf numFmtId="0" fontId="18" fillId="0" borderId="32" xfId="3" applyNumberFormat="1" applyFont="1" applyFill="1" applyBorder="1" applyAlignment="1" applyProtection="1">
      <alignment horizontal="center" vertical="center" wrapText="1"/>
      <protection hidden="1"/>
    </xf>
    <xf numFmtId="0" fontId="18" fillId="0" borderId="27" xfId="3" applyNumberFormat="1" applyFont="1" applyFill="1" applyBorder="1" applyAlignment="1" applyProtection="1">
      <alignment horizontal="center" vertical="center" wrapText="1"/>
      <protection hidden="1"/>
    </xf>
    <xf numFmtId="4" fontId="15" fillId="36" borderId="33" xfId="2" applyNumberFormat="1" applyFont="1" applyFill="1" applyBorder="1" applyAlignment="1" applyProtection="1">
      <alignment horizontal="center" vertical="center" wrapText="1"/>
      <protection hidden="1"/>
    </xf>
    <xf numFmtId="4" fontId="15" fillId="36" borderId="32" xfId="2" applyNumberFormat="1" applyFont="1" applyFill="1" applyBorder="1" applyAlignment="1" applyProtection="1">
      <alignment horizontal="center" vertical="center" wrapText="1"/>
      <protection hidden="1"/>
    </xf>
    <xf numFmtId="4" fontId="15" fillId="36" borderId="27" xfId="2" applyNumberFormat="1" applyFont="1" applyFill="1" applyBorder="1" applyAlignment="1" applyProtection="1">
      <alignment horizontal="center" vertical="center" wrapText="1"/>
      <protection hidden="1"/>
    </xf>
    <xf numFmtId="0" fontId="58" fillId="33" borderId="33" xfId="0" applyFont="1" applyFill="1" applyBorder="1" applyAlignment="1" applyProtection="1">
      <alignment horizontal="center" vertical="center" textRotation="255" wrapText="1"/>
      <protection hidden="1"/>
    </xf>
    <xf numFmtId="0" fontId="58" fillId="33" borderId="32" xfId="0" applyFont="1" applyFill="1" applyBorder="1" applyAlignment="1" applyProtection="1">
      <alignment horizontal="center" vertical="center" textRotation="255" wrapText="1"/>
      <protection hidden="1"/>
    </xf>
    <xf numFmtId="0" fontId="58" fillId="33" borderId="27" xfId="0" applyFont="1" applyFill="1" applyBorder="1" applyAlignment="1" applyProtection="1">
      <alignment horizontal="center" vertical="center" textRotation="255" wrapText="1"/>
      <protection hidden="1"/>
    </xf>
    <xf numFmtId="0" fontId="57" fillId="0" borderId="33" xfId="2" applyNumberFormat="1" applyFont="1" applyFill="1" applyBorder="1" applyAlignment="1" applyProtection="1">
      <alignment horizontal="center" vertical="center" wrapText="1"/>
      <protection hidden="1"/>
    </xf>
    <xf numFmtId="0" fontId="57" fillId="0" borderId="32" xfId="2" applyNumberFormat="1" applyFont="1" applyFill="1" applyBorder="1" applyAlignment="1" applyProtection="1">
      <alignment horizontal="center" vertical="center" wrapText="1"/>
      <protection hidden="1"/>
    </xf>
    <xf numFmtId="0" fontId="57" fillId="0" borderId="27" xfId="2" applyNumberFormat="1" applyFont="1" applyFill="1" applyBorder="1" applyAlignment="1" applyProtection="1">
      <alignment horizontal="center" vertical="center" wrapText="1"/>
      <protection hidden="1"/>
    </xf>
    <xf numFmtId="4" fontId="45" fillId="0" borderId="33" xfId="2" applyNumberFormat="1" applyFont="1" applyFill="1" applyBorder="1" applyAlignment="1" applyProtection="1">
      <alignment horizontal="center" vertical="center" wrapText="1"/>
      <protection hidden="1"/>
    </xf>
    <xf numFmtId="4" fontId="45" fillId="0" borderId="32" xfId="2" applyNumberFormat="1" applyFont="1" applyFill="1" applyBorder="1" applyAlignment="1" applyProtection="1">
      <alignment horizontal="center" vertical="center" wrapText="1"/>
      <protection hidden="1"/>
    </xf>
    <xf numFmtId="4" fontId="45" fillId="0" borderId="27" xfId="2" applyNumberFormat="1" applyFont="1" applyFill="1" applyBorder="1" applyAlignment="1" applyProtection="1">
      <alignment horizontal="center" vertical="center" wrapText="1"/>
      <protection hidden="1"/>
    </xf>
    <xf numFmtId="0" fontId="73" fillId="0" borderId="34" xfId="1" applyNumberFormat="1" applyFont="1" applyFill="1" applyBorder="1" applyAlignment="1" applyProtection="1">
      <alignment horizontal="center" vertical="center" wrapText="1"/>
      <protection hidden="1"/>
    </xf>
    <xf numFmtId="0" fontId="73" fillId="0" borderId="36" xfId="1" applyNumberFormat="1" applyFont="1" applyFill="1" applyBorder="1" applyAlignment="1" applyProtection="1">
      <alignment horizontal="center" vertical="center" wrapText="1"/>
      <protection hidden="1"/>
    </xf>
    <xf numFmtId="0" fontId="73" fillId="0" borderId="37" xfId="1" applyNumberFormat="1" applyFont="1" applyFill="1" applyBorder="1" applyAlignment="1" applyProtection="1">
      <alignment horizontal="center" vertical="center" wrapText="1"/>
      <protection hidden="1"/>
    </xf>
    <xf numFmtId="0" fontId="73" fillId="0" borderId="20" xfId="1" applyNumberFormat="1" applyFont="1" applyFill="1" applyBorder="1" applyAlignment="1" applyProtection="1">
      <alignment horizontal="center" vertical="center" wrapText="1"/>
      <protection hidden="1"/>
    </xf>
    <xf numFmtId="0" fontId="73" fillId="0" borderId="21" xfId="1" applyNumberFormat="1" applyFont="1" applyFill="1" applyBorder="1" applyAlignment="1" applyProtection="1">
      <alignment horizontal="center" vertical="center" wrapText="1"/>
      <protection hidden="1"/>
    </xf>
    <xf numFmtId="0" fontId="73" fillId="0" borderId="17" xfId="1" applyNumberFormat="1" applyFont="1" applyFill="1" applyBorder="1" applyAlignment="1" applyProtection="1">
      <alignment horizontal="center" vertical="center" wrapText="1"/>
      <protection hidden="1"/>
    </xf>
    <xf numFmtId="0" fontId="72" fillId="33" borderId="2" xfId="0" applyFont="1" applyFill="1" applyBorder="1" applyAlignment="1" applyProtection="1">
      <alignment horizontal="center" vertical="center" wrapText="1"/>
      <protection hidden="1"/>
    </xf>
    <xf numFmtId="0" fontId="72" fillId="33" borderId="44" xfId="0" applyFont="1" applyFill="1" applyBorder="1" applyAlignment="1" applyProtection="1">
      <alignment horizontal="center" vertical="center" wrapText="1"/>
      <protection hidden="1"/>
    </xf>
    <xf numFmtId="0" fontId="72" fillId="33" borderId="35" xfId="0" applyFont="1" applyFill="1" applyBorder="1" applyAlignment="1" applyProtection="1">
      <alignment horizontal="center" vertical="center" wrapText="1"/>
      <protection hidden="1"/>
    </xf>
    <xf numFmtId="0" fontId="72" fillId="37" borderId="2" xfId="0" applyNumberFormat="1" applyFont="1" applyFill="1" applyBorder="1" applyAlignment="1" applyProtection="1">
      <alignment horizontal="center" vertical="center" wrapText="1"/>
      <protection hidden="1"/>
    </xf>
    <xf numFmtId="0" fontId="72" fillId="37" borderId="44" xfId="0" applyNumberFormat="1" applyFont="1" applyFill="1" applyBorder="1" applyAlignment="1" applyProtection="1">
      <alignment horizontal="center" vertical="center" wrapText="1"/>
      <protection hidden="1"/>
    </xf>
    <xf numFmtId="0" fontId="72" fillId="37" borderId="35" xfId="0" applyNumberFormat="1" applyFont="1" applyFill="1" applyBorder="1" applyAlignment="1" applyProtection="1">
      <alignment horizontal="center" vertical="center" wrapText="1"/>
      <protection hidden="1"/>
    </xf>
    <xf numFmtId="0" fontId="72" fillId="32" borderId="2" xfId="0" applyNumberFormat="1" applyFont="1" applyFill="1" applyBorder="1" applyAlignment="1" applyProtection="1">
      <alignment horizontal="center" vertical="center" wrapText="1"/>
      <protection hidden="1"/>
    </xf>
    <xf numFmtId="0" fontId="72" fillId="32" borderId="44" xfId="0" applyNumberFormat="1" applyFont="1" applyFill="1" applyBorder="1" applyAlignment="1" applyProtection="1">
      <alignment horizontal="center" vertical="center" wrapText="1"/>
      <protection hidden="1"/>
    </xf>
    <xf numFmtId="0" fontId="72" fillId="32" borderId="35" xfId="0" applyNumberFormat="1" applyFont="1" applyFill="1" applyBorder="1" applyAlignment="1" applyProtection="1">
      <alignment horizontal="center" vertical="center" wrapText="1"/>
      <protection hidden="1"/>
    </xf>
    <xf numFmtId="0" fontId="64" fillId="33" borderId="33" xfId="0" applyFont="1" applyFill="1" applyBorder="1" applyAlignment="1" applyProtection="1">
      <alignment horizontal="center" vertical="center" textRotation="255" wrapText="1"/>
      <protection hidden="1"/>
    </xf>
    <xf numFmtId="0" fontId="64" fillId="33" borderId="27" xfId="0" applyFont="1" applyFill="1" applyBorder="1" applyAlignment="1" applyProtection="1">
      <alignment horizontal="center" vertical="center" textRotation="255" wrapText="1"/>
      <protection hidden="1"/>
    </xf>
    <xf numFmtId="0" fontId="45" fillId="33" borderId="33" xfId="2" applyNumberFormat="1" applyFont="1" applyFill="1" applyBorder="1" applyAlignment="1" applyProtection="1">
      <alignment horizontal="center" vertical="center" wrapText="1"/>
      <protection hidden="1"/>
    </xf>
    <xf numFmtId="0" fontId="45" fillId="33" borderId="27" xfId="2" applyNumberFormat="1" applyFont="1" applyFill="1" applyBorder="1" applyAlignment="1" applyProtection="1">
      <alignment horizontal="center" vertical="center" wrapText="1"/>
      <protection hidden="1"/>
    </xf>
    <xf numFmtId="0" fontId="45" fillId="33" borderId="2" xfId="2" applyNumberFormat="1" applyFont="1" applyFill="1" applyBorder="1" applyAlignment="1" applyProtection="1">
      <alignment horizontal="center" vertical="center" wrapText="1"/>
      <protection hidden="1"/>
    </xf>
    <xf numFmtId="0" fontId="45" fillId="33" borderId="44" xfId="2" applyNumberFormat="1" applyFont="1" applyFill="1" applyBorder="1" applyAlignment="1" applyProtection="1">
      <alignment horizontal="center" vertical="center" wrapText="1"/>
      <protection hidden="1"/>
    </xf>
    <xf numFmtId="0" fontId="45" fillId="33" borderId="35" xfId="2" applyNumberFormat="1" applyFont="1" applyFill="1" applyBorder="1" applyAlignment="1" applyProtection="1">
      <alignment horizontal="center" vertical="center" wrapText="1"/>
      <protection hidden="1"/>
    </xf>
    <xf numFmtId="9" fontId="45" fillId="33" borderId="2" xfId="2" applyNumberFormat="1" applyFont="1" applyFill="1" applyBorder="1" applyAlignment="1" applyProtection="1">
      <alignment horizontal="center" vertical="center" wrapText="1"/>
      <protection hidden="1"/>
    </xf>
    <xf numFmtId="9" fontId="45" fillId="33" borderId="44" xfId="2" applyNumberFormat="1" applyFont="1" applyFill="1" applyBorder="1" applyAlignment="1" applyProtection="1">
      <alignment horizontal="center" vertical="center" wrapText="1"/>
      <protection hidden="1"/>
    </xf>
    <xf numFmtId="9" fontId="45" fillId="33" borderId="35" xfId="2" applyNumberFormat="1" applyFont="1" applyFill="1" applyBorder="1" applyAlignment="1" applyProtection="1">
      <alignment horizontal="center" vertical="center" wrapText="1"/>
      <protection hidden="1"/>
    </xf>
    <xf numFmtId="0" fontId="18" fillId="28" borderId="33" xfId="3" applyNumberFormat="1" applyFont="1" applyFill="1" applyBorder="1" applyAlignment="1" applyProtection="1">
      <alignment horizontal="center" vertical="center" wrapText="1"/>
      <protection hidden="1"/>
    </xf>
    <xf numFmtId="0" fontId="18" fillId="28" borderId="32" xfId="3" applyNumberFormat="1" applyFont="1" applyFill="1" applyBorder="1" applyAlignment="1" applyProtection="1">
      <alignment horizontal="center" vertical="center" wrapText="1"/>
      <protection hidden="1"/>
    </xf>
    <xf numFmtId="0" fontId="18" fillId="28" borderId="27" xfId="3" applyNumberFormat="1" applyFont="1" applyFill="1" applyBorder="1" applyAlignment="1" applyProtection="1">
      <alignment horizontal="center" vertical="center" wrapText="1"/>
      <protection hidden="1"/>
    </xf>
    <xf numFmtId="0" fontId="57" fillId="0" borderId="78" xfId="2" applyNumberFormat="1" applyFont="1" applyFill="1" applyBorder="1" applyAlignment="1" applyProtection="1">
      <alignment horizontal="center" vertical="center" wrapText="1"/>
      <protection hidden="1"/>
    </xf>
    <xf numFmtId="0" fontId="57" fillId="39" borderId="78" xfId="2" applyNumberFormat="1" applyFont="1" applyFill="1" applyBorder="1" applyAlignment="1" applyProtection="1">
      <alignment horizontal="center" vertical="center" wrapText="1"/>
      <protection hidden="1"/>
    </xf>
    <xf numFmtId="9" fontId="57" fillId="0" borderId="78" xfId="2" applyNumberFormat="1" applyFont="1" applyFill="1" applyBorder="1" applyAlignment="1" applyProtection="1">
      <alignment horizontal="center" vertical="center" wrapText="1"/>
      <protection hidden="1"/>
    </xf>
    <xf numFmtId="0" fontId="57" fillId="31" borderId="33" xfId="2" applyNumberFormat="1" applyFont="1" applyFill="1" applyBorder="1" applyAlignment="1" applyProtection="1">
      <alignment horizontal="center" vertical="center" wrapText="1"/>
    </xf>
    <xf numFmtId="0" fontId="57" fillId="31" borderId="32" xfId="2" applyNumberFormat="1" applyFont="1" applyFill="1" applyBorder="1" applyAlignment="1" applyProtection="1">
      <alignment horizontal="center" vertical="center" wrapText="1"/>
    </xf>
    <xf numFmtId="0" fontId="57" fillId="31" borderId="27" xfId="2" applyNumberFormat="1" applyFont="1" applyFill="1" applyBorder="1" applyAlignment="1" applyProtection="1">
      <alignment horizontal="center" vertical="center" wrapText="1"/>
    </xf>
    <xf numFmtId="0" fontId="57" fillId="0" borderId="33" xfId="2" applyNumberFormat="1" applyFont="1" applyFill="1" applyBorder="1" applyAlignment="1" applyProtection="1">
      <alignment horizontal="center" vertical="center" wrapText="1"/>
    </xf>
    <xf numFmtId="0" fontId="57" fillId="0" borderId="32" xfId="2" applyNumberFormat="1" applyFont="1" applyFill="1" applyBorder="1" applyAlignment="1" applyProtection="1">
      <alignment horizontal="center" vertical="center" wrapText="1"/>
    </xf>
    <xf numFmtId="0" fontId="57" fillId="0" borderId="27" xfId="2" applyNumberFormat="1" applyFont="1" applyFill="1" applyBorder="1" applyAlignment="1" applyProtection="1">
      <alignment horizontal="center" vertical="center" wrapText="1"/>
    </xf>
    <xf numFmtId="0" fontId="45" fillId="39" borderId="33" xfId="2" applyFont="1" applyFill="1" applyBorder="1" applyAlignment="1" applyProtection="1">
      <alignment horizontal="center" vertical="center" wrapText="1"/>
    </xf>
    <xf numFmtId="0" fontId="45" fillId="39" borderId="32" xfId="2" applyFont="1" applyFill="1" applyBorder="1" applyAlignment="1" applyProtection="1">
      <alignment horizontal="center" vertical="center" wrapText="1"/>
    </xf>
    <xf numFmtId="0" fontId="45" fillId="39" borderId="27" xfId="2" applyFont="1" applyFill="1" applyBorder="1" applyAlignment="1" applyProtection="1">
      <alignment horizontal="center" vertical="center" wrapText="1"/>
    </xf>
    <xf numFmtId="0" fontId="77" fillId="28" borderId="33" xfId="2" applyFont="1" applyFill="1" applyBorder="1" applyAlignment="1" applyProtection="1">
      <alignment horizontal="center" vertical="center" wrapText="1"/>
    </xf>
    <xf numFmtId="0" fontId="77" fillId="28" borderId="32" xfId="2" applyFont="1" applyFill="1" applyBorder="1" applyAlignment="1" applyProtection="1">
      <alignment horizontal="center" vertical="center" wrapText="1"/>
    </xf>
    <xf numFmtId="0" fontId="77" fillId="28" borderId="27" xfId="2" applyFont="1" applyFill="1" applyBorder="1" applyAlignment="1" applyProtection="1">
      <alignment horizontal="center" vertical="center" wrapText="1"/>
    </xf>
    <xf numFmtId="0" fontId="18" fillId="0" borderId="33" xfId="3" applyNumberFormat="1" applyFont="1" applyFill="1" applyBorder="1" applyAlignment="1" applyProtection="1">
      <alignment horizontal="center" vertical="center" wrapText="1"/>
    </xf>
    <xf numFmtId="0" fontId="18" fillId="0" borderId="32" xfId="3" applyNumberFormat="1" applyFont="1" applyFill="1" applyBorder="1" applyAlignment="1" applyProtection="1">
      <alignment horizontal="center" vertical="center" wrapText="1"/>
    </xf>
    <xf numFmtId="0" fontId="18" fillId="0" borderId="27" xfId="3" applyNumberFormat="1" applyFont="1" applyFill="1" applyBorder="1" applyAlignment="1" applyProtection="1">
      <alignment horizontal="center" vertical="center" wrapText="1"/>
    </xf>
    <xf numFmtId="4" fontId="45" fillId="0" borderId="33" xfId="2" applyNumberFormat="1" applyFont="1" applyFill="1" applyBorder="1" applyAlignment="1" applyProtection="1">
      <alignment horizontal="center" vertical="center" wrapText="1"/>
    </xf>
    <xf numFmtId="4" fontId="45" fillId="0" borderId="32" xfId="2" applyNumberFormat="1" applyFont="1" applyFill="1" applyBorder="1" applyAlignment="1" applyProtection="1">
      <alignment horizontal="center" vertical="center" wrapText="1"/>
    </xf>
    <xf numFmtId="4" fontId="45" fillId="0" borderId="27" xfId="2" applyNumberFormat="1" applyFont="1" applyFill="1" applyBorder="1" applyAlignment="1" applyProtection="1">
      <alignment horizontal="center" vertical="center" wrapText="1"/>
    </xf>
    <xf numFmtId="0" fontId="57" fillId="39" borderId="33" xfId="2" applyNumberFormat="1" applyFont="1" applyFill="1" applyBorder="1" applyAlignment="1" applyProtection="1">
      <alignment horizontal="center" vertical="center" wrapText="1"/>
    </xf>
    <xf numFmtId="0" fontId="57" fillId="39" borderId="32" xfId="2" applyNumberFormat="1" applyFont="1" applyFill="1" applyBorder="1" applyAlignment="1" applyProtection="1">
      <alignment horizontal="center" vertical="center" wrapText="1"/>
    </xf>
    <xf numFmtId="0" fontId="57" fillId="39" borderId="27" xfId="2" applyNumberFormat="1" applyFont="1" applyFill="1" applyBorder="1" applyAlignment="1" applyProtection="1">
      <alignment horizontal="center" vertical="center" wrapText="1"/>
    </xf>
    <xf numFmtId="9" fontId="57" fillId="0" borderId="33" xfId="2" applyNumberFormat="1" applyFont="1" applyFill="1" applyBorder="1" applyAlignment="1" applyProtection="1">
      <alignment horizontal="center" vertical="center" wrapText="1"/>
    </xf>
    <xf numFmtId="9" fontId="57" fillId="0" borderId="32" xfId="2" applyNumberFormat="1" applyFont="1" applyFill="1" applyBorder="1" applyAlignment="1" applyProtection="1">
      <alignment horizontal="center" vertical="center" wrapText="1"/>
    </xf>
    <xf numFmtId="9" fontId="57" fillId="0" borderId="27" xfId="2" applyNumberFormat="1" applyFont="1" applyFill="1" applyBorder="1" applyAlignment="1" applyProtection="1">
      <alignment horizontal="center" vertical="center" wrapText="1"/>
    </xf>
    <xf numFmtId="0" fontId="57" fillId="0" borderId="33" xfId="2" applyFont="1" applyFill="1" applyBorder="1" applyAlignment="1" applyProtection="1">
      <alignment horizontal="center" vertical="center" wrapText="1"/>
    </xf>
    <xf numFmtId="0" fontId="57" fillId="0" borderId="32" xfId="2" applyFont="1" applyFill="1" applyBorder="1" applyAlignment="1" applyProtection="1">
      <alignment horizontal="center" vertical="center" wrapText="1"/>
    </xf>
    <xf numFmtId="0" fontId="57" fillId="0" borderId="27" xfId="2" applyFont="1" applyFill="1" applyBorder="1" applyAlignment="1" applyProtection="1">
      <alignment horizontal="center" vertical="center" wrapText="1"/>
    </xf>
    <xf numFmtId="0" fontId="122" fillId="0" borderId="33" xfId="2" applyNumberFormat="1" applyFont="1" applyFill="1" applyBorder="1" applyAlignment="1" applyProtection="1">
      <alignment horizontal="center" vertical="center" wrapText="1"/>
    </xf>
    <xf numFmtId="0" fontId="122" fillId="0" borderId="32" xfId="2" applyNumberFormat="1" applyFont="1" applyFill="1" applyBorder="1" applyAlignment="1" applyProtection="1">
      <alignment horizontal="center" vertical="center" wrapText="1"/>
    </xf>
    <xf numFmtId="0" fontId="122" fillId="0" borderId="27" xfId="2" applyNumberFormat="1" applyFont="1" applyFill="1" applyBorder="1" applyAlignment="1" applyProtection="1">
      <alignment horizontal="center" vertical="center" wrapText="1"/>
    </xf>
    <xf numFmtId="4" fontId="45" fillId="31" borderId="33" xfId="2" applyNumberFormat="1" applyFont="1" applyFill="1" applyBorder="1" applyAlignment="1" applyProtection="1">
      <alignment horizontal="center" vertical="center" wrapText="1"/>
    </xf>
    <xf numFmtId="4" fontId="45" fillId="31" borderId="32" xfId="2" applyNumberFormat="1" applyFont="1" applyFill="1" applyBorder="1" applyAlignment="1" applyProtection="1">
      <alignment horizontal="center" vertical="center" wrapText="1"/>
    </xf>
    <xf numFmtId="4" fontId="45" fillId="31" borderId="27" xfId="2" applyNumberFormat="1" applyFont="1" applyFill="1" applyBorder="1" applyAlignment="1" applyProtection="1">
      <alignment horizontal="center" vertical="center" wrapText="1"/>
    </xf>
    <xf numFmtId="9" fontId="57" fillId="31" borderId="33" xfId="2" applyNumberFormat="1" applyFont="1" applyFill="1" applyBorder="1" applyAlignment="1" applyProtection="1">
      <alignment horizontal="center" vertical="center" wrapText="1"/>
    </xf>
    <xf numFmtId="9" fontId="57" fillId="31" borderId="32" xfId="2" applyNumberFormat="1" applyFont="1" applyFill="1" applyBorder="1" applyAlignment="1" applyProtection="1">
      <alignment horizontal="center" vertical="center" wrapText="1"/>
    </xf>
    <xf numFmtId="9" fontId="57" fillId="31" borderId="27" xfId="2" applyNumberFormat="1" applyFont="1" applyFill="1" applyBorder="1" applyAlignment="1" applyProtection="1">
      <alignment horizontal="center" vertical="center" wrapText="1"/>
    </xf>
    <xf numFmtId="0" fontId="57" fillId="0" borderId="142" xfId="2" applyFont="1" applyFill="1" applyBorder="1" applyAlignment="1" applyProtection="1">
      <alignment horizontal="center" vertical="center" wrapText="1"/>
    </xf>
    <xf numFmtId="167" fontId="78" fillId="0" borderId="33" xfId="3" applyFont="1" applyFill="1" applyBorder="1" applyAlignment="1" applyProtection="1">
      <alignment horizontal="center" vertical="center" wrapText="1"/>
    </xf>
    <xf numFmtId="167" fontId="78" fillId="0" borderId="32" xfId="3" applyFont="1" applyFill="1" applyBorder="1" applyAlignment="1" applyProtection="1">
      <alignment horizontal="center" vertical="center" wrapText="1"/>
    </xf>
    <xf numFmtId="167" fontId="78" fillId="0" borderId="27" xfId="3" applyFont="1" applyFill="1" applyBorder="1" applyAlignment="1" applyProtection="1">
      <alignment horizontal="center" vertical="center" wrapText="1"/>
    </xf>
    <xf numFmtId="0" fontId="122" fillId="31" borderId="33" xfId="2" applyNumberFormat="1" applyFont="1" applyFill="1" applyBorder="1" applyAlignment="1" applyProtection="1">
      <alignment horizontal="center" vertical="center" wrapText="1"/>
    </xf>
    <xf numFmtId="0" fontId="122" fillId="31" borderId="32" xfId="2" applyNumberFormat="1" applyFont="1" applyFill="1" applyBorder="1" applyAlignment="1" applyProtection="1">
      <alignment horizontal="center" vertical="center" wrapText="1"/>
    </xf>
    <xf numFmtId="0" fontId="122" fillId="31" borderId="27" xfId="2" applyNumberFormat="1" applyFont="1" applyFill="1" applyBorder="1" applyAlignment="1" applyProtection="1">
      <alignment horizontal="center" vertical="center" wrapText="1"/>
    </xf>
    <xf numFmtId="4" fontId="45" fillId="0" borderId="69" xfId="2" applyNumberFormat="1" applyFont="1" applyFill="1" applyBorder="1" applyAlignment="1" applyProtection="1">
      <alignment horizontal="center" vertical="center" wrapText="1"/>
    </xf>
    <xf numFmtId="0" fontId="57" fillId="28" borderId="33" xfId="2" applyFont="1" applyFill="1" applyBorder="1" applyAlignment="1" applyProtection="1">
      <alignment horizontal="center" vertical="center" wrapText="1"/>
    </xf>
    <xf numFmtId="0" fontId="57" fillId="28" borderId="32" xfId="2" applyFont="1" applyFill="1" applyBorder="1" applyAlignment="1" applyProtection="1">
      <alignment horizontal="center" vertical="center" wrapText="1"/>
    </xf>
    <xf numFmtId="0" fontId="57" fillId="28" borderId="27" xfId="2" applyFont="1" applyFill="1" applyBorder="1" applyAlignment="1" applyProtection="1">
      <alignment horizontal="center" vertical="center" wrapText="1"/>
    </xf>
    <xf numFmtId="0" fontId="18" fillId="28" borderId="33" xfId="3" applyNumberFormat="1" applyFont="1" applyFill="1" applyBorder="1" applyAlignment="1" applyProtection="1">
      <alignment horizontal="center" vertical="center" wrapText="1"/>
    </xf>
    <xf numFmtId="0" fontId="18" fillId="28" borderId="32" xfId="3" applyNumberFormat="1" applyFont="1" applyFill="1" applyBorder="1" applyAlignment="1" applyProtection="1">
      <alignment horizontal="center" vertical="center" wrapText="1"/>
    </xf>
    <xf numFmtId="0" fontId="18" fillId="28" borderId="27" xfId="3" applyNumberFormat="1" applyFont="1" applyFill="1" applyBorder="1" applyAlignment="1" applyProtection="1">
      <alignment horizontal="center" vertical="center" wrapText="1"/>
    </xf>
    <xf numFmtId="17" fontId="57" fillId="0" borderId="33" xfId="2" applyNumberFormat="1" applyFont="1" applyFill="1" applyBorder="1" applyAlignment="1" applyProtection="1">
      <alignment horizontal="center" vertical="center" wrapText="1"/>
    </xf>
    <xf numFmtId="0" fontId="63" fillId="37" borderId="2" xfId="2" applyFont="1" applyFill="1" applyBorder="1" applyAlignment="1" applyProtection="1">
      <alignment horizontal="center" vertical="center" wrapText="1"/>
      <protection hidden="1"/>
    </xf>
    <xf numFmtId="0" fontId="63" fillId="37" borderId="44" xfId="2" applyFont="1" applyFill="1" applyBorder="1" applyAlignment="1" applyProtection="1">
      <alignment horizontal="center" vertical="center" wrapText="1"/>
      <protection hidden="1"/>
    </xf>
    <xf numFmtId="0" fontId="63" fillId="37" borderId="35" xfId="2" applyFont="1" applyFill="1" applyBorder="1" applyAlignment="1" applyProtection="1">
      <alignment horizontal="center" vertical="center" wrapText="1"/>
      <protection hidden="1"/>
    </xf>
    <xf numFmtId="0" fontId="76" fillId="31" borderId="2" xfId="2" applyNumberFormat="1" applyFont="1" applyFill="1" applyBorder="1" applyAlignment="1" applyProtection="1">
      <alignment horizontal="center" vertical="center" wrapText="1"/>
      <protection hidden="1"/>
    </xf>
    <xf numFmtId="0" fontId="76" fillId="31" borderId="44" xfId="2" applyNumberFormat="1" applyFont="1" applyFill="1" applyBorder="1" applyAlignment="1" applyProtection="1">
      <alignment horizontal="center" vertical="center" wrapText="1"/>
      <protection hidden="1"/>
    </xf>
    <xf numFmtId="0" fontId="76" fillId="31" borderId="35" xfId="2" applyNumberFormat="1" applyFont="1" applyFill="1" applyBorder="1" applyAlignment="1" applyProtection="1">
      <alignment horizontal="center" vertical="center" wrapText="1"/>
      <protection hidden="1"/>
    </xf>
    <xf numFmtId="0" fontId="17" fillId="0" borderId="0" xfId="2" applyFont="1" applyFill="1" applyAlignment="1" applyProtection="1">
      <alignment horizontal="left" vertical="center" wrapText="1"/>
      <protection hidden="1"/>
    </xf>
    <xf numFmtId="167" fontId="18" fillId="33" borderId="2" xfId="3" applyFont="1" applyFill="1" applyBorder="1" applyAlignment="1" applyProtection="1">
      <alignment horizontal="center" vertical="center" wrapText="1"/>
      <protection hidden="1"/>
    </xf>
    <xf numFmtId="167" fontId="18" fillId="33" borderId="35" xfId="3" applyFont="1" applyFill="1" applyBorder="1" applyAlignment="1" applyProtection="1">
      <alignment horizontal="center" vertical="center" wrapText="1"/>
      <protection hidden="1"/>
    </xf>
    <xf numFmtId="168" fontId="15" fillId="33" borderId="22" xfId="3" applyNumberFormat="1" applyFont="1" applyFill="1" applyBorder="1" applyAlignment="1" applyProtection="1">
      <alignment horizontal="center" vertical="center" wrapText="1"/>
      <protection hidden="1"/>
    </xf>
    <xf numFmtId="167" fontId="15" fillId="33" borderId="22" xfId="3" applyFont="1" applyFill="1" applyBorder="1" applyAlignment="1" applyProtection="1">
      <alignment horizontal="center" vertical="center" wrapText="1"/>
      <protection hidden="1"/>
    </xf>
    <xf numFmtId="189" fontId="15" fillId="37" borderId="2" xfId="3" applyNumberFormat="1" applyFont="1" applyFill="1" applyBorder="1" applyAlignment="1" applyProtection="1">
      <alignment horizontal="center" vertical="center" wrapText="1"/>
    </xf>
    <xf numFmtId="189" fontId="15" fillId="37" borderId="35" xfId="3" applyNumberFormat="1" applyFont="1" applyFill="1" applyBorder="1" applyAlignment="1" applyProtection="1">
      <alignment horizontal="center" vertical="center" wrapText="1"/>
    </xf>
    <xf numFmtId="169" fontId="15" fillId="37" borderId="22" xfId="3" applyNumberFormat="1" applyFont="1" applyFill="1" applyBorder="1" applyAlignment="1" applyProtection="1">
      <alignment horizontal="center" vertical="center" wrapText="1"/>
    </xf>
    <xf numFmtId="0" fontId="15" fillId="37" borderId="2" xfId="356" applyFont="1" applyFill="1" applyBorder="1" applyAlignment="1" applyProtection="1">
      <alignment horizontal="center" vertical="center" wrapText="1"/>
      <protection hidden="1"/>
    </xf>
    <xf numFmtId="0" fontId="15" fillId="37" borderId="44" xfId="356" applyFont="1" applyFill="1" applyBorder="1" applyAlignment="1" applyProtection="1">
      <alignment horizontal="center" vertical="center" wrapText="1"/>
      <protection hidden="1"/>
    </xf>
    <xf numFmtId="0" fontId="15" fillId="37" borderId="35" xfId="356" applyFont="1" applyFill="1" applyBorder="1" applyAlignment="1" applyProtection="1">
      <alignment horizontal="center" vertical="center" wrapText="1"/>
      <protection hidden="1"/>
    </xf>
    <xf numFmtId="0" fontId="17" fillId="0" borderId="33" xfId="2" applyNumberFormat="1" applyFont="1" applyFill="1" applyBorder="1" applyAlignment="1" applyProtection="1">
      <alignment horizontal="center" vertical="center" wrapText="1"/>
    </xf>
    <xf numFmtId="4" fontId="45" fillId="31" borderId="69" xfId="2" applyNumberFormat="1" applyFont="1" applyFill="1" applyBorder="1" applyAlignment="1" applyProtection="1">
      <alignment horizontal="center" vertical="center" wrapText="1"/>
    </xf>
    <xf numFmtId="0" fontId="77" fillId="0" borderId="33" xfId="2" applyFont="1" applyFill="1" applyBorder="1" applyAlignment="1" applyProtection="1">
      <alignment horizontal="center" vertical="center" wrapText="1"/>
    </xf>
    <xf numFmtId="0" fontId="77" fillId="0" borderId="32" xfId="2" applyFont="1" applyFill="1" applyBorder="1" applyAlignment="1" applyProtection="1">
      <alignment horizontal="center" vertical="center" wrapText="1"/>
    </xf>
    <xf numFmtId="0" fontId="77" fillId="0" borderId="27" xfId="2" applyFont="1" applyFill="1" applyBorder="1" applyAlignment="1" applyProtection="1">
      <alignment horizontal="center" vertical="center" wrapText="1"/>
    </xf>
    <xf numFmtId="0" fontId="57" fillId="28" borderId="142" xfId="2" applyFont="1" applyFill="1" applyBorder="1" applyAlignment="1" applyProtection="1">
      <alignment horizontal="center" vertical="center" wrapText="1"/>
    </xf>
    <xf numFmtId="0" fontId="57" fillId="80" borderId="33" xfId="2" applyFont="1" applyFill="1" applyBorder="1" applyAlignment="1" applyProtection="1">
      <alignment horizontal="center" vertical="center" wrapText="1"/>
      <protection hidden="1"/>
    </xf>
    <xf numFmtId="0" fontId="57" fillId="80" borderId="32" xfId="2" applyFont="1" applyFill="1" applyBorder="1" applyAlignment="1" applyProtection="1">
      <alignment horizontal="center" vertical="center" wrapText="1"/>
      <protection hidden="1"/>
    </xf>
    <xf numFmtId="0" fontId="57" fillId="80" borderId="27" xfId="2" applyFont="1" applyFill="1" applyBorder="1" applyAlignment="1" applyProtection="1">
      <alignment horizontal="center" vertical="center" wrapText="1"/>
      <protection hidden="1"/>
    </xf>
    <xf numFmtId="4" fontId="45" fillId="0" borderId="78" xfId="2" applyNumberFormat="1" applyFont="1" applyFill="1" applyBorder="1" applyAlignment="1" applyProtection="1">
      <alignment horizontal="center" vertical="center" wrapText="1"/>
      <protection hidden="1"/>
    </xf>
    <xf numFmtId="9" fontId="57" fillId="31" borderId="33" xfId="2" applyNumberFormat="1" applyFont="1" applyFill="1" applyBorder="1" applyAlignment="1" applyProtection="1">
      <alignment horizontal="center" vertical="center" wrapText="1"/>
      <protection hidden="1"/>
    </xf>
    <xf numFmtId="9" fontId="57" fillId="31" borderId="32" xfId="2" applyNumberFormat="1" applyFont="1" applyFill="1" applyBorder="1" applyAlignment="1" applyProtection="1">
      <alignment horizontal="center" vertical="center" wrapText="1"/>
      <protection hidden="1"/>
    </xf>
    <xf numFmtId="9" fontId="57" fillId="31" borderId="27" xfId="2" applyNumberFormat="1" applyFont="1" applyFill="1" applyBorder="1" applyAlignment="1" applyProtection="1">
      <alignment horizontal="center" vertical="center" wrapText="1"/>
      <protection hidden="1"/>
    </xf>
    <xf numFmtId="0" fontId="57" fillId="28" borderId="33" xfId="2" applyFont="1" applyFill="1" applyBorder="1" applyAlignment="1" applyProtection="1">
      <alignment horizontal="center" vertical="center" wrapText="1"/>
      <protection hidden="1"/>
    </xf>
    <xf numFmtId="0" fontId="57" fillId="28" borderId="32" xfId="2" applyFont="1" applyFill="1" applyBorder="1" applyAlignment="1" applyProtection="1">
      <alignment horizontal="center" vertical="center" wrapText="1"/>
      <protection hidden="1"/>
    </xf>
    <xf numFmtId="0" fontId="57" fillId="28" borderId="27" xfId="2" applyFont="1" applyFill="1" applyBorder="1" applyAlignment="1" applyProtection="1">
      <alignment horizontal="center" vertical="center" wrapText="1"/>
      <protection hidden="1"/>
    </xf>
    <xf numFmtId="10" fontId="57" fillId="31" borderId="33" xfId="2" applyNumberFormat="1" applyFont="1" applyFill="1" applyBorder="1" applyAlignment="1" applyProtection="1">
      <alignment horizontal="center" vertical="center" wrapText="1"/>
      <protection hidden="1"/>
    </xf>
    <xf numFmtId="10" fontId="57" fillId="31" borderId="32" xfId="2" applyNumberFormat="1" applyFont="1" applyFill="1" applyBorder="1" applyAlignment="1" applyProtection="1">
      <alignment horizontal="center" vertical="center" wrapText="1"/>
      <protection hidden="1"/>
    </xf>
    <xf numFmtId="10" fontId="57" fillId="31" borderId="27" xfId="2" applyNumberFormat="1" applyFont="1" applyFill="1" applyBorder="1" applyAlignment="1" applyProtection="1">
      <alignment horizontal="center" vertical="center" wrapText="1"/>
      <protection hidden="1"/>
    </xf>
    <xf numFmtId="0" fontId="70" fillId="31" borderId="22" xfId="2" applyFont="1" applyFill="1" applyBorder="1" applyAlignment="1" applyProtection="1">
      <alignment horizontal="center" vertical="center" wrapText="1"/>
      <protection hidden="1"/>
    </xf>
    <xf numFmtId="0" fontId="18" fillId="37" borderId="22" xfId="3" applyNumberFormat="1" applyFont="1" applyFill="1" applyBorder="1" applyAlignment="1" applyProtection="1">
      <alignment horizontal="center" vertical="center" wrapText="1"/>
      <protection hidden="1"/>
    </xf>
    <xf numFmtId="0" fontId="18" fillId="0" borderId="22" xfId="2" applyFont="1" applyFill="1" applyBorder="1" applyAlignment="1" applyProtection="1">
      <alignment horizontal="center" vertical="center" wrapText="1"/>
      <protection hidden="1"/>
    </xf>
    <xf numFmtId="0" fontId="18" fillId="33" borderId="22" xfId="2" applyNumberFormat="1" applyFont="1" applyFill="1" applyBorder="1" applyAlignment="1" applyProtection="1">
      <alignment horizontal="center" vertical="center" wrapText="1"/>
      <protection hidden="1"/>
    </xf>
    <xf numFmtId="0" fontId="18" fillId="38" borderId="22" xfId="2" applyNumberFormat="1" applyFont="1" applyFill="1" applyBorder="1" applyAlignment="1" applyProtection="1">
      <alignment horizontal="center" vertical="center" wrapText="1"/>
      <protection hidden="1"/>
    </xf>
    <xf numFmtId="0" fontId="69" fillId="33" borderId="2" xfId="2" applyFont="1" applyFill="1" applyBorder="1" applyAlignment="1" applyProtection="1">
      <alignment horizontal="center" vertical="center" wrapText="1"/>
      <protection hidden="1"/>
    </xf>
    <xf numFmtId="0" fontId="69" fillId="33" borderId="35" xfId="2" applyFont="1" applyFill="1" applyBorder="1" applyAlignment="1" applyProtection="1">
      <alignment horizontal="center" vertical="center" wrapText="1"/>
      <protection hidden="1"/>
    </xf>
    <xf numFmtId="0" fontId="69" fillId="38" borderId="2" xfId="2" applyFont="1" applyFill="1" applyBorder="1" applyAlignment="1" applyProtection="1">
      <alignment horizontal="center" vertical="center" wrapText="1"/>
      <protection hidden="1"/>
    </xf>
    <xf numFmtId="0" fontId="69" fillId="38" borderId="35" xfId="2" applyFont="1" applyFill="1" applyBorder="1" applyAlignment="1" applyProtection="1">
      <alignment horizontal="center" vertical="center" wrapText="1"/>
      <protection hidden="1"/>
    </xf>
    <xf numFmtId="0" fontId="18" fillId="37" borderId="56" xfId="0" applyFont="1" applyFill="1" applyBorder="1" applyAlignment="1" applyProtection="1">
      <alignment horizontal="center"/>
    </xf>
    <xf numFmtId="0" fontId="18" fillId="37" borderId="57" xfId="0" applyFont="1" applyFill="1" applyBorder="1" applyAlignment="1" applyProtection="1">
      <alignment horizontal="center"/>
    </xf>
    <xf numFmtId="0" fontId="18" fillId="37" borderId="58" xfId="0" applyFont="1" applyFill="1" applyBorder="1" applyAlignment="1" applyProtection="1">
      <alignment horizontal="center"/>
    </xf>
    <xf numFmtId="0" fontId="18" fillId="0" borderId="56" xfId="356" applyFont="1" applyBorder="1" applyAlignment="1" applyProtection="1">
      <alignment horizontal="center" vertical="center"/>
    </xf>
    <xf numFmtId="0" fontId="18" fillId="0" borderId="57" xfId="356" applyFont="1" applyBorder="1" applyAlignment="1" applyProtection="1">
      <alignment horizontal="center" vertical="center"/>
    </xf>
    <xf numFmtId="0" fontId="18" fillId="0" borderId="58" xfId="356" applyFont="1" applyBorder="1" applyAlignment="1" applyProtection="1">
      <alignment horizontal="center" vertical="center"/>
    </xf>
    <xf numFmtId="0" fontId="56" fillId="28" borderId="70" xfId="356" applyFont="1" applyFill="1" applyBorder="1" applyAlignment="1" applyProtection="1">
      <alignment horizontal="center" vertical="center" textRotation="90" wrapText="1"/>
    </xf>
    <xf numFmtId="0" fontId="56" fillId="28" borderId="49" xfId="356" applyFont="1" applyFill="1" applyBorder="1" applyAlignment="1" applyProtection="1">
      <alignment horizontal="center" vertical="center" textRotation="90" wrapText="1"/>
    </xf>
    <xf numFmtId="0" fontId="91" fillId="53" borderId="137" xfId="0" applyFont="1" applyFill="1" applyBorder="1" applyAlignment="1" applyProtection="1">
      <alignment horizontal="center" vertical="center"/>
      <protection locked="0"/>
    </xf>
    <xf numFmtId="0" fontId="60" fillId="0" borderId="138" xfId="0" applyFont="1" applyBorder="1" applyProtection="1">
      <protection locked="0"/>
    </xf>
    <xf numFmtId="0" fontId="60" fillId="0" borderId="139" xfId="0" applyFont="1" applyBorder="1" applyProtection="1">
      <protection locked="0"/>
    </xf>
    <xf numFmtId="0" fontId="119" fillId="53" borderId="155" xfId="0" applyFont="1" applyFill="1" applyBorder="1" applyAlignment="1" applyProtection="1">
      <alignment horizontal="center" vertical="center"/>
      <protection locked="0"/>
    </xf>
    <xf numFmtId="0" fontId="119" fillId="53" borderId="156" xfId="0" applyFont="1" applyFill="1" applyBorder="1" applyAlignment="1" applyProtection="1">
      <alignment horizontal="center" vertical="center"/>
      <protection locked="0"/>
    </xf>
    <xf numFmtId="0" fontId="119" fillId="53" borderId="157" xfId="0" applyFont="1" applyFill="1" applyBorder="1" applyAlignment="1" applyProtection="1">
      <alignment horizontal="center" vertical="center"/>
      <protection locked="0"/>
    </xf>
    <xf numFmtId="0" fontId="60" fillId="0" borderId="156" xfId="0" applyFont="1" applyBorder="1" applyProtection="1">
      <protection locked="0"/>
    </xf>
    <xf numFmtId="0" fontId="60" fillId="0" borderId="157" xfId="0" applyFont="1" applyBorder="1" applyProtection="1">
      <protection locked="0"/>
    </xf>
    <xf numFmtId="0" fontId="119" fillId="55" borderId="135" xfId="0" applyFont="1" applyFill="1" applyBorder="1" applyAlignment="1" applyProtection="1">
      <alignment horizontal="center" vertical="center"/>
      <protection locked="0"/>
    </xf>
    <xf numFmtId="0" fontId="60" fillId="0" borderId="123" xfId="0" applyFont="1" applyBorder="1" applyProtection="1">
      <protection locked="0"/>
    </xf>
    <xf numFmtId="0" fontId="60" fillId="0" borderId="136" xfId="0" applyFont="1" applyBorder="1" applyProtection="1">
      <protection locked="0"/>
    </xf>
    <xf numFmtId="0" fontId="17" fillId="0" borderId="0" xfId="0" applyFont="1" applyFill="1" applyAlignment="1" applyProtection="1">
      <alignment horizontal="center" vertical="center" textRotation="90" wrapText="1"/>
    </xf>
    <xf numFmtId="0" fontId="56" fillId="40" borderId="70" xfId="356" applyFont="1" applyFill="1" applyBorder="1" applyAlignment="1" applyProtection="1">
      <alignment horizontal="center" vertical="center" textRotation="90" wrapText="1"/>
    </xf>
    <xf numFmtId="0" fontId="56" fillId="40" borderId="49" xfId="356" applyFont="1" applyFill="1" applyBorder="1" applyAlignment="1" applyProtection="1">
      <alignment horizontal="center" vertical="center" textRotation="90" wrapText="1"/>
    </xf>
    <xf numFmtId="0" fontId="18" fillId="28" borderId="41" xfId="0" applyFont="1" applyFill="1" applyBorder="1" applyAlignment="1" applyProtection="1">
      <alignment horizontal="center" vertical="center" wrapText="1"/>
    </xf>
    <xf numFmtId="0" fontId="18" fillId="28" borderId="53" xfId="0" applyFont="1" applyFill="1" applyBorder="1" applyAlignment="1" applyProtection="1">
      <alignment horizontal="center" vertical="center" wrapText="1"/>
    </xf>
    <xf numFmtId="0" fontId="18" fillId="37" borderId="45" xfId="0" applyFont="1" applyFill="1" applyBorder="1" applyAlignment="1" applyProtection="1">
      <alignment horizontal="center" vertical="center" wrapText="1"/>
    </xf>
    <xf numFmtId="0" fontId="17" fillId="37" borderId="46" xfId="0" applyFont="1" applyFill="1" applyBorder="1" applyAlignment="1" applyProtection="1">
      <alignment horizontal="center" vertical="center" wrapText="1"/>
    </xf>
    <xf numFmtId="0" fontId="17" fillId="37" borderId="47" xfId="0" applyFont="1" applyFill="1" applyBorder="1" applyAlignment="1" applyProtection="1">
      <alignment horizontal="center" vertical="center" wrapText="1"/>
    </xf>
    <xf numFmtId="0" fontId="17" fillId="37" borderId="48" xfId="0" applyFont="1" applyFill="1" applyBorder="1" applyAlignment="1" applyProtection="1">
      <alignment horizontal="center" vertical="center" wrapText="1"/>
    </xf>
    <xf numFmtId="0" fontId="17" fillId="37" borderId="59" xfId="0" applyFont="1" applyFill="1" applyBorder="1" applyAlignment="1" applyProtection="1">
      <alignment horizontal="center" vertical="center" wrapText="1"/>
    </xf>
    <xf numFmtId="0" fontId="17" fillId="37" borderId="54" xfId="0" applyFont="1" applyFill="1" applyBorder="1" applyAlignment="1" applyProtection="1">
      <alignment horizontal="center" vertical="center" wrapText="1"/>
    </xf>
    <xf numFmtId="0" fontId="18" fillId="28" borderId="45" xfId="0" applyFont="1" applyFill="1" applyBorder="1" applyAlignment="1" applyProtection="1">
      <alignment horizontal="center" vertical="center" wrapText="1"/>
    </xf>
    <xf numFmtId="0" fontId="18" fillId="28" borderId="43" xfId="0" applyFont="1" applyFill="1" applyBorder="1" applyAlignment="1" applyProtection="1">
      <alignment horizontal="center" vertical="center" wrapText="1"/>
    </xf>
    <xf numFmtId="0" fontId="18" fillId="28" borderId="46" xfId="0" applyFont="1" applyFill="1" applyBorder="1" applyAlignment="1" applyProtection="1">
      <alignment horizontal="center" vertical="center" wrapText="1"/>
    </xf>
    <xf numFmtId="0" fontId="18" fillId="28" borderId="47" xfId="0" applyFont="1" applyFill="1" applyBorder="1" applyAlignment="1" applyProtection="1">
      <alignment horizontal="center" vertical="center" wrapText="1"/>
    </xf>
    <xf numFmtId="0" fontId="18" fillId="28" borderId="0" xfId="0" applyFont="1" applyFill="1" applyBorder="1" applyAlignment="1" applyProtection="1">
      <alignment horizontal="center" vertical="center" wrapText="1"/>
    </xf>
    <xf numFmtId="0" fontId="18" fillId="28" borderId="48" xfId="0" applyFont="1" applyFill="1" applyBorder="1" applyAlignment="1" applyProtection="1">
      <alignment horizontal="center" vertical="center" wrapText="1"/>
    </xf>
    <xf numFmtId="0" fontId="18" fillId="28" borderId="59" xfId="0" applyFont="1" applyFill="1" applyBorder="1" applyAlignment="1" applyProtection="1">
      <alignment horizontal="center" vertical="center" wrapText="1"/>
    </xf>
    <xf numFmtId="0" fontId="18" fillId="28" borderId="55" xfId="0" applyFont="1" applyFill="1" applyBorder="1" applyAlignment="1" applyProtection="1">
      <alignment horizontal="center" vertical="center" wrapText="1"/>
    </xf>
    <xf numFmtId="0" fontId="18" fillId="28" borderId="54" xfId="0" applyFont="1" applyFill="1" applyBorder="1" applyAlignment="1" applyProtection="1">
      <alignment horizontal="center" vertical="center" wrapText="1"/>
    </xf>
    <xf numFmtId="0" fontId="18" fillId="28" borderId="45" xfId="0" applyNumberFormat="1" applyFont="1" applyFill="1" applyBorder="1" applyAlignment="1" applyProtection="1">
      <alignment horizontal="center" vertical="center" wrapText="1"/>
    </xf>
    <xf numFmtId="0" fontId="18" fillId="28" borderId="43" xfId="0" applyNumberFormat="1" applyFont="1" applyFill="1" applyBorder="1" applyAlignment="1" applyProtection="1">
      <alignment horizontal="center" vertical="center" wrapText="1"/>
    </xf>
    <xf numFmtId="0" fontId="18" fillId="28" borderId="46" xfId="0" applyNumberFormat="1" applyFont="1" applyFill="1" applyBorder="1" applyAlignment="1" applyProtection="1">
      <alignment horizontal="center" vertical="center" wrapText="1"/>
    </xf>
    <xf numFmtId="0" fontId="18" fillId="28" borderId="59" xfId="0" applyNumberFormat="1" applyFont="1" applyFill="1" applyBorder="1" applyAlignment="1" applyProtection="1">
      <alignment horizontal="center" vertical="center" wrapText="1"/>
    </xf>
    <xf numFmtId="0" fontId="18" fillId="28" borderId="55" xfId="0" applyNumberFormat="1" applyFont="1" applyFill="1" applyBorder="1" applyAlignment="1" applyProtection="1">
      <alignment horizontal="center" vertical="center" wrapText="1"/>
    </xf>
    <xf numFmtId="0" fontId="18" fillId="28" borderId="54" xfId="0" applyNumberFormat="1" applyFont="1" applyFill="1" applyBorder="1" applyAlignment="1" applyProtection="1">
      <alignment horizontal="center" vertical="center" wrapText="1"/>
    </xf>
    <xf numFmtId="0" fontId="18" fillId="28" borderId="60" xfId="0" quotePrefix="1" applyFont="1" applyFill="1" applyBorder="1" applyAlignment="1" applyProtection="1">
      <alignment horizontal="center" vertical="center" wrapText="1"/>
    </xf>
    <xf numFmtId="0" fontId="18" fillId="28" borderId="61" xfId="0" quotePrefix="1" applyFont="1" applyFill="1" applyBorder="1" applyAlignment="1" applyProtection="1">
      <alignment horizontal="center" vertical="center" wrapText="1"/>
    </xf>
    <xf numFmtId="0" fontId="18" fillId="28" borderId="50" xfId="0" quotePrefix="1" applyFont="1" applyFill="1" applyBorder="1" applyAlignment="1" applyProtection="1">
      <alignment horizontal="center" vertical="center" wrapText="1"/>
    </xf>
    <xf numFmtId="0" fontId="18" fillId="37" borderId="41" xfId="0" applyFont="1" applyFill="1" applyBorder="1" applyAlignment="1" applyProtection="1">
      <alignment horizontal="center" vertical="center" wrapText="1"/>
    </xf>
    <xf numFmtId="0" fontId="18" fillId="37" borderId="40" xfId="0" applyFont="1" applyFill="1" applyBorder="1" applyAlignment="1" applyProtection="1">
      <alignment horizontal="center" vertical="center" wrapText="1"/>
    </xf>
    <xf numFmtId="0" fontId="18" fillId="37" borderId="43" xfId="0" applyFont="1" applyFill="1" applyBorder="1" applyAlignment="1" applyProtection="1">
      <alignment horizontal="center" vertical="center" wrapText="1"/>
    </xf>
    <xf numFmtId="0" fontId="18" fillId="37" borderId="46" xfId="0" applyFont="1" applyFill="1" applyBorder="1" applyAlignment="1" applyProtection="1">
      <alignment horizontal="center" vertical="center" wrapText="1"/>
    </xf>
    <xf numFmtId="0" fontId="18" fillId="37" borderId="59" xfId="0" applyFont="1" applyFill="1" applyBorder="1" applyAlignment="1" applyProtection="1">
      <alignment horizontal="center" vertical="center" wrapText="1"/>
    </xf>
    <xf numFmtId="0" fontId="18" fillId="37" borderId="55" xfId="0" applyFont="1" applyFill="1" applyBorder="1" applyAlignment="1" applyProtection="1">
      <alignment horizontal="center" vertical="center" wrapText="1"/>
    </xf>
    <xf numFmtId="0" fontId="18" fillId="37" borderId="54" xfId="0" applyFont="1" applyFill="1" applyBorder="1" applyAlignment="1" applyProtection="1">
      <alignment horizontal="center" vertical="center" wrapText="1"/>
    </xf>
    <xf numFmtId="0" fontId="119" fillId="59" borderId="135" xfId="0" applyFont="1" applyFill="1" applyBorder="1" applyAlignment="1" applyProtection="1">
      <alignment horizontal="center" vertical="center"/>
      <protection locked="0"/>
    </xf>
    <xf numFmtId="0" fontId="17" fillId="37" borderId="22" xfId="0" applyFont="1" applyFill="1" applyBorder="1" applyAlignment="1" applyProtection="1">
      <alignment horizontal="center" vertical="center"/>
    </xf>
    <xf numFmtId="0" fontId="17" fillId="0" borderId="2" xfId="0" applyFont="1" applyBorder="1" applyAlignment="1" applyProtection="1">
      <alignment horizontal="center"/>
    </xf>
    <xf numFmtId="0" fontId="17" fillId="0" borderId="35" xfId="0" applyFont="1" applyBorder="1" applyAlignment="1" applyProtection="1">
      <alignment horizontal="center"/>
    </xf>
    <xf numFmtId="0" fontId="119" fillId="59" borderId="132" xfId="0" applyFont="1" applyFill="1" applyBorder="1" applyAlignment="1" applyProtection="1">
      <alignment horizontal="center" vertical="center"/>
      <protection locked="0"/>
    </xf>
    <xf numFmtId="0" fontId="60" fillId="0" borderId="133" xfId="0" applyFont="1" applyBorder="1" applyProtection="1">
      <protection locked="0"/>
    </xf>
    <xf numFmtId="0" fontId="60" fillId="0" borderId="134" xfId="0" applyFont="1" applyBorder="1" applyProtection="1">
      <protection locked="0"/>
    </xf>
    <xf numFmtId="0" fontId="70" fillId="31" borderId="18" xfId="2" applyFont="1" applyFill="1" applyBorder="1" applyAlignment="1" applyProtection="1">
      <alignment horizontal="center" vertical="center" wrapText="1"/>
      <protection hidden="1"/>
    </xf>
    <xf numFmtId="0" fontId="70" fillId="31" borderId="0" xfId="2" applyFont="1" applyFill="1" applyBorder="1" applyAlignment="1" applyProtection="1">
      <alignment horizontal="center" vertical="center" wrapText="1"/>
      <protection hidden="1"/>
    </xf>
    <xf numFmtId="0" fontId="105" fillId="37" borderId="0" xfId="344" applyFont="1" applyFill="1" applyAlignment="1" applyProtection="1">
      <alignment horizontal="center" vertical="center"/>
      <protection hidden="1"/>
    </xf>
    <xf numFmtId="0" fontId="61" fillId="45" borderId="98" xfId="0" applyFont="1" applyFill="1" applyBorder="1" applyAlignment="1" applyProtection="1">
      <alignment horizontal="center" vertical="center"/>
      <protection locked="0"/>
    </xf>
    <xf numFmtId="0" fontId="61" fillId="45" borderId="97" xfId="0" applyFont="1" applyFill="1" applyBorder="1" applyAlignment="1" applyProtection="1">
      <alignment horizontal="center" vertical="center"/>
      <protection locked="0"/>
    </xf>
    <xf numFmtId="0" fontId="61" fillId="45" borderId="103" xfId="0" applyFont="1" applyFill="1" applyBorder="1" applyAlignment="1" applyProtection="1">
      <alignment horizontal="center" vertical="center"/>
      <protection locked="0"/>
    </xf>
    <xf numFmtId="0" fontId="15" fillId="37" borderId="41" xfId="0" applyFont="1" applyFill="1" applyBorder="1" applyAlignment="1" applyProtection="1">
      <alignment horizontal="center" vertical="center" wrapText="1"/>
      <protection hidden="1"/>
    </xf>
    <xf numFmtId="0" fontId="15" fillId="37" borderId="64" xfId="0" applyFont="1" applyFill="1" applyBorder="1" applyAlignment="1" applyProtection="1">
      <alignment horizontal="center" vertical="center" wrapText="1"/>
      <protection hidden="1"/>
    </xf>
    <xf numFmtId="0" fontId="15" fillId="37" borderId="45" xfId="0" applyFont="1" applyFill="1" applyBorder="1" applyAlignment="1" applyProtection="1">
      <alignment horizontal="center" vertical="center" wrapText="1"/>
      <protection hidden="1"/>
    </xf>
    <xf numFmtId="0" fontId="15" fillId="37" borderId="43" xfId="0" applyFont="1" applyFill="1" applyBorder="1" applyAlignment="1" applyProtection="1">
      <alignment horizontal="center" vertical="center" wrapText="1"/>
      <protection hidden="1"/>
    </xf>
    <xf numFmtId="0" fontId="15" fillId="37" borderId="46" xfId="0" applyFont="1" applyFill="1" applyBorder="1" applyAlignment="1" applyProtection="1">
      <alignment horizontal="center" vertical="center" wrapText="1"/>
      <protection hidden="1"/>
    </xf>
    <xf numFmtId="0" fontId="15" fillId="37" borderId="65" xfId="0" applyFont="1" applyFill="1" applyBorder="1" applyAlignment="1" applyProtection="1">
      <alignment horizontal="center" vertical="center" wrapText="1"/>
      <protection hidden="1"/>
    </xf>
    <xf numFmtId="0" fontId="15" fillId="37" borderId="67" xfId="0" applyFont="1" applyFill="1" applyBorder="1" applyAlignment="1" applyProtection="1">
      <alignment horizontal="center" vertical="center" wrapText="1"/>
      <protection hidden="1"/>
    </xf>
    <xf numFmtId="0" fontId="15" fillId="37" borderId="66" xfId="0" applyFont="1" applyFill="1" applyBorder="1" applyAlignment="1" applyProtection="1">
      <alignment horizontal="center" vertical="center" wrapText="1"/>
      <protection hidden="1"/>
    </xf>
    <xf numFmtId="0" fontId="16" fillId="37" borderId="45" xfId="0" applyFont="1" applyFill="1" applyBorder="1" applyAlignment="1" applyProtection="1">
      <alignment horizontal="center" vertical="center" wrapText="1"/>
      <protection hidden="1"/>
    </xf>
    <xf numFmtId="0" fontId="16" fillId="37" borderId="46" xfId="0" applyFont="1" applyFill="1" applyBorder="1" applyAlignment="1" applyProtection="1">
      <alignment horizontal="center" vertical="center" wrapText="1"/>
      <protection hidden="1"/>
    </xf>
    <xf numFmtId="0" fontId="16" fillId="37" borderId="47" xfId="0" applyFont="1" applyFill="1" applyBorder="1" applyAlignment="1" applyProtection="1">
      <alignment horizontal="center" vertical="center" wrapText="1"/>
      <protection hidden="1"/>
    </xf>
    <xf numFmtId="0" fontId="16" fillId="37" borderId="48" xfId="0" applyFont="1" applyFill="1" applyBorder="1" applyAlignment="1" applyProtection="1">
      <alignment horizontal="center" vertical="center" wrapText="1"/>
      <protection hidden="1"/>
    </xf>
    <xf numFmtId="0" fontId="16" fillId="37" borderId="65" xfId="0" applyFont="1" applyFill="1" applyBorder="1" applyAlignment="1" applyProtection="1">
      <alignment horizontal="center" vertical="center" wrapText="1"/>
      <protection hidden="1"/>
    </xf>
    <xf numFmtId="0" fontId="16" fillId="37" borderId="66" xfId="0" applyFont="1" applyFill="1" applyBorder="1" applyAlignment="1" applyProtection="1">
      <alignment horizontal="center" vertical="center" wrapText="1"/>
      <protection hidden="1"/>
    </xf>
    <xf numFmtId="0" fontId="15" fillId="28" borderId="60" xfId="0" quotePrefix="1" applyFont="1" applyFill="1" applyBorder="1" applyAlignment="1" applyProtection="1">
      <alignment horizontal="center" vertical="center" wrapText="1"/>
      <protection hidden="1"/>
    </xf>
    <xf numFmtId="0" fontId="15" fillId="28" borderId="61" xfId="0" quotePrefix="1" applyFont="1" applyFill="1" applyBorder="1" applyAlignment="1" applyProtection="1">
      <alignment horizontal="center" vertical="center" wrapText="1"/>
      <protection hidden="1"/>
    </xf>
    <xf numFmtId="0" fontId="15" fillId="28" borderId="50" xfId="0" quotePrefix="1" applyFont="1" applyFill="1" applyBorder="1" applyAlignment="1" applyProtection="1">
      <alignment horizontal="center" vertical="center" wrapText="1"/>
      <protection hidden="1"/>
    </xf>
    <xf numFmtId="0" fontId="18" fillId="28" borderId="45" xfId="0" applyFont="1" applyFill="1" applyBorder="1" applyAlignment="1" applyProtection="1">
      <alignment horizontal="center" vertical="center" wrapText="1"/>
      <protection hidden="1"/>
    </xf>
    <xf numFmtId="0" fontId="18" fillId="28" borderId="43" xfId="0" applyFont="1" applyFill="1" applyBorder="1" applyAlignment="1" applyProtection="1">
      <alignment horizontal="center" vertical="center" wrapText="1"/>
      <protection hidden="1"/>
    </xf>
    <xf numFmtId="0" fontId="18" fillId="28" borderId="46" xfId="0" applyFont="1" applyFill="1" applyBorder="1" applyAlignment="1" applyProtection="1">
      <alignment horizontal="center" vertical="center" wrapText="1"/>
      <protection hidden="1"/>
    </xf>
    <xf numFmtId="0" fontId="18" fillId="28" borderId="47" xfId="0" applyFont="1" applyFill="1" applyBorder="1" applyAlignment="1" applyProtection="1">
      <alignment horizontal="center" vertical="center" wrapText="1"/>
      <protection hidden="1"/>
    </xf>
    <xf numFmtId="0" fontId="18" fillId="28" borderId="0" xfId="0" applyFont="1" applyFill="1" applyBorder="1" applyAlignment="1" applyProtection="1">
      <alignment horizontal="center" vertical="center" wrapText="1"/>
      <protection hidden="1"/>
    </xf>
    <xf numFmtId="0" fontId="18" fillId="28" borderId="48" xfId="0" applyFont="1" applyFill="1" applyBorder="1" applyAlignment="1" applyProtection="1">
      <alignment horizontal="center" vertical="center" wrapText="1"/>
      <protection hidden="1"/>
    </xf>
    <xf numFmtId="0" fontId="18" fillId="28" borderId="59" xfId="0" applyFont="1" applyFill="1" applyBorder="1" applyAlignment="1" applyProtection="1">
      <alignment horizontal="center" vertical="center" wrapText="1"/>
      <protection hidden="1"/>
    </xf>
    <xf numFmtId="0" fontId="18" fillId="28" borderId="55" xfId="0" applyFont="1" applyFill="1" applyBorder="1" applyAlignment="1" applyProtection="1">
      <alignment horizontal="center" vertical="center" wrapText="1"/>
      <protection hidden="1"/>
    </xf>
    <xf numFmtId="0" fontId="18" fillId="28" borderId="54" xfId="0" applyFont="1" applyFill="1" applyBorder="1" applyAlignment="1" applyProtection="1">
      <alignment horizontal="center" vertical="center" wrapText="1"/>
      <protection hidden="1"/>
    </xf>
    <xf numFmtId="0" fontId="16" fillId="28" borderId="41" xfId="0" applyFont="1" applyFill="1" applyBorder="1" applyAlignment="1" applyProtection="1">
      <alignment horizontal="center" vertical="center" wrapText="1"/>
      <protection hidden="1"/>
    </xf>
    <xf numFmtId="0" fontId="16" fillId="28" borderId="53" xfId="0" applyFont="1" applyFill="1" applyBorder="1" applyAlignment="1" applyProtection="1">
      <alignment horizontal="center" vertical="center" wrapText="1"/>
      <protection hidden="1"/>
    </xf>
    <xf numFmtId="0" fontId="18" fillId="28" borderId="45" xfId="0" applyNumberFormat="1" applyFont="1" applyFill="1" applyBorder="1" applyAlignment="1" applyProtection="1">
      <alignment horizontal="center" vertical="center" wrapText="1"/>
      <protection hidden="1"/>
    </xf>
    <xf numFmtId="0" fontId="18" fillId="28" borderId="43" xfId="0" applyNumberFormat="1" applyFont="1" applyFill="1" applyBorder="1" applyAlignment="1" applyProtection="1">
      <alignment horizontal="center" vertical="center" wrapText="1"/>
      <protection hidden="1"/>
    </xf>
    <xf numFmtId="0" fontId="18" fillId="28" borderId="46" xfId="0" applyNumberFormat="1" applyFont="1" applyFill="1" applyBorder="1" applyAlignment="1" applyProtection="1">
      <alignment horizontal="center" vertical="center" wrapText="1"/>
      <protection hidden="1"/>
    </xf>
    <xf numFmtId="0" fontId="18" fillId="28" borderId="59" xfId="0" applyNumberFormat="1" applyFont="1" applyFill="1" applyBorder="1" applyAlignment="1" applyProtection="1">
      <alignment horizontal="center" vertical="center" wrapText="1"/>
      <protection hidden="1"/>
    </xf>
    <xf numFmtId="0" fontId="18" fillId="28" borderId="55" xfId="0" applyNumberFormat="1" applyFont="1" applyFill="1" applyBorder="1" applyAlignment="1" applyProtection="1">
      <alignment horizontal="center" vertical="center" wrapText="1"/>
      <protection hidden="1"/>
    </xf>
    <xf numFmtId="0" fontId="18" fillId="28" borderId="54" xfId="0" applyNumberFormat="1" applyFont="1" applyFill="1" applyBorder="1" applyAlignment="1" applyProtection="1">
      <alignment horizontal="center" vertical="center" wrapText="1"/>
      <protection hidden="1"/>
    </xf>
    <xf numFmtId="0" fontId="14" fillId="37" borderId="46" xfId="0" applyFont="1" applyFill="1" applyBorder="1" applyAlignment="1" applyProtection="1">
      <alignment horizontal="center" vertical="center" wrapText="1"/>
      <protection hidden="1"/>
    </xf>
    <xf numFmtId="0" fontId="14" fillId="37" borderId="47" xfId="0" applyFont="1" applyFill="1" applyBorder="1" applyAlignment="1" applyProtection="1">
      <alignment horizontal="center" vertical="center" wrapText="1"/>
      <protection hidden="1"/>
    </xf>
    <xf numFmtId="0" fontId="14" fillId="37" borderId="48" xfId="0" applyFont="1" applyFill="1" applyBorder="1" applyAlignment="1" applyProtection="1">
      <alignment horizontal="center" vertical="center" wrapText="1"/>
      <protection hidden="1"/>
    </xf>
    <xf numFmtId="0" fontId="14" fillId="37" borderId="59" xfId="0" applyFont="1" applyFill="1" applyBorder="1" applyAlignment="1" applyProtection="1">
      <alignment horizontal="center" vertical="center" wrapText="1"/>
      <protection hidden="1"/>
    </xf>
    <xf numFmtId="0" fontId="14" fillId="37" borderId="54" xfId="0" applyFont="1" applyFill="1" applyBorder="1" applyAlignment="1" applyProtection="1">
      <alignment horizontal="center" vertical="center" wrapText="1"/>
      <protection hidden="1"/>
    </xf>
    <xf numFmtId="191" fontId="14" fillId="33" borderId="22" xfId="0" applyNumberFormat="1" applyFont="1" applyFill="1" applyBorder="1" applyAlignment="1" applyProtection="1">
      <alignment horizontal="center" vertical="center"/>
      <protection hidden="1"/>
    </xf>
    <xf numFmtId="0" fontId="14" fillId="33" borderId="22" xfId="0" applyFont="1" applyFill="1" applyBorder="1" applyAlignment="1" applyProtection="1">
      <alignment horizontal="center" vertical="center"/>
      <protection hidden="1"/>
    </xf>
    <xf numFmtId="191" fontId="16" fillId="33" borderId="22" xfId="0" applyNumberFormat="1" applyFont="1" applyFill="1" applyBorder="1" applyAlignment="1" applyProtection="1">
      <alignment horizontal="center" vertical="center"/>
      <protection hidden="1"/>
    </xf>
    <xf numFmtId="0" fontId="16" fillId="33" borderId="22" xfId="0" applyFont="1" applyFill="1" applyBorder="1" applyAlignment="1" applyProtection="1">
      <alignment horizontal="center" vertical="center"/>
      <protection hidden="1"/>
    </xf>
    <xf numFmtId="1" fontId="45" fillId="29" borderId="22" xfId="0" applyNumberFormat="1" applyFont="1" applyFill="1" applyBorder="1" applyAlignment="1" applyProtection="1">
      <alignment horizontal="center" vertical="center"/>
      <protection hidden="1"/>
    </xf>
    <xf numFmtId="1" fontId="45" fillId="29" borderId="2" xfId="0" applyNumberFormat="1" applyFont="1" applyFill="1" applyBorder="1" applyAlignment="1" applyProtection="1">
      <alignment horizontal="center" vertical="center"/>
      <protection hidden="1"/>
    </xf>
    <xf numFmtId="0" fontId="18" fillId="29" borderId="2" xfId="0" applyFont="1" applyFill="1" applyBorder="1" applyAlignment="1" applyProtection="1">
      <alignment horizontal="center" vertical="center"/>
      <protection hidden="1"/>
    </xf>
    <xf numFmtId="0" fontId="18" fillId="29" borderId="44" xfId="0" applyFont="1" applyFill="1" applyBorder="1" applyAlignment="1" applyProtection="1">
      <alignment horizontal="center" vertical="center"/>
      <protection hidden="1"/>
    </xf>
    <xf numFmtId="0" fontId="18" fillId="29" borderId="79" xfId="0" applyFont="1" applyFill="1" applyBorder="1" applyAlignment="1" applyProtection="1">
      <alignment horizontal="center" vertical="center"/>
      <protection hidden="1"/>
    </xf>
    <xf numFmtId="0" fontId="18" fillId="29" borderId="80" xfId="0" applyFont="1" applyFill="1" applyBorder="1" applyAlignment="1" applyProtection="1">
      <alignment horizontal="center" vertical="center"/>
      <protection hidden="1"/>
    </xf>
    <xf numFmtId="0" fontId="16" fillId="29" borderId="22" xfId="0" applyFont="1" applyFill="1" applyBorder="1" applyAlignment="1" applyProtection="1">
      <alignment horizontal="center" vertical="center"/>
      <protection hidden="1"/>
    </xf>
    <xf numFmtId="0" fontId="45" fillId="29" borderId="22" xfId="0" applyFont="1" applyFill="1" applyBorder="1" applyAlignment="1" applyProtection="1">
      <alignment horizontal="center" vertical="center" wrapText="1"/>
      <protection hidden="1"/>
    </xf>
    <xf numFmtId="0" fontId="70" fillId="31" borderId="20" xfId="2" applyFont="1" applyFill="1" applyBorder="1" applyAlignment="1" applyProtection="1">
      <alignment horizontal="left" vertical="center" wrapText="1"/>
      <protection hidden="1"/>
    </xf>
    <xf numFmtId="0" fontId="70" fillId="31" borderId="21" xfId="2" applyFont="1" applyFill="1" applyBorder="1" applyAlignment="1" applyProtection="1">
      <alignment horizontal="left" vertical="center" wrapText="1"/>
      <protection hidden="1"/>
    </xf>
    <xf numFmtId="0" fontId="45" fillId="29" borderId="22" xfId="0" applyFont="1" applyFill="1" applyBorder="1" applyAlignment="1" applyProtection="1">
      <alignment horizontal="center" vertical="center"/>
      <protection hidden="1"/>
    </xf>
    <xf numFmtId="0" fontId="45" fillId="0" borderId="21" xfId="0" applyFont="1" applyBorder="1" applyAlignment="1" applyProtection="1">
      <alignment horizontal="center"/>
      <protection hidden="1"/>
    </xf>
    <xf numFmtId="0" fontId="45" fillId="0" borderId="0" xfId="0" applyFont="1" applyBorder="1" applyAlignment="1" applyProtection="1">
      <alignment horizontal="center"/>
      <protection hidden="1"/>
    </xf>
    <xf numFmtId="0" fontId="50" fillId="29" borderId="34" xfId="0" applyFont="1" applyFill="1" applyBorder="1" applyAlignment="1" applyProtection="1">
      <alignment horizontal="center" vertical="center"/>
      <protection hidden="1"/>
    </xf>
    <xf numFmtId="0" fontId="50" fillId="29" borderId="36" xfId="0" applyFont="1" applyFill="1" applyBorder="1" applyAlignment="1" applyProtection="1">
      <alignment horizontal="center" vertical="center"/>
      <protection hidden="1"/>
    </xf>
    <xf numFmtId="0" fontId="50" fillId="29" borderId="37" xfId="0" applyFont="1" applyFill="1" applyBorder="1" applyAlignment="1" applyProtection="1">
      <alignment horizontal="center" vertical="center"/>
      <protection hidden="1"/>
    </xf>
    <xf numFmtId="0" fontId="50" fillId="29" borderId="20" xfId="0" applyFont="1" applyFill="1" applyBorder="1" applyAlignment="1" applyProtection="1">
      <alignment horizontal="center" vertical="center"/>
      <protection hidden="1"/>
    </xf>
    <xf numFmtId="0" fontId="50" fillId="29" borderId="21" xfId="0" applyFont="1" applyFill="1" applyBorder="1" applyAlignment="1" applyProtection="1">
      <alignment horizontal="center" vertical="center"/>
      <protection hidden="1"/>
    </xf>
    <xf numFmtId="0" fontId="50" fillId="29" borderId="17" xfId="0" applyFont="1" applyFill="1" applyBorder="1" applyAlignment="1" applyProtection="1">
      <alignment horizontal="center" vertical="center"/>
      <protection hidden="1"/>
    </xf>
    <xf numFmtId="0" fontId="65" fillId="30" borderId="84" xfId="436" applyFont="1" applyFill="1" applyBorder="1" applyAlignment="1" applyProtection="1">
      <alignment horizontal="left" vertical="center" wrapText="1"/>
    </xf>
    <xf numFmtId="0" fontId="65" fillId="30" borderId="76" xfId="436" applyFont="1" applyFill="1" applyBorder="1" applyAlignment="1" applyProtection="1">
      <alignment horizontal="left" vertical="center" wrapText="1"/>
    </xf>
    <xf numFmtId="0" fontId="65" fillId="30" borderId="77" xfId="436" applyFont="1" applyFill="1" applyBorder="1" applyAlignment="1" applyProtection="1">
      <alignment horizontal="left" vertical="center" wrapText="1"/>
    </xf>
    <xf numFmtId="0" fontId="142" fillId="37" borderId="84" xfId="436" applyFont="1" applyFill="1" applyBorder="1" applyAlignment="1" applyProtection="1">
      <alignment horizontal="left" vertical="center" wrapText="1"/>
    </xf>
    <xf numFmtId="0" fontId="142" fillId="37" borderId="76" xfId="436" applyFont="1" applyFill="1" applyBorder="1" applyAlignment="1" applyProtection="1">
      <alignment horizontal="left" vertical="center" wrapText="1"/>
    </xf>
    <xf numFmtId="0" fontId="142" fillId="37" borderId="77" xfId="436" applyFont="1" applyFill="1" applyBorder="1" applyAlignment="1" applyProtection="1">
      <alignment horizontal="left" vertical="center" wrapText="1"/>
    </xf>
    <xf numFmtId="0" fontId="110" fillId="37" borderId="84" xfId="436" applyFont="1" applyFill="1" applyBorder="1" applyAlignment="1" applyProtection="1">
      <alignment horizontal="left" vertical="center" wrapText="1"/>
    </xf>
    <xf numFmtId="0" fontId="110" fillId="37" borderId="76" xfId="436" applyFont="1" applyFill="1" applyBorder="1" applyAlignment="1" applyProtection="1">
      <alignment horizontal="left" vertical="center" wrapText="1"/>
    </xf>
    <xf numFmtId="0" fontId="110" fillId="37" borderId="77" xfId="436" applyFont="1" applyFill="1" applyBorder="1" applyAlignment="1" applyProtection="1">
      <alignment horizontal="left" vertical="center" wrapText="1"/>
    </xf>
    <xf numFmtId="0" fontId="56" fillId="37" borderId="84" xfId="436" applyFont="1" applyFill="1" applyBorder="1" applyAlignment="1" applyProtection="1">
      <alignment horizontal="left" vertical="center" wrapText="1"/>
    </xf>
    <xf numFmtId="0" fontId="56" fillId="37" borderId="76" xfId="436" applyFont="1" applyFill="1" applyBorder="1" applyAlignment="1" applyProtection="1">
      <alignment horizontal="left" vertical="center" wrapText="1"/>
    </xf>
    <xf numFmtId="0" fontId="56" fillId="37" borderId="77" xfId="436" applyFont="1" applyFill="1" applyBorder="1" applyAlignment="1" applyProtection="1">
      <alignment horizontal="left" vertical="center" wrapText="1"/>
    </xf>
    <xf numFmtId="0" fontId="56" fillId="37" borderId="84" xfId="436" applyFont="1" applyFill="1" applyBorder="1" applyAlignment="1" applyProtection="1">
      <alignment horizontal="left" wrapText="1"/>
    </xf>
    <xf numFmtId="0" fontId="56" fillId="37" borderId="76" xfId="436" applyFont="1" applyFill="1" applyBorder="1" applyAlignment="1" applyProtection="1">
      <alignment horizontal="left" wrapText="1"/>
    </xf>
    <xf numFmtId="0" fontId="56" fillId="37" borderId="77" xfId="436" applyFont="1" applyFill="1" applyBorder="1" applyAlignment="1" applyProtection="1">
      <alignment horizontal="left" wrapText="1"/>
    </xf>
    <xf numFmtId="0" fontId="56" fillId="37" borderId="84" xfId="436" applyFont="1" applyFill="1" applyBorder="1" applyAlignment="1" applyProtection="1">
      <alignment horizontal="center" vertical="center" wrapText="1"/>
    </xf>
    <xf numFmtId="0" fontId="56" fillId="37" borderId="76" xfId="436" applyFont="1" applyFill="1" applyBorder="1" applyAlignment="1" applyProtection="1">
      <alignment horizontal="center" vertical="center" wrapText="1"/>
    </xf>
    <xf numFmtId="0" fontId="56" fillId="37" borderId="77" xfId="436" applyFont="1" applyFill="1" applyBorder="1" applyAlignment="1" applyProtection="1">
      <alignment horizontal="center" vertical="center" wrapText="1"/>
    </xf>
    <xf numFmtId="0" fontId="56" fillId="29" borderId="63" xfId="436" applyFont="1" applyFill="1" applyBorder="1" applyAlignment="1" applyProtection="1">
      <alignment horizontal="center" vertical="center" wrapText="1"/>
    </xf>
    <xf numFmtId="0" fontId="56" fillId="29" borderId="84" xfId="436" applyFont="1" applyFill="1" applyBorder="1" applyAlignment="1" applyProtection="1">
      <alignment horizontal="center" vertical="center" wrapText="1"/>
    </xf>
    <xf numFmtId="0" fontId="56" fillId="29" borderId="76" xfId="436" applyFont="1" applyFill="1" applyBorder="1" applyAlignment="1" applyProtection="1">
      <alignment horizontal="center" vertical="center" wrapText="1"/>
    </xf>
    <xf numFmtId="0" fontId="56" fillId="29" borderId="77" xfId="436" applyFont="1" applyFill="1" applyBorder="1" applyAlignment="1" applyProtection="1">
      <alignment horizontal="center" vertical="center" wrapText="1"/>
    </xf>
    <xf numFmtId="188" fontId="56" fillId="0" borderId="0" xfId="436" applyNumberFormat="1" applyFont="1" applyBorder="1" applyAlignment="1" applyProtection="1">
      <alignment horizontal="center" vertical="center"/>
    </xf>
    <xf numFmtId="0" fontId="18" fillId="31" borderId="79" xfId="2" applyFont="1" applyFill="1" applyBorder="1" applyAlignment="1" applyProtection="1">
      <alignment horizontal="center" vertical="center" wrapText="1"/>
    </xf>
    <xf numFmtId="0" fontId="18" fillId="31" borderId="80" xfId="2" applyFont="1" applyFill="1" applyBorder="1" applyAlignment="1" applyProtection="1">
      <alignment horizontal="center" vertical="center" wrapText="1"/>
    </xf>
    <xf numFmtId="0" fontId="18" fillId="31" borderId="81" xfId="2" applyFont="1" applyFill="1" applyBorder="1" applyAlignment="1" applyProtection="1">
      <alignment horizontal="center" vertical="center" wrapText="1"/>
    </xf>
    <xf numFmtId="0" fontId="18" fillId="31" borderId="18" xfId="2" applyFont="1" applyFill="1" applyBorder="1" applyAlignment="1" applyProtection="1">
      <alignment horizontal="center" vertical="center" wrapText="1"/>
    </xf>
    <xf numFmtId="0" fontId="18" fillId="31" borderId="0" xfId="2" applyFont="1" applyFill="1" applyBorder="1" applyAlignment="1" applyProtection="1">
      <alignment horizontal="center" vertical="center" wrapText="1"/>
    </xf>
    <xf numFmtId="0" fontId="18" fillId="31" borderId="19" xfId="2" applyFont="1" applyFill="1" applyBorder="1" applyAlignment="1" applyProtection="1">
      <alignment horizontal="center" vertical="center" wrapText="1"/>
    </xf>
    <xf numFmtId="0" fontId="18" fillId="31" borderId="20" xfId="2" applyFont="1" applyFill="1" applyBorder="1" applyAlignment="1" applyProtection="1">
      <alignment horizontal="center" vertical="center" wrapText="1"/>
    </xf>
    <xf numFmtId="0" fontId="18" fillId="31" borderId="21" xfId="2" applyFont="1" applyFill="1" applyBorder="1" applyAlignment="1" applyProtection="1">
      <alignment horizontal="center" vertical="center" wrapText="1"/>
    </xf>
    <xf numFmtId="0" fontId="18" fillId="31" borderId="17" xfId="2" applyFont="1" applyFill="1" applyBorder="1" applyAlignment="1" applyProtection="1">
      <alignment horizontal="center" vertical="center" wrapText="1"/>
    </xf>
    <xf numFmtId="0" fontId="56" fillId="29" borderId="63" xfId="436" applyFont="1" applyFill="1" applyBorder="1" applyAlignment="1" applyProtection="1">
      <alignment horizontal="center" vertical="center"/>
    </xf>
    <xf numFmtId="0" fontId="56" fillId="29" borderId="63" xfId="436" applyFont="1" applyFill="1" applyBorder="1" applyAlignment="1" applyProtection="1">
      <alignment horizontal="center"/>
    </xf>
    <xf numFmtId="0" fontId="56" fillId="30" borderId="63" xfId="436" applyFont="1" applyFill="1" applyBorder="1" applyAlignment="1" applyProtection="1">
      <alignment horizontal="left" vertical="center"/>
    </xf>
    <xf numFmtId="0" fontId="56" fillId="33" borderId="63" xfId="436" applyFont="1" applyFill="1" applyBorder="1" applyAlignment="1" applyProtection="1">
      <alignment horizontal="center" vertical="center" wrapText="1"/>
    </xf>
    <xf numFmtId="187" fontId="56" fillId="33" borderId="63" xfId="436" applyNumberFormat="1" applyFont="1" applyFill="1" applyBorder="1" applyAlignment="1" applyProtection="1">
      <alignment horizontal="center" vertical="center"/>
    </xf>
  </cellXfs>
  <cellStyles count="442">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5"/>
    <cellStyle name="Cálculo 2" xfId="232"/>
    <cellStyle name="Cálculo 2 2" xfId="396"/>
    <cellStyle name="Cálculo 3" xfId="233"/>
    <cellStyle name="Cálculo 3 2" xfId="397"/>
    <cellStyle name="Cálculo 4" xfId="234"/>
    <cellStyle name="Cálculo 4 2" xfId="398"/>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399"/>
    <cellStyle name="Entrada 3" xfId="263"/>
    <cellStyle name="Entrada 3 2" xfId="400"/>
    <cellStyle name="Entrada 4" xfId="264"/>
    <cellStyle name="Entrada 4 2" xfId="401"/>
    <cellStyle name="Estilo 1" xfId="265"/>
    <cellStyle name="Estilo 1 2" xfId="402"/>
    <cellStyle name="Euro" xfId="4"/>
    <cellStyle name="Explanatory Text" xfId="266"/>
    <cellStyle name="FIGURA" xfId="267"/>
    <cellStyle name="Good" xfId="268"/>
    <cellStyle name="Heading 1" xfId="269"/>
    <cellStyle name="Heading 2" xfId="270"/>
    <cellStyle name="Heading 3" xfId="271"/>
    <cellStyle name="Heading 4" xfId="272"/>
    <cellStyle name="Hipervínculo" xfId="438" builtinId="8"/>
    <cellStyle name="Hipervínculo 2" xfId="5"/>
    <cellStyle name="Hipervínculo 3" xfId="6"/>
    <cellStyle name="Hipervínculo 4" xfId="359"/>
    <cellStyle name="Incorrecto 2" xfId="273"/>
    <cellStyle name="Incorrecto 3" xfId="274"/>
    <cellStyle name="Incorrecto 4" xfId="275"/>
    <cellStyle name="Input" xfId="276"/>
    <cellStyle name="Input 2" xfId="403"/>
    <cellStyle name="Linked Cell" xfId="277"/>
    <cellStyle name="Millares" xfId="1" builtinId="3"/>
    <cellStyle name="Millares [0]" xfId="441" builtinId="6"/>
    <cellStyle name="Millares [0] 2" xfId="437"/>
    <cellStyle name="Millares 10" xfId="7"/>
    <cellStyle name="Millares 10 2" xfId="8"/>
    <cellStyle name="Millares 10 2 2" xfId="362"/>
    <cellStyle name="Millares 10 3" xfId="9"/>
    <cellStyle name="Millares 10 3 2" xfId="363"/>
    <cellStyle name="Millares 10 4" xfId="361"/>
    <cellStyle name="Millares 11" xfId="10"/>
    <cellStyle name="Millares 11 2" xfId="11"/>
    <cellStyle name="Millares 11 2 2" xfId="365"/>
    <cellStyle name="Millares 11 3" xfId="12"/>
    <cellStyle name="Millares 11 3 2" xfId="366"/>
    <cellStyle name="Millares 11 4" xfId="364"/>
    <cellStyle name="Millares 12" xfId="13"/>
    <cellStyle name="Millares 12 2" xfId="14"/>
    <cellStyle name="Millares 13" xfId="354"/>
    <cellStyle name="Millares 13 2" xfId="423"/>
    <cellStyle name="Millares 2" xfId="15"/>
    <cellStyle name="Millares 2 10" xfId="16"/>
    <cellStyle name="Millares 2 10 2" xfId="17"/>
    <cellStyle name="Millares 2 10 3" xfId="18"/>
    <cellStyle name="Millares 2 11" xfId="19"/>
    <cellStyle name="Millares 2 11 2" xfId="20"/>
    <cellStyle name="Millares 2 11 2 2" xfId="369"/>
    <cellStyle name="Millares 2 11 3" xfId="368"/>
    <cellStyle name="Millares 2 12" xfId="21"/>
    <cellStyle name="Millares 2 12 2" xfId="22"/>
    <cellStyle name="Millares 2 12 2 2" xfId="371"/>
    <cellStyle name="Millares 2 12 3" xfId="370"/>
    <cellStyle name="Millares 2 13" xfId="23"/>
    <cellStyle name="Millares 2 13 2" xfId="24"/>
    <cellStyle name="Millares 2 13 2 2" xfId="373"/>
    <cellStyle name="Millares 2 13 3" xfId="372"/>
    <cellStyle name="Millares 2 14" xfId="25"/>
    <cellStyle name="Millares 2 14 2" xfId="26"/>
    <cellStyle name="Millares 2 14 2 2" xfId="375"/>
    <cellStyle name="Millares 2 14 3" xfId="374"/>
    <cellStyle name="Millares 2 15" xfId="27"/>
    <cellStyle name="Millares 2 15 2" xfId="28"/>
    <cellStyle name="Millares 2 15 2 2" xfId="377"/>
    <cellStyle name="Millares 2 15 3" xfId="376"/>
    <cellStyle name="Millares 2 16" xfId="367"/>
    <cellStyle name="Millares 2 2" xfId="29"/>
    <cellStyle name="Millares 2 2 2" xfId="30"/>
    <cellStyle name="Millares 2 2 2 2" xfId="31"/>
    <cellStyle name="Millares 2 2 2 3" xfId="32"/>
    <cellStyle name="Millares 2 2 2 4" xfId="378"/>
    <cellStyle name="Millares 2 2 3" xfId="33"/>
    <cellStyle name="Millares 2 2 3 2" xfId="379"/>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1"/>
    <cellStyle name="Millares 2 6 3" xfId="48"/>
    <cellStyle name="Millares 2 6 3 2" xfId="382"/>
    <cellStyle name="Millares 2 6 4" xfId="380"/>
    <cellStyle name="Millares 2 7" xfId="49"/>
    <cellStyle name="Millares 2 8" xfId="50"/>
    <cellStyle name="Millares 2 9" xfId="51"/>
    <cellStyle name="Millares 2 9 2" xfId="52"/>
    <cellStyle name="Millares 2 9 3" xfId="53"/>
    <cellStyle name="Millares 2 9 3 2" xfId="384"/>
    <cellStyle name="Millares 2 9 4" xfId="383"/>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6"/>
    <cellStyle name="Millares 4 3" xfId="71"/>
    <cellStyle name="Millares 4 3 2" xfId="387"/>
    <cellStyle name="Millares 4 4" xfId="385"/>
    <cellStyle name="Millares 5" xfId="72"/>
    <cellStyle name="Millares 5 2" xfId="73"/>
    <cellStyle name="Millares 5 3" xfId="74"/>
    <cellStyle name="Millares 6" xfId="75"/>
    <cellStyle name="Millares 6 2" xfId="76"/>
    <cellStyle name="Millares 6 2 2" xfId="389"/>
    <cellStyle name="Millares 6 3" xfId="77"/>
    <cellStyle name="Millares 6 3 2" xfId="390"/>
    <cellStyle name="Millares 6 4" xfId="388"/>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2"/>
    <cellStyle name="Millares 9 3" xfId="88"/>
    <cellStyle name="Millares 9 3 2" xfId="393"/>
    <cellStyle name="Millares 9 4" xfId="391"/>
    <cellStyle name="Millares_Formato Evaluacion LP No. 41 Biblioteca Belen" xfId="3"/>
    <cellStyle name="Moneda" xfId="440" builtinId="4"/>
    <cellStyle name="Moneda [0]" xfId="431" builtinId="7"/>
    <cellStyle name="Moneda [0] 10" xfId="280"/>
    <cellStyle name="Moneda [0] 11" xfId="281"/>
    <cellStyle name="Moneda [0] 14" xfId="282"/>
    <cellStyle name="Moneda [0] 2" xfId="283"/>
    <cellStyle name="Moneda [0] 3" xfId="284"/>
    <cellStyle name="Moneda [0] 6" xfId="430"/>
    <cellStyle name="Moneda 11" xfId="427"/>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4"/>
    <cellStyle name="Moneda 6" xfId="100"/>
    <cellStyle name="Moneda 6 2" xfId="101"/>
    <cellStyle name="Moneda 6 3" xfId="102"/>
    <cellStyle name="Moneda 7" xfId="103"/>
    <cellStyle name="Moneda 9" xfId="432"/>
    <cellStyle name="Moneda 9 2" xfId="429"/>
    <cellStyle name="Moneda 9 2 2" xfId="433"/>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2"/>
    <cellStyle name="Normal 12 2 3" xfId="419"/>
    <cellStyle name="Normal 12 3" xfId="352"/>
    <cellStyle name="Normal 12 3 2" xfId="421"/>
    <cellStyle name="Normal 12 4" xfId="415"/>
    <cellStyle name="Normal 13" xfId="345"/>
    <cellStyle name="Normal 14" xfId="346"/>
    <cellStyle name="Normal 14 2" xfId="349"/>
    <cellStyle name="Normal 14 2 2" xfId="418"/>
    <cellStyle name="Normal 14 2 3" xfId="425"/>
    <cellStyle name="Normal 14 2 4" xfId="436"/>
    <cellStyle name="Normal 14 3" xfId="416"/>
    <cellStyle name="Normal 15" xfId="351"/>
    <cellStyle name="Normal 15 2" xfId="358"/>
    <cellStyle name="Normal 15 2 2" xfId="424"/>
    <cellStyle name="Normal 15 3" xfId="420"/>
    <cellStyle name="Normal 18" xfId="426"/>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7"/>
    <cellStyle name="Normal 7" xfId="296"/>
    <cellStyle name="Normal 78" xfId="342"/>
    <cellStyle name="Normal 8" xfId="297"/>
    <cellStyle name="Normal 9" xfId="298"/>
    <cellStyle name="Normal_CONSOLIDADO  EVALUACIÓN LP 53 OBRA ADECUACIÓN Y MANTENIMIENTO DEL TEATRO LIDO" xfId="2"/>
    <cellStyle name="Normal_FORM20_1" xfId="434"/>
    <cellStyle name="Normal_FORM20_1 2" xfId="439"/>
    <cellStyle name="Normal_SEGUROS FENIX 2" xfId="435"/>
    <cellStyle name="Notas 2" xfId="299"/>
    <cellStyle name="Notas 2 2" xfId="404"/>
    <cellStyle name="Notas 3" xfId="300"/>
    <cellStyle name="Notas 3 2" xfId="405"/>
    <cellStyle name="Notas 4" xfId="301"/>
    <cellStyle name="Notas 4 2" xfId="406"/>
    <cellStyle name="Note" xfId="302"/>
    <cellStyle name="Note 2" xfId="407"/>
    <cellStyle name="Output" xfId="303"/>
    <cellStyle name="Output 2" xfId="408"/>
    <cellStyle name="Porcentaje" xfId="357" builtinId="5"/>
    <cellStyle name="Porcentaje 2" xfId="343"/>
    <cellStyle name="Porcentaje 6" xfId="428"/>
    <cellStyle name="Porcentual 2" xfId="140"/>
    <cellStyle name="Porcentual 2 2" xfId="141"/>
    <cellStyle name="Porcentual 2 2 2" xfId="142"/>
    <cellStyle name="Porcentual 2 2 2 2" xfId="143"/>
    <cellStyle name="Porcentual 2 2 2 3" xfId="360"/>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09"/>
    <cellStyle name="Salida 3" xfId="312"/>
    <cellStyle name="Salida 3 2" xfId="410"/>
    <cellStyle name="Salida 4" xfId="313"/>
    <cellStyle name="Salida 4 2" xfId="411"/>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2"/>
    <cellStyle name="Total 3" xfId="336"/>
    <cellStyle name="Total 3 2" xfId="413"/>
    <cellStyle name="Total 4" xfId="337"/>
    <cellStyle name="Total 4 2" xfId="414"/>
    <cellStyle name="Viñeta" xfId="338"/>
    <cellStyle name="Warning Text" xfId="339"/>
  </cellStyles>
  <dxfs count="5708">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FF00"/>
        </patternFill>
      </fill>
    </dxf>
    <dxf>
      <fill>
        <patternFill>
          <bgColor rgb="FFFF66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rgb="FFFFFF99"/>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ill>
        <patternFill>
          <bgColor theme="0" tint="-0.14996795556505021"/>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ont>
        <b/>
        <i val="0"/>
      </font>
      <fill>
        <patternFill>
          <bgColor theme="6" tint="0.3999450666829432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ont>
        <b/>
        <i val="0"/>
      </font>
      <fill>
        <patternFill>
          <bgColor theme="6" tint="0.39994506668294322"/>
        </patternFill>
      </fill>
    </dxf>
    <dxf>
      <font>
        <b/>
        <i val="0"/>
      </font>
      <fill>
        <patternFill>
          <bgColor theme="6" tint="0.39994506668294322"/>
        </patternFill>
      </fill>
    </dxf>
    <dxf>
      <font>
        <b/>
        <i val="0"/>
      </font>
      <fill>
        <patternFill>
          <bgColor theme="6" tint="0.39994506668294322"/>
        </patternFill>
      </fill>
    </dxf>
    <dxf>
      <font>
        <b/>
        <i val="0"/>
      </font>
      <fill>
        <patternFill>
          <bgColor theme="6" tint="0.39994506668294322"/>
        </patternFill>
      </fill>
    </dxf>
    <dxf>
      <font>
        <b/>
        <i val="0"/>
      </font>
      <fill>
        <patternFill>
          <bgColor theme="6" tint="0.3999450666829432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ont>
        <b/>
        <i val="0"/>
      </font>
      <fill>
        <patternFill>
          <bgColor theme="6" tint="0.39994506668294322"/>
        </patternFill>
      </fill>
    </dxf>
    <dxf>
      <font>
        <b/>
        <i val="0"/>
      </font>
      <fill>
        <patternFill>
          <bgColor theme="6" tint="0.39994506668294322"/>
        </patternFill>
      </fill>
    </dxf>
    <dxf>
      <fill>
        <patternFill>
          <bgColor rgb="FFFFFF00"/>
        </patternFill>
      </fill>
    </dxf>
    <dxf>
      <fill>
        <patternFill>
          <bgColor theme="9" tint="-0.24994659260841701"/>
        </patternFill>
      </fill>
    </dxf>
    <dxf>
      <fill>
        <patternFill>
          <bgColor theme="9" tint="0.7999816888943144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FFF99"/>
      <color rgb="FFFFFFCC"/>
      <color rgb="FFFF6600"/>
      <color rgb="FF9BCBA0"/>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429629</xdr:colOff>
      <xdr:row>1</xdr:row>
      <xdr:rowOff>495300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28600"/>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57150</xdr:rowOff>
    </xdr:from>
    <xdr:to>
      <xdr:col>1</xdr:col>
      <xdr:colOff>541479</xdr:colOff>
      <xdr:row>2</xdr:row>
      <xdr:rowOff>57150</xdr:rowOff>
    </xdr:to>
    <xdr:pic>
      <xdr:nvPicPr>
        <xdr:cNvPr id="2" name="3 Imagen" descr="log-udea2.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57150"/>
          <a:ext cx="717163"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107749</xdr:colOff>
      <xdr:row>1</xdr:row>
      <xdr:rowOff>31654</xdr:rowOff>
    </xdr:from>
    <xdr:ext cx="664715" cy="819993"/>
    <xdr:pic>
      <xdr:nvPicPr>
        <xdr:cNvPr id="2" name="3 Imagen" descr="log-udea2.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24" y="231679"/>
          <a:ext cx="664715" cy="81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sly\buzon\Users\Usuario\Desktop\Documents%20and%20Settings\Juan%20Arrubla\APU%20Secundaria%20Corvi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4"/>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8" Type="http://schemas.openxmlformats.org/officeDocument/2006/relationships/hyperlink" Target="mailto:edisson.rincon@arcelec.com" TargetMode="External"/><Relationship Id="rId13" Type="http://schemas.openxmlformats.org/officeDocument/2006/relationships/hyperlink" Target="mailto:ctravecedo84@gmail.com" TargetMode="External"/><Relationship Id="rId18" Type="http://schemas.openxmlformats.org/officeDocument/2006/relationships/drawing" Target="../drawings/drawing2.xml"/><Relationship Id="rId3" Type="http://schemas.openxmlformats.org/officeDocument/2006/relationships/hyperlink" Target="mailto:licitaciones@coinsi.com" TargetMode="External"/><Relationship Id="rId7" Type="http://schemas.openxmlformats.org/officeDocument/2006/relationships/hyperlink" Target="mailto:asemsas2@gmail.com" TargetMode="External"/><Relationship Id="rId12" Type="http://schemas.openxmlformats.org/officeDocument/2006/relationships/hyperlink" Target="mailto:juque5@hotmail.com" TargetMode="External"/><Relationship Id="rId17" Type="http://schemas.openxmlformats.org/officeDocument/2006/relationships/printerSettings" Target="../printerSettings/printerSettings2.bin"/><Relationship Id="rId2" Type="http://schemas.openxmlformats.org/officeDocument/2006/relationships/hyperlink" Target="mailto:licitaciones@esfuerzovertical.com" TargetMode="External"/><Relationship Id="rId16" Type="http://schemas.openxmlformats.org/officeDocument/2006/relationships/hyperlink" Target="mailto:dajoniver@gmail.com" TargetMode="External"/><Relationship Id="rId1" Type="http://schemas.openxmlformats.org/officeDocument/2006/relationships/hyperlink" Target="mailto:invercopasas@gmail.com" TargetMode="External"/><Relationship Id="rId6" Type="http://schemas.openxmlformats.org/officeDocument/2006/relationships/hyperlink" Target="mailto:obras1.gepm@gmail.com" TargetMode="External"/><Relationship Id="rId11" Type="http://schemas.openxmlformats.org/officeDocument/2006/relationships/hyperlink" Target="mailto:kasa.ingenieria@gmail.com" TargetMode="External"/><Relationship Id="rId5" Type="http://schemas.openxmlformats.org/officeDocument/2006/relationships/hyperlink" Target="mailto:administracion@arqconcreto.co" TargetMode="External"/><Relationship Id="rId15" Type="http://schemas.openxmlformats.org/officeDocument/2006/relationships/hyperlink" Target="mailto:1102oficina@gmail.com" TargetMode="External"/><Relationship Id="rId10" Type="http://schemas.openxmlformats.org/officeDocument/2006/relationships/hyperlink" Target="mailto:interobrasgr@gmail.com" TargetMode="External"/><Relationship Id="rId4" Type="http://schemas.openxmlformats.org/officeDocument/2006/relationships/hyperlink" Target="mailto:dwilfran@gmail.com" TargetMode="External"/><Relationship Id="rId9" Type="http://schemas.openxmlformats.org/officeDocument/2006/relationships/hyperlink" Target="mailto:comercial@himher.com.co" TargetMode="External"/><Relationship Id="rId14" Type="http://schemas.openxmlformats.org/officeDocument/2006/relationships/hyperlink" Target="mailto:licitaciones@sircol.com.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41"/>
  <sheetViews>
    <sheetView showGridLines="0" topLeftCell="A13" zoomScaleNormal="100" zoomScaleSheetLayoutView="90" zoomScalePageLayoutView="90" workbookViewId="0">
      <selection activeCell="B8" sqref="B8:B23"/>
    </sheetView>
  </sheetViews>
  <sheetFormatPr baseColWidth="10" defaultColWidth="11.42578125" defaultRowHeight="12.75"/>
  <cols>
    <col min="1" max="1" width="5.85546875" style="12" bestFit="1" customWidth="1"/>
    <col min="2" max="2" width="95" style="12" customWidth="1"/>
    <col min="3" max="16384" width="11.42578125" style="12"/>
  </cols>
  <sheetData>
    <row r="1" spans="1:2" ht="37.5" customHeight="1">
      <c r="A1" s="1090" t="s">
        <v>4</v>
      </c>
      <c r="B1" s="1091"/>
    </row>
    <row r="2" spans="1:2" ht="51" customHeight="1">
      <c r="A2" s="1097" t="s">
        <v>309</v>
      </c>
      <c r="B2" s="1098"/>
    </row>
    <row r="3" spans="1:2" ht="18">
      <c r="A3" s="1097" t="s">
        <v>133</v>
      </c>
      <c r="B3" s="1098"/>
    </row>
    <row r="4" spans="1:2" ht="122.25" customHeight="1">
      <c r="A4" s="1095" t="s">
        <v>311</v>
      </c>
      <c r="B4" s="1096"/>
    </row>
    <row r="5" spans="1:2" ht="27" customHeight="1">
      <c r="A5" s="1093" t="s">
        <v>23</v>
      </c>
      <c r="B5" s="1094"/>
    </row>
    <row r="6" spans="1:2" ht="15.75">
      <c r="A6" s="13"/>
      <c r="B6" s="13"/>
    </row>
    <row r="7" spans="1:2" ht="29.25" customHeight="1">
      <c r="A7" s="14" t="s">
        <v>25</v>
      </c>
      <c r="B7" s="15" t="s">
        <v>3</v>
      </c>
    </row>
    <row r="8" spans="1:2" ht="22.5" customHeight="1">
      <c r="A8" s="16">
        <v>1</v>
      </c>
      <c r="B8" s="251" t="s">
        <v>313</v>
      </c>
    </row>
    <row r="9" spans="1:2" ht="22.5" customHeight="1">
      <c r="A9" s="16">
        <v>2</v>
      </c>
      <c r="B9" s="251" t="s">
        <v>857</v>
      </c>
    </row>
    <row r="10" spans="1:2" ht="22.5" customHeight="1">
      <c r="A10" s="16">
        <v>3</v>
      </c>
      <c r="B10" s="251" t="s">
        <v>858</v>
      </c>
    </row>
    <row r="11" spans="1:2" ht="22.5" customHeight="1">
      <c r="A11" s="16">
        <v>4</v>
      </c>
      <c r="B11" s="251" t="s">
        <v>859</v>
      </c>
    </row>
    <row r="12" spans="1:2" ht="22.5" customHeight="1">
      <c r="A12" s="16">
        <v>5</v>
      </c>
      <c r="B12" s="251" t="s">
        <v>860</v>
      </c>
    </row>
    <row r="13" spans="1:2" ht="22.5" customHeight="1">
      <c r="A13" s="16">
        <v>6</v>
      </c>
      <c r="B13" s="251" t="s">
        <v>861</v>
      </c>
    </row>
    <row r="14" spans="1:2" ht="22.5" customHeight="1">
      <c r="A14" s="16">
        <v>7</v>
      </c>
      <c r="B14" s="251" t="s">
        <v>845</v>
      </c>
    </row>
    <row r="15" spans="1:2" ht="22.5" customHeight="1">
      <c r="A15" s="16">
        <v>8</v>
      </c>
      <c r="B15" s="251" t="s">
        <v>317</v>
      </c>
    </row>
    <row r="16" spans="1:2" ht="22.5" customHeight="1">
      <c r="A16" s="16">
        <v>9</v>
      </c>
      <c r="B16" s="251" t="s">
        <v>862</v>
      </c>
    </row>
    <row r="17" spans="1:2" ht="22.5" customHeight="1">
      <c r="A17" s="16">
        <v>10</v>
      </c>
      <c r="B17" s="251" t="s">
        <v>863</v>
      </c>
    </row>
    <row r="18" spans="1:2" ht="22.5" customHeight="1">
      <c r="A18" s="16">
        <v>11</v>
      </c>
      <c r="B18" s="251" t="s">
        <v>841</v>
      </c>
    </row>
    <row r="19" spans="1:2" ht="22.5" customHeight="1">
      <c r="A19" s="16">
        <v>12</v>
      </c>
      <c r="B19" s="251" t="s">
        <v>864</v>
      </c>
    </row>
    <row r="20" spans="1:2" ht="22.5" customHeight="1">
      <c r="A20" s="16">
        <v>13</v>
      </c>
      <c r="B20" s="251" t="s">
        <v>842</v>
      </c>
    </row>
    <row r="21" spans="1:2" ht="22.5" customHeight="1">
      <c r="A21" s="16">
        <v>14</v>
      </c>
      <c r="B21" s="251" t="s">
        <v>844</v>
      </c>
    </row>
    <row r="22" spans="1:2" ht="22.5" customHeight="1">
      <c r="A22" s="16">
        <v>15</v>
      </c>
      <c r="B22" s="252" t="s">
        <v>843</v>
      </c>
    </row>
    <row r="23" spans="1:2" ht="22.5" customHeight="1">
      <c r="A23" s="16">
        <v>16</v>
      </c>
      <c r="B23" s="252" t="s">
        <v>865</v>
      </c>
    </row>
    <row r="24" spans="1:2" ht="22.5" hidden="1" customHeight="1">
      <c r="A24" s="16">
        <v>17</v>
      </c>
      <c r="B24" s="252"/>
    </row>
    <row r="25" spans="1:2" ht="22.5" hidden="1" customHeight="1">
      <c r="A25" s="16">
        <v>18</v>
      </c>
      <c r="B25" s="252"/>
    </row>
    <row r="26" spans="1:2" ht="22.5" hidden="1" customHeight="1">
      <c r="A26" s="16">
        <v>19</v>
      </c>
      <c r="B26" s="252"/>
    </row>
    <row r="27" spans="1:2" ht="22.5" hidden="1" customHeight="1">
      <c r="A27" s="16">
        <v>20</v>
      </c>
      <c r="B27" s="252"/>
    </row>
    <row r="28" spans="1:2" ht="22.5" hidden="1" customHeight="1">
      <c r="A28" s="16">
        <v>21</v>
      </c>
      <c r="B28" s="252"/>
    </row>
    <row r="29" spans="1:2" ht="22.5" hidden="1" customHeight="1">
      <c r="A29" s="16">
        <v>22</v>
      </c>
      <c r="B29" s="252"/>
    </row>
    <row r="30" spans="1:2" ht="22.5" hidden="1" customHeight="1">
      <c r="A30" s="16">
        <v>23</v>
      </c>
      <c r="B30" s="252"/>
    </row>
    <row r="31" spans="1:2" ht="22.5" hidden="1" customHeight="1">
      <c r="A31" s="16">
        <v>24</v>
      </c>
      <c r="B31" s="252"/>
    </row>
    <row r="32" spans="1:2" ht="22.5" hidden="1" customHeight="1">
      <c r="A32" s="16">
        <v>25</v>
      </c>
      <c r="B32" s="252"/>
    </row>
    <row r="33" spans="1:2" ht="22.5" hidden="1" customHeight="1">
      <c r="A33" s="16">
        <v>26</v>
      </c>
      <c r="B33" s="252"/>
    </row>
    <row r="34" spans="1:2" ht="22.5" hidden="1" customHeight="1">
      <c r="A34" s="16">
        <v>27</v>
      </c>
      <c r="B34" s="252"/>
    </row>
    <row r="35" spans="1:2" ht="22.5" hidden="1" customHeight="1">
      <c r="A35" s="16">
        <v>28</v>
      </c>
      <c r="B35" s="252" t="s">
        <v>170</v>
      </c>
    </row>
    <row r="36" spans="1:2" ht="22.5" hidden="1" customHeight="1">
      <c r="A36" s="16">
        <v>29</v>
      </c>
      <c r="B36" s="252" t="s">
        <v>171</v>
      </c>
    </row>
    <row r="37" spans="1:2" ht="22.5" hidden="1" customHeight="1">
      <c r="A37" s="16">
        <v>30</v>
      </c>
      <c r="B37" s="252" t="s">
        <v>172</v>
      </c>
    </row>
    <row r="38" spans="1:2" ht="22.5" hidden="1" customHeight="1">
      <c r="A38" s="17"/>
      <c r="B38" s="18"/>
    </row>
    <row r="39" spans="1:2" ht="20.45" customHeight="1">
      <c r="A39" s="19"/>
      <c r="B39" s="18"/>
    </row>
    <row r="40" spans="1:2" ht="12.75" customHeight="1">
      <c r="A40" s="1092" t="s">
        <v>51</v>
      </c>
      <c r="B40" s="1092"/>
    </row>
    <row r="41" spans="1:2" ht="70.5" customHeight="1">
      <c r="A41" s="1092" t="s">
        <v>310</v>
      </c>
      <c r="B41" s="1092"/>
    </row>
  </sheetData>
  <sheetProtection algorithmName="SHA-512" hashValue="D10Qjr9sifkxrUgPYz44jU/Z6cwz0+3Uvof4ytUB/wGx4vL44/mnb/IaGAe32y7Nq0GLlcLkNgTqL1KWYJOxWA==" saltValue="j8kayziYCuH4WGh1cr/M5A==" spinCount="100000" sheet="1" objects="1" scenarios="1"/>
  <mergeCells count="7">
    <mergeCell ref="A1:B1"/>
    <mergeCell ref="A40:B40"/>
    <mergeCell ref="A41:B41"/>
    <mergeCell ref="A5:B5"/>
    <mergeCell ref="A4:B4"/>
    <mergeCell ref="A2:B2"/>
    <mergeCell ref="A3:B3"/>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K346"/>
  <sheetViews>
    <sheetView topLeftCell="A4" zoomScale="85" zoomScaleNormal="85" workbookViewId="0">
      <selection activeCell="AA14" sqref="AA14"/>
    </sheetView>
  </sheetViews>
  <sheetFormatPr baseColWidth="10" defaultColWidth="11.42578125" defaultRowHeight="12.75"/>
  <cols>
    <col min="1" max="1" width="7.140625" style="61" customWidth="1"/>
    <col min="2" max="2" width="27.42578125" style="61" customWidth="1"/>
    <col min="3" max="4" width="14.28515625" style="61" bestFit="1" customWidth="1"/>
    <col min="5" max="5" width="5.140625" style="61" bestFit="1" customWidth="1"/>
    <col min="6" max="6" width="14.28515625" style="61" bestFit="1" customWidth="1"/>
    <col min="7" max="7" width="5.140625" style="61" bestFit="1" customWidth="1"/>
    <col min="8" max="8" width="14.28515625" style="61" bestFit="1" customWidth="1"/>
    <col min="9" max="9" width="5.140625" style="61" bestFit="1" customWidth="1"/>
    <col min="10" max="10" width="14.28515625" style="61" bestFit="1" customWidth="1"/>
    <col min="11" max="11" width="5.140625" style="61" bestFit="1" customWidth="1"/>
    <col min="12" max="12" width="14.28515625" style="61" bestFit="1" customWidth="1"/>
    <col min="13" max="13" width="5.140625" style="61" bestFit="1" customWidth="1"/>
    <col min="14" max="14" width="14.28515625" style="61" bestFit="1" customWidth="1"/>
    <col min="15" max="15" width="5.140625" style="61" bestFit="1" customWidth="1"/>
    <col min="16" max="16" width="14.28515625" style="61" bestFit="1" customWidth="1"/>
    <col min="17" max="17" width="5.140625" style="61" bestFit="1" customWidth="1"/>
    <col min="18" max="18" width="14.28515625" style="61" bestFit="1" customWidth="1"/>
    <col min="19" max="19" width="5.140625" style="61" bestFit="1" customWidth="1"/>
    <col min="20" max="20" width="15.42578125" style="61" customWidth="1"/>
    <col min="21" max="21" width="6.7109375" style="61" customWidth="1"/>
    <col min="22" max="22" width="14.85546875" style="61" customWidth="1"/>
    <col min="23" max="23" width="6.7109375" style="61" customWidth="1"/>
    <col min="24" max="24" width="14.28515625" style="61" bestFit="1" customWidth="1"/>
    <col min="25" max="25" width="5.140625" style="61" bestFit="1" customWidth="1"/>
    <col min="26" max="26" width="14.42578125" style="61" bestFit="1" customWidth="1"/>
    <col min="27" max="27" width="6.7109375" style="61" customWidth="1"/>
    <col min="28" max="28" width="14.28515625" style="61" bestFit="1" customWidth="1"/>
    <col min="29" max="29" width="5.140625" style="61" bestFit="1" customWidth="1"/>
    <col min="30" max="30" width="14.28515625" style="61" bestFit="1" customWidth="1"/>
    <col min="31" max="31" width="5.140625" style="61" bestFit="1" customWidth="1"/>
    <col min="32" max="32" width="14.28515625" style="61" bestFit="1" customWidth="1"/>
    <col min="33" max="33" width="5.140625" style="61" bestFit="1" customWidth="1"/>
    <col min="34" max="34" width="14.28515625" style="61" bestFit="1" customWidth="1"/>
    <col min="35" max="35" width="5.140625" style="61" bestFit="1" customWidth="1"/>
    <col min="36" max="36" width="14.28515625" style="61" hidden="1" customWidth="1"/>
    <col min="37" max="37" width="5.140625" style="61" hidden="1" customWidth="1"/>
    <col min="38" max="38" width="13.28515625" style="61" hidden="1" customWidth="1"/>
    <col min="39" max="39" width="5.140625" style="61" hidden="1" customWidth="1"/>
    <col min="40" max="40" width="15.42578125" style="61" hidden="1" customWidth="1"/>
    <col min="41" max="41" width="0" style="61" hidden="1" customWidth="1"/>
    <col min="42" max="42" width="13.28515625" style="61" hidden="1" customWidth="1"/>
    <col min="43" max="43" width="5.140625" style="61" hidden="1" customWidth="1"/>
    <col min="44" max="44" width="15" style="61" hidden="1" customWidth="1"/>
    <col min="45" max="45" width="0" style="61" hidden="1" customWidth="1"/>
    <col min="46" max="46" width="18.85546875" style="61" hidden="1" customWidth="1"/>
    <col min="47" max="47" width="0" style="61" hidden="1" customWidth="1"/>
    <col min="48" max="48" width="17.85546875" style="61" hidden="1" customWidth="1"/>
    <col min="49" max="49" width="0" style="61" hidden="1" customWidth="1"/>
    <col min="50" max="50" width="15.85546875" style="61" hidden="1" customWidth="1"/>
    <col min="51" max="51" width="0" style="61" hidden="1" customWidth="1"/>
    <col min="52" max="53" width="11.42578125" style="61" hidden="1" customWidth="1"/>
    <col min="54" max="54" width="14.28515625" style="61" hidden="1" customWidth="1"/>
    <col min="55" max="55" width="5.140625" style="61" hidden="1" customWidth="1"/>
    <col min="56" max="63" width="11.42578125" style="61" hidden="1" customWidth="1"/>
    <col min="64" max="16384" width="11.42578125" style="61"/>
  </cols>
  <sheetData>
    <row r="1" spans="1:63" s="67" customFormat="1" ht="24.75" customHeight="1">
      <c r="B1" s="1408" t="s">
        <v>77</v>
      </c>
      <c r="C1" s="1409"/>
      <c r="D1" s="1409"/>
      <c r="E1" s="1409"/>
      <c r="F1" s="1409"/>
      <c r="G1" s="1409"/>
      <c r="H1" s="1409"/>
      <c r="I1" s="1409"/>
      <c r="J1" s="1409"/>
      <c r="K1" s="1409"/>
      <c r="L1" s="1409"/>
      <c r="M1" s="1409"/>
      <c r="N1" s="1409"/>
      <c r="O1" s="1409"/>
      <c r="P1" s="1409"/>
      <c r="Q1" s="1409"/>
      <c r="R1" s="1409"/>
      <c r="S1" s="1409"/>
      <c r="T1" s="1409"/>
      <c r="U1" s="1409"/>
      <c r="V1" s="1409"/>
      <c r="W1" s="1409"/>
      <c r="X1" s="1409"/>
      <c r="Y1" s="1409"/>
      <c r="Z1" s="1409"/>
      <c r="AA1" s="1409"/>
      <c r="AB1" s="1409"/>
      <c r="AC1" s="1409"/>
      <c r="AD1" s="1409"/>
      <c r="AE1" s="1409"/>
      <c r="AF1" s="1409"/>
      <c r="AG1" s="1409"/>
      <c r="AH1" s="1409"/>
      <c r="AI1" s="1409"/>
      <c r="AJ1" s="1409"/>
      <c r="AK1" s="1409"/>
    </row>
    <row r="3" spans="1:63" ht="15">
      <c r="B3" s="1407" t="s">
        <v>47</v>
      </c>
      <c r="C3" s="1407"/>
      <c r="F3" s="1411" t="s">
        <v>132</v>
      </c>
      <c r="G3" s="1411"/>
      <c r="H3" s="1411"/>
      <c r="I3" s="1411"/>
      <c r="L3" s="1412" t="s">
        <v>76</v>
      </c>
      <c r="M3" s="1412"/>
      <c r="N3" s="1412"/>
    </row>
    <row r="4" spans="1:63" s="68" customFormat="1" ht="30.75" customHeight="1">
      <c r="B4" s="374" t="s">
        <v>56</v>
      </c>
      <c r="C4" s="283">
        <v>15</v>
      </c>
      <c r="F4" s="1407" t="s">
        <v>57</v>
      </c>
      <c r="G4" s="1407"/>
      <c r="H4" s="1407" t="s">
        <v>58</v>
      </c>
      <c r="I4" s="1407"/>
      <c r="L4" s="1413" t="str">
        <f>'10. EVALUACIÓN'!I8</f>
        <v>Desviación estándar</v>
      </c>
      <c r="M4" s="1414"/>
      <c r="N4" s="1415"/>
      <c r="R4" s="250"/>
    </row>
    <row r="5" spans="1:63" ht="30.75" customHeight="1">
      <c r="B5" s="375" t="s">
        <v>59</v>
      </c>
      <c r="C5" s="283">
        <v>68</v>
      </c>
      <c r="F5" s="1410">
        <v>120</v>
      </c>
      <c r="G5" s="1410"/>
      <c r="H5" s="1410">
        <v>80</v>
      </c>
      <c r="I5" s="1410"/>
      <c r="L5" s="1416"/>
      <c r="M5" s="1417"/>
      <c r="N5" s="1418"/>
    </row>
    <row r="6" spans="1:63">
      <c r="B6" s="59"/>
      <c r="C6" s="59"/>
      <c r="E6" s="69"/>
    </row>
    <row r="7" spans="1:63" s="70" customFormat="1" ht="21" customHeight="1">
      <c r="B7" s="1406" t="s">
        <v>14</v>
      </c>
      <c r="C7" s="374" t="s">
        <v>48</v>
      </c>
      <c r="D7" s="1400">
        <f>IF('1_ENTREGA'!A8="","",'1_ENTREGA'!A8)</f>
        <v>1</v>
      </c>
      <c r="E7" s="1400"/>
      <c r="F7" s="1400">
        <f>IF('1_ENTREGA'!A9="","",'1_ENTREGA'!A9)</f>
        <v>2</v>
      </c>
      <c r="G7" s="1401"/>
      <c r="H7" s="1400">
        <v>3</v>
      </c>
      <c r="I7" s="1400"/>
      <c r="J7" s="1400">
        <v>4</v>
      </c>
      <c r="K7" s="1401"/>
      <c r="L7" s="1400">
        <v>5</v>
      </c>
      <c r="M7" s="1400"/>
      <c r="N7" s="1400">
        <v>6</v>
      </c>
      <c r="O7" s="1401"/>
      <c r="P7" s="1400">
        <v>7</v>
      </c>
      <c r="Q7" s="1401"/>
      <c r="R7" s="1400">
        <v>8</v>
      </c>
      <c r="S7" s="1401"/>
      <c r="T7" s="1400">
        <v>9</v>
      </c>
      <c r="U7" s="1401"/>
      <c r="V7" s="1400">
        <v>10</v>
      </c>
      <c r="W7" s="1401"/>
      <c r="X7" s="1400">
        <v>11</v>
      </c>
      <c r="Y7" s="1401"/>
      <c r="Z7" s="1400">
        <v>12</v>
      </c>
      <c r="AA7" s="1401"/>
      <c r="AB7" s="1400">
        <v>13</v>
      </c>
      <c r="AC7" s="1401"/>
      <c r="AD7" s="1400">
        <v>14</v>
      </c>
      <c r="AE7" s="1401"/>
      <c r="AF7" s="1400">
        <v>15</v>
      </c>
      <c r="AG7" s="1401"/>
      <c r="AH7" s="1400">
        <v>16</v>
      </c>
      <c r="AI7" s="1401"/>
      <c r="AJ7" s="1400">
        <v>17</v>
      </c>
      <c r="AK7" s="1401"/>
      <c r="AL7" s="1400">
        <v>18</v>
      </c>
      <c r="AM7" s="1401"/>
      <c r="AN7" s="1400">
        <v>19</v>
      </c>
      <c r="AO7" s="1401"/>
      <c r="AP7" s="1400">
        <v>20</v>
      </c>
      <c r="AQ7" s="1401"/>
      <c r="AR7" s="1400">
        <v>21</v>
      </c>
      <c r="AS7" s="1401"/>
      <c r="AT7" s="1400">
        <v>22</v>
      </c>
      <c r="AU7" s="1401"/>
      <c r="AV7" s="1400">
        <v>23</v>
      </c>
      <c r="AW7" s="1401"/>
      <c r="AX7" s="1400">
        <v>24</v>
      </c>
      <c r="AY7" s="1401"/>
      <c r="AZ7" s="1400">
        <v>25</v>
      </c>
      <c r="BA7" s="1401"/>
      <c r="BB7" s="1400">
        <v>26</v>
      </c>
      <c r="BC7" s="1401"/>
      <c r="BD7" s="1400">
        <v>27</v>
      </c>
      <c r="BE7" s="1401"/>
      <c r="BF7" s="1400">
        <v>28</v>
      </c>
      <c r="BG7" s="1401"/>
      <c r="BH7" s="1400">
        <v>29</v>
      </c>
      <c r="BI7" s="1401"/>
      <c r="BJ7" s="1400">
        <v>30</v>
      </c>
      <c r="BK7" s="1401"/>
    </row>
    <row r="8" spans="1:63" s="68" customFormat="1" ht="18.75" customHeight="1">
      <c r="B8" s="1406"/>
      <c r="C8" s="71" t="s">
        <v>62</v>
      </c>
      <c r="D8" s="1396" t="str">
        <f>IF(D7="","",IF('10. EVALUACIÓN'!$F14="H","Habilitado","No habilitado"))</f>
        <v>No habilitado</v>
      </c>
      <c r="E8" s="1397"/>
      <c r="F8" s="1396" t="str">
        <f ca="1">IF(F7="","",IF('10. EVALUACIÓN'!$F15="H","Habilitado","No habilitado"))</f>
        <v>Habilitado</v>
      </c>
      <c r="G8" s="1397"/>
      <c r="H8" s="1396" t="str">
        <f ca="1">IF(H7="","",IF('10. EVALUACIÓN'!$F16="H","Habilitado","No habilitado"))</f>
        <v>Habilitado</v>
      </c>
      <c r="I8" s="1397"/>
      <c r="J8" s="1396" t="str">
        <f ca="1">IF(J7="","",IF('10. EVALUACIÓN'!$F17="H","Habilitado","No habilitado"))</f>
        <v>No habilitado</v>
      </c>
      <c r="K8" s="1397"/>
      <c r="L8" s="1396" t="str">
        <f ca="1">IF(L7="","",IF('10. EVALUACIÓN'!$F18="H","Habilitado","No habilitado"))</f>
        <v>Habilitado</v>
      </c>
      <c r="M8" s="1397"/>
      <c r="N8" s="1396" t="str">
        <f ca="1">IF(N7="","",IF('10. EVALUACIÓN'!$F19="H","Habilitado","No habilitado"))</f>
        <v>Habilitado</v>
      </c>
      <c r="O8" s="1397"/>
      <c r="P8" s="1396" t="str">
        <f ca="1">IF(P7="","",IF('10. EVALUACIÓN'!$F20="H","Habilitado","No habilitado"))</f>
        <v>Habilitado</v>
      </c>
      <c r="Q8" s="1397"/>
      <c r="R8" s="1396" t="str">
        <f ca="1">IF(R7="","",IF('10. EVALUACIÓN'!$F21="H","Habilitado","No habilitado"))</f>
        <v>No habilitado</v>
      </c>
      <c r="S8" s="1397"/>
      <c r="T8" s="1396" t="str">
        <f ca="1">IF(T7="","",IF('10. EVALUACIÓN'!$F22="H","Habilitado","No habilitado"))</f>
        <v>No habilitado</v>
      </c>
      <c r="U8" s="1397"/>
      <c r="V8" s="1396" t="str">
        <f ca="1">IF(V7="","",IF('10. EVALUACIÓN'!$F23="H","Habilitado","No habilitado"))</f>
        <v>No habilitado</v>
      </c>
      <c r="W8" s="1397"/>
      <c r="X8" s="1396" t="str">
        <f ca="1">IF(X7="","",IF('10. EVALUACIÓN'!$F24="H","Habilitado","No habilitado"))</f>
        <v>Habilitado</v>
      </c>
      <c r="Y8" s="1397"/>
      <c r="Z8" s="1396" t="str">
        <f ca="1">IF(Z7="","",IF('10. EVALUACIÓN'!$F25="H","Habilitado","No habilitado"))</f>
        <v>Habilitado</v>
      </c>
      <c r="AA8" s="1397"/>
      <c r="AB8" s="1396" t="str">
        <f ca="1">IF(AB7="","",IF('10. EVALUACIÓN'!$F26="H","Habilitado","No habilitado"))</f>
        <v>No habilitado</v>
      </c>
      <c r="AC8" s="1397"/>
      <c r="AD8" s="1396" t="str">
        <f ca="1">IF(AD7="","",IF('10. EVALUACIÓN'!$F27="H","Habilitado","No habilitado"))</f>
        <v>No habilitado</v>
      </c>
      <c r="AE8" s="1397"/>
      <c r="AF8" s="1396" t="str">
        <f ca="1">IF(AF7="","",IF('10. EVALUACIÓN'!$F28="H","Habilitado","No habilitado"))</f>
        <v>Habilitado</v>
      </c>
      <c r="AG8" s="1397"/>
      <c r="AH8" s="1396" t="str">
        <f ca="1">IF(AH7="","",IF('10. EVALUACIÓN'!$F29="H","Habilitado","No habilitado"))</f>
        <v>Habilitado</v>
      </c>
      <c r="AI8" s="1397"/>
      <c r="AJ8" s="1396" t="str">
        <f>IF(AJ7="","",IF('10. EVALUACIÓN'!$F30="H","Habilitado","No habilitado"))</f>
        <v>No habilitado</v>
      </c>
      <c r="AK8" s="1397"/>
      <c r="AL8" s="1396" t="str">
        <f>IF(AL7="","",IF('10. EVALUACIÓN'!$F31="H","Habilitado","No habilitado"))</f>
        <v>No habilitado</v>
      </c>
      <c r="AM8" s="1397"/>
      <c r="AN8" s="1396" t="str">
        <f>IF(AN7="","",IF('10. EVALUACIÓN'!$F32="H","Habilitado","No habilitado"))</f>
        <v>No habilitado</v>
      </c>
      <c r="AO8" s="1397"/>
      <c r="AP8" s="1396" t="str">
        <f>IF(AP7="","",IF('10. EVALUACIÓN'!$F33="H","Habilitado","No habilitado"))</f>
        <v>No habilitado</v>
      </c>
      <c r="AQ8" s="1397"/>
      <c r="AR8" s="1396" t="str">
        <f>IF(AR7="","",IF('10. EVALUACIÓN'!$F34="H","Habilitado","No habilitado"))</f>
        <v>No habilitado</v>
      </c>
      <c r="AS8" s="1397"/>
      <c r="AT8" s="1396" t="str">
        <f>IF(AT7="","",IF('10. EVALUACIÓN'!$F35="H","Habilitado","No habilitado"))</f>
        <v>No habilitado</v>
      </c>
      <c r="AU8" s="1397"/>
      <c r="AV8" s="1396" t="str">
        <f>IF(AV7="","",IF('10. EVALUACIÓN'!$F36="H","Habilitado","No habilitado"))</f>
        <v>No habilitado</v>
      </c>
      <c r="AW8" s="1397"/>
      <c r="AX8" s="1396" t="str">
        <f>IF(AX7="","",IF('10. EVALUACIÓN'!$F37="H","Habilitado","No habilitado"))</f>
        <v>No habilitado</v>
      </c>
      <c r="AY8" s="1397"/>
      <c r="AZ8" s="1396" t="str">
        <f>IF(AZ7="","",IF('10. EVALUACIÓN'!$F38="H","Habilitado","No habilitado"))</f>
        <v>No habilitado</v>
      </c>
      <c r="BA8" s="1397"/>
      <c r="BB8" s="1396" t="str">
        <f>IF(BB7="","",IF('10. EVALUACIÓN'!$F39="H","Habilitado","No habilitado"))</f>
        <v>No habilitado</v>
      </c>
      <c r="BC8" s="1397"/>
      <c r="BD8" s="1396" t="str">
        <f>IF(BD7="","",IF('10. EVALUACIÓN'!$F40="H","Habilitado","No habilitado"))</f>
        <v>No habilitado</v>
      </c>
      <c r="BE8" s="1397"/>
      <c r="BF8" s="1396" t="str">
        <f>IF(BF7="","",IF('10. EVALUACIÓN'!$F41="H","Habilitado","No habilitado"))</f>
        <v>No habilitado</v>
      </c>
      <c r="BG8" s="1397"/>
      <c r="BH8" s="1396" t="str">
        <f>IF(BH7="","",IF('10. EVALUACIÓN'!$F42="H","Habilitado","No habilitado"))</f>
        <v>No habilitado</v>
      </c>
      <c r="BI8" s="1397"/>
      <c r="BJ8" s="1396" t="str">
        <f>IF(BJ7="","",IF('10. EVALUACIÓN'!$F43="H","Habilitado","No habilitado"))</f>
        <v>No habilitado</v>
      </c>
      <c r="BK8" s="1397"/>
    </row>
    <row r="9" spans="1:63" s="68" customFormat="1" ht="18.75" customHeight="1">
      <c r="B9" s="1406" t="s">
        <v>72</v>
      </c>
      <c r="C9" s="1406"/>
      <c r="D9" s="1398" t="str">
        <f>IF(D14="","",SUM(E14:E126))</f>
        <v/>
      </c>
      <c r="E9" s="1399"/>
      <c r="F9" s="1398">
        <f ca="1">IF(F14="","",SUM(G14:G126))</f>
        <v>16</v>
      </c>
      <c r="G9" s="1399"/>
      <c r="H9" s="1398">
        <f ca="1">IF(H14="","",SUM(I14:I126))</f>
        <v>48</v>
      </c>
      <c r="I9" s="1399"/>
      <c r="J9" s="1398" t="str">
        <f ca="1">IF(J14="","",SUM(K14:K126))</f>
        <v/>
      </c>
      <c r="K9" s="1399"/>
      <c r="L9" s="1398">
        <f ca="1">IF(L14="","",SUM(M14:M126))</f>
        <v>8</v>
      </c>
      <c r="M9" s="1399"/>
      <c r="N9" s="1398">
        <f ca="1">IF(N14="","",SUM(O14:O126))</f>
        <v>80</v>
      </c>
      <c r="O9" s="1399"/>
      <c r="P9" s="1398">
        <f ca="1">IF(P14="","",SUM(Q14:Q126))</f>
        <v>16</v>
      </c>
      <c r="Q9" s="1399"/>
      <c r="R9" s="1398" t="str">
        <f ca="1">IF(R14="","",SUM(S14:S126))</f>
        <v/>
      </c>
      <c r="S9" s="1399"/>
      <c r="T9" s="1398" t="str">
        <f ca="1">IF(T14="","",SUM(U14:U126))</f>
        <v/>
      </c>
      <c r="U9" s="1399"/>
      <c r="V9" s="1398" t="str">
        <f ca="1">IF(V14="","",SUM(W14:W126))</f>
        <v/>
      </c>
      <c r="W9" s="1399"/>
      <c r="X9" s="1398">
        <f ca="1">IF(X14="","",SUM(Y14:Y126))</f>
        <v>0</v>
      </c>
      <c r="Y9" s="1399"/>
      <c r="Z9" s="1398">
        <f ca="1">IF(Z14="","",SUM(AA14:AA126))</f>
        <v>8</v>
      </c>
      <c r="AA9" s="1399"/>
      <c r="AB9" s="1398" t="str">
        <f ca="1">IF(AB14="","",SUM(AC14:AC126))</f>
        <v/>
      </c>
      <c r="AC9" s="1399"/>
      <c r="AD9" s="1398" t="str">
        <f ca="1">IF(AD14="","",SUM(AE14:AE126))</f>
        <v/>
      </c>
      <c r="AE9" s="1399"/>
      <c r="AF9" s="1398">
        <f ca="1">IF(AF14="","",SUM(AG14:AG126))</f>
        <v>24</v>
      </c>
      <c r="AG9" s="1399"/>
      <c r="AH9" s="1398">
        <f ca="1">IF(AH14="","",SUM(AI14:AI126))</f>
        <v>8</v>
      </c>
      <c r="AI9" s="1399"/>
      <c r="AJ9" s="1398" t="str">
        <f>IF(AJ14="","",SUM(AK14:AK126))</f>
        <v/>
      </c>
      <c r="AK9" s="1399"/>
      <c r="AL9" s="1398" t="str">
        <f>IF(AL14="","",SUM(AM14:AM126))</f>
        <v/>
      </c>
      <c r="AM9" s="1399"/>
      <c r="AN9" s="1398" t="str">
        <f>IF(AN14="","",SUM(AO14:AO126))</f>
        <v/>
      </c>
      <c r="AO9" s="1399"/>
      <c r="AP9" s="1398" t="str">
        <f>IF(AP14="","",SUM(AQ14:AQ126))</f>
        <v/>
      </c>
      <c r="AQ9" s="1399"/>
      <c r="AR9" s="1398" t="str">
        <f>IF(AR14="","",SUM(AS14:AS126))</f>
        <v/>
      </c>
      <c r="AS9" s="1399"/>
      <c r="AT9" s="1398" t="str">
        <f>IF(AT14="","",SUM(AU14:AU126))</f>
        <v/>
      </c>
      <c r="AU9" s="1399"/>
      <c r="AV9" s="1398" t="str">
        <f>IF(AV14="","",SUM(AW14:AW126))</f>
        <v/>
      </c>
      <c r="AW9" s="1399"/>
      <c r="AX9" s="1398" t="str">
        <f>IF(AX14="","",SUM(AY14:AY126))</f>
        <v/>
      </c>
      <c r="AY9" s="1399"/>
      <c r="AZ9" s="1398" t="str">
        <f>IF(AZ14="","",SUM(BA14:BA126))</f>
        <v/>
      </c>
      <c r="BA9" s="1399"/>
      <c r="BB9" s="1398" t="str">
        <f>IF(BB14="","",SUM(BC14:BC126))</f>
        <v/>
      </c>
      <c r="BC9" s="1399"/>
      <c r="BD9" s="1398" t="str">
        <f>IF(BD14="","",SUM(BE14:BE126))</f>
        <v/>
      </c>
      <c r="BE9" s="1399"/>
      <c r="BF9" s="1398" t="str">
        <f>IF(BF14="","",SUM(BG14:BG126))</f>
        <v/>
      </c>
      <c r="BG9" s="1399"/>
      <c r="BH9" s="1398" t="str">
        <f>IF(BH14="","",SUM(BI14:BI126))</f>
        <v/>
      </c>
      <c r="BI9" s="1399"/>
      <c r="BJ9" s="1398" t="str">
        <f>IF(BJ14="","",SUM(BK14:BK126))</f>
        <v/>
      </c>
      <c r="BK9" s="1399"/>
    </row>
    <row r="10" spans="1:63" s="68" customFormat="1" ht="18.75" customHeight="1">
      <c r="B10" s="1406" t="s">
        <v>74</v>
      </c>
      <c r="C10" s="1406"/>
      <c r="D10" s="1398" t="str">
        <f>IF(D129="","",SUM(E129:E218))</f>
        <v/>
      </c>
      <c r="E10" s="1399"/>
      <c r="F10" s="1398">
        <f ca="1">IF(F129="","",SUM(G129:G218))</f>
        <v>19.999999999999996</v>
      </c>
      <c r="G10" s="1399"/>
      <c r="H10" s="1398">
        <f ca="1">IF(H129="","",SUM(I129:I218))</f>
        <v>21.17647058823529</v>
      </c>
      <c r="I10" s="1399"/>
      <c r="J10" s="1398" t="str">
        <f ca="1">IF(J129="","",SUM(K129:K218))</f>
        <v/>
      </c>
      <c r="K10" s="1399"/>
      <c r="L10" s="1398">
        <f ca="1">IF(L129="","",SUM(M129:M218))</f>
        <v>22.352941176470583</v>
      </c>
      <c r="M10" s="1399"/>
      <c r="N10" s="1398">
        <f ca="1">IF(N129="","",SUM(O129:O218))</f>
        <v>28.235294117647051</v>
      </c>
      <c r="O10" s="1399"/>
      <c r="P10" s="1398">
        <f ca="1">IF(P129="","",SUM(Q129:Q218))</f>
        <v>29.411764705882344</v>
      </c>
      <c r="Q10" s="1399"/>
      <c r="R10" s="1398" t="str">
        <f ca="1">IF(R129="","",SUM(S129:S218))</f>
        <v/>
      </c>
      <c r="S10" s="1399"/>
      <c r="T10" s="1398" t="str">
        <f ca="1">IF(T129="","",SUM(U129:U218))</f>
        <v/>
      </c>
      <c r="U10" s="1399"/>
      <c r="V10" s="1398" t="str">
        <f ca="1">IF(V129="","",SUM(W129:W218))</f>
        <v/>
      </c>
      <c r="W10" s="1399"/>
      <c r="X10" s="1398">
        <f ca="1">IF(X129="","",SUM(Y129:Y218))</f>
        <v>14.117647058823527</v>
      </c>
      <c r="Y10" s="1399"/>
      <c r="Z10" s="1398">
        <f ca="1">IF(Z129="","",SUM(AA129:AA218))</f>
        <v>30.588235294117638</v>
      </c>
      <c r="AA10" s="1399"/>
      <c r="AB10" s="1398" t="str">
        <f ca="1">IF(AB129="","",SUM(AC129:AC218))</f>
        <v/>
      </c>
      <c r="AC10" s="1399"/>
      <c r="AD10" s="1398" t="str">
        <f ca="1">IF(AD129="","",SUM(AE129:AE218))</f>
        <v/>
      </c>
      <c r="AE10" s="1399"/>
      <c r="AF10" s="1398">
        <f ca="1">IF(AF129="","",SUM(AG129:AG218))</f>
        <v>40.000000000000007</v>
      </c>
      <c r="AG10" s="1399"/>
      <c r="AH10" s="1398">
        <f ca="1">IF(AH129="","",SUM(AI129:AI218))</f>
        <v>28.235294117647051</v>
      </c>
      <c r="AI10" s="1399"/>
      <c r="AJ10" s="1398" t="str">
        <f>IF(AJ129="","",SUM(AK129:AK218))</f>
        <v/>
      </c>
      <c r="AK10" s="1399"/>
      <c r="AL10" s="1398" t="str">
        <f>IF(AL129="","",SUM(AM129:AM218))</f>
        <v/>
      </c>
      <c r="AM10" s="1399"/>
      <c r="AN10" s="1398" t="str">
        <f>IF(AN129="","",SUM(AO129:AO218))</f>
        <v/>
      </c>
      <c r="AO10" s="1399"/>
      <c r="AP10" s="1398" t="str">
        <f>IF(AP129="","",SUM(AQ129:AQ218))</f>
        <v/>
      </c>
      <c r="AQ10" s="1399"/>
      <c r="AR10" s="1398" t="str">
        <f>IF(AR129="","",SUM(AS129:AS218))</f>
        <v/>
      </c>
      <c r="AS10" s="1399"/>
      <c r="AT10" s="1398" t="str">
        <f>IF(AT129="","",SUM(AU129:AU218))</f>
        <v/>
      </c>
      <c r="AU10" s="1399"/>
      <c r="AV10" s="1398" t="str">
        <f>IF(AV129="","",SUM(AW129:AW218))</f>
        <v/>
      </c>
      <c r="AW10" s="1399"/>
      <c r="AX10" s="1398" t="str">
        <f>IF(AX129="","",SUM(AY129:AY218))</f>
        <v/>
      </c>
      <c r="AY10" s="1399"/>
      <c r="AZ10" s="1398" t="str">
        <f>IF(AZ129="","",SUM(BA129:BA218))</f>
        <v/>
      </c>
      <c r="BA10" s="1399"/>
      <c r="BB10" s="1398" t="str">
        <f>IF(BB129="","",SUM(BC129:BC218))</f>
        <v/>
      </c>
      <c r="BC10" s="1399"/>
      <c r="BD10" s="1398" t="str">
        <f>IF(BD129="","",SUM(BE129:BE218))</f>
        <v/>
      </c>
      <c r="BE10" s="1399"/>
      <c r="BF10" s="1398" t="str">
        <f>IF(BF129="","",SUM(BG129:BG218))</f>
        <v/>
      </c>
      <c r="BG10" s="1399"/>
      <c r="BH10" s="1398" t="str">
        <f>IF(BH129="","",SUM(BI129:BI218))</f>
        <v/>
      </c>
      <c r="BI10" s="1399"/>
      <c r="BJ10" s="1398" t="str">
        <f>IF(BJ129="","",SUM(BK129:BK218))</f>
        <v/>
      </c>
      <c r="BK10" s="1399"/>
    </row>
    <row r="11" spans="1:63" s="68" customFormat="1" ht="18.75" customHeight="1">
      <c r="B11" s="1406" t="s">
        <v>73</v>
      </c>
      <c r="C11" s="1406"/>
      <c r="D11" s="1398" t="str">
        <f>IF(D7="","",IF(D8="No habilitado","",D9+D10))</f>
        <v/>
      </c>
      <c r="E11" s="1399"/>
      <c r="F11" s="1398">
        <f ca="1">IF(F7="","",IF(F8="No habilitado","",F9+F10))</f>
        <v>36</v>
      </c>
      <c r="G11" s="1399"/>
      <c r="H11" s="1398">
        <f ca="1">IF(H7="","",IF(H8="No habilitado","",H9+H10))</f>
        <v>69.17647058823529</v>
      </c>
      <c r="I11" s="1399"/>
      <c r="J11" s="1398" t="str">
        <f ca="1">IF(J7="","",IF(J8="No habilitado","",J9+J10))</f>
        <v/>
      </c>
      <c r="K11" s="1399"/>
      <c r="L11" s="1398">
        <f ca="1">IF(L7="","",IF(L8="No habilitado","",L9+L10))</f>
        <v>30.352941176470583</v>
      </c>
      <c r="M11" s="1399"/>
      <c r="N11" s="1398">
        <f ca="1">IF(N7="","",IF(N8="No habilitado","",N9+N10))</f>
        <v>108.23529411764704</v>
      </c>
      <c r="O11" s="1399"/>
      <c r="P11" s="1398">
        <f ca="1">IF(P7="","",IF(P8="No habilitado","",P9+P10))</f>
        <v>45.411764705882348</v>
      </c>
      <c r="Q11" s="1399"/>
      <c r="R11" s="1398" t="str">
        <f ca="1">IF(R7="","",IF(R8="No habilitado","",R9+R10))</f>
        <v/>
      </c>
      <c r="S11" s="1399"/>
      <c r="T11" s="1398" t="str">
        <f ca="1">IF(T7="","",IF(T8="No habilitado","",T9+T10))</f>
        <v/>
      </c>
      <c r="U11" s="1399"/>
      <c r="V11" s="1398" t="str">
        <f ca="1">IF(V7="","",IF(V8="No habilitado","",V9+V10))</f>
        <v/>
      </c>
      <c r="W11" s="1399"/>
      <c r="X11" s="1398">
        <f ca="1">IF(X7="","",IF(X8="No habilitado","",X9+X10))</f>
        <v>14.117647058823527</v>
      </c>
      <c r="Y11" s="1399"/>
      <c r="Z11" s="1398">
        <f ca="1">IF(Z7="","",IF(Z8="No habilitado","",Z9+Z10))</f>
        <v>38.588235294117638</v>
      </c>
      <c r="AA11" s="1399"/>
      <c r="AB11" s="1398" t="str">
        <f ca="1">IF(AB7="","",IF(AB8="No habilitado","",AB9+AB10))</f>
        <v/>
      </c>
      <c r="AC11" s="1399"/>
      <c r="AD11" s="1398" t="str">
        <f ca="1">IF(AD7="","",IF(AD8="No habilitado","",AD9+AD10))</f>
        <v/>
      </c>
      <c r="AE11" s="1399"/>
      <c r="AF11" s="1398">
        <f ca="1">IF(AF7="","",IF(AF8="No habilitado","",AF9+AF10))</f>
        <v>64</v>
      </c>
      <c r="AG11" s="1399"/>
      <c r="AH11" s="1398">
        <f ca="1">IF(AH7="","",IF(AH8="No habilitado","",AH9+AH10))</f>
        <v>36.235294117647051</v>
      </c>
      <c r="AI11" s="1399"/>
      <c r="AJ11" s="1398" t="str">
        <f>IF(AJ7="","",IF(AJ8="No habilitado","",AJ9+AJ10))</f>
        <v/>
      </c>
      <c r="AK11" s="1399"/>
      <c r="AL11" s="1398" t="str">
        <f>IF(AL7="","",IF(AL8="No habilitado","",AL9+AL10))</f>
        <v/>
      </c>
      <c r="AM11" s="1399"/>
      <c r="AN11" s="1398" t="str">
        <f>IF(AN7="","",IF(AN8="No habilitado","",AN9+AN10))</f>
        <v/>
      </c>
      <c r="AO11" s="1399"/>
      <c r="AP11" s="1398" t="str">
        <f>IF(AP7="","",IF(AP8="No habilitado","",AP9+AP10))</f>
        <v/>
      </c>
      <c r="AQ11" s="1399"/>
      <c r="AR11" s="1398" t="str">
        <f>IF(AR7="","",IF(AR8="No habilitado","",AR9+AR10))</f>
        <v/>
      </c>
      <c r="AS11" s="1399"/>
      <c r="AT11" s="1398" t="str">
        <f>IF(AT7="","",IF(AT8="No habilitado","",AT9+AT10))</f>
        <v/>
      </c>
      <c r="AU11" s="1399"/>
      <c r="AV11" s="1398" t="str">
        <f>IF(AV7="","",IF(AV8="No habilitado","",AV9+AV10))</f>
        <v/>
      </c>
      <c r="AW11" s="1399"/>
      <c r="AX11" s="1398" t="str">
        <f>IF(AX7="","",IF(AX8="No habilitado","",AX9+AX10))</f>
        <v/>
      </c>
      <c r="AY11" s="1399"/>
      <c r="AZ11" s="1398" t="str">
        <f>IF(AZ7="","",IF(AZ8="No habilitado","",AZ9+AZ10))</f>
        <v/>
      </c>
      <c r="BA11" s="1399"/>
      <c r="BB11" s="1398" t="str">
        <f>IF(BB7="","",IF(BB8="No habilitado","",BB9+BB10))</f>
        <v/>
      </c>
      <c r="BC11" s="1399"/>
      <c r="BD11" s="1398" t="str">
        <f>IF(BD7="","",IF(BD8="No habilitado","",BD9+BD10))</f>
        <v/>
      </c>
      <c r="BE11" s="1399"/>
      <c r="BF11" s="1398" t="str">
        <f>IF(BF7="","",IF(BF8="No habilitado","",BF9+BF10))</f>
        <v/>
      </c>
      <c r="BG11" s="1399"/>
      <c r="BH11" s="1398" t="str">
        <f>IF(BH7="","",IF(BH8="No habilitado","",BH9+BH10))</f>
        <v/>
      </c>
      <c r="BI11" s="1399"/>
      <c r="BJ11" s="1398" t="str">
        <f>IF(BJ7="","",IF(BJ8="No habilitado","",BJ9+BJ10))</f>
        <v/>
      </c>
      <c r="BK11" s="1399"/>
    </row>
    <row r="12" spans="1:63" ht="21" customHeight="1"/>
    <row r="13" spans="1:63" ht="21.75" customHeight="1">
      <c r="B13" s="1402" t="s">
        <v>60</v>
      </c>
      <c r="C13" s="1403"/>
      <c r="D13" s="1403"/>
      <c r="E13" s="1403"/>
      <c r="F13" s="1403"/>
      <c r="G13" s="1403"/>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row>
    <row r="14" spans="1:63" s="68" customFormat="1" ht="21" customHeight="1">
      <c r="A14" s="241">
        <v>1</v>
      </c>
      <c r="B14" s="297" t="s">
        <v>395</v>
      </c>
      <c r="C14" s="380">
        <f ca="1">IF(B14="","",IF($L$4="Media aritmética",ROUND(AVERAGE(D14,F14,H14,J14,L14,N14,P14,R14,T14,V14,X14,Z14,AB14,AF14,AH14,AD14,AJ14,AL14,AN14,AP14,AR14,AT14,AV14,AX14,AZ14,BB14,BD14),2),ROUND(_xlfn.STDEV.P(D14,F14,H14,J14,L14,N14,P14,R14,T14,V14,X14,Z14,AB14,AF14,AH14,AD14,AJ14,AL14,AN14,AP14,AR14,AT14,AV14,AX14,AZ14,BB14,BD14),2)))</f>
        <v>4457.76</v>
      </c>
      <c r="D14" s="382" t="str">
        <f t="shared" ref="D14:D101" si="0">IF($D$8="Habilitado",IF($B14="","",ROUND(VLOOKUP($B14,OFERENTE_1,5,FALSE),2)),"")</f>
        <v/>
      </c>
      <c r="E14" s="294" t="str">
        <f t="shared" ref="E14" si="1">IF($B14="","",IF(D14="","",IF($L$4="Media aritmética",(D14&lt;=$C14)*($F$5/$C$4)+(D14&gt;$C14)*0,IF(AND(ROUND(AVERAGE($D14,$F14,$H14,$J14,$L14,$N14,$P14,$R14,$T14,$V14,$X14,$Z14,$AB14,$AD14,$AF14,$AH14,$AJ14,AL14,AN14,AP14,AR14,AT14,AV14,AX14,AZ14,BB14,BD14,BF14,BH14,BJ14),2)-$C14/2&lt;=D14,(ROUND(AVERAGE($D14,$F14,$H14,$J14,$L14,$N14,$P14,$R14,$T14,$V14,$X14,$Z14,$AB14,$AD14,$AF14,$AH14,$AJ14,AL14,AN14,AP14,AR14,AT14,AV14,AX14,AZ14,BB14,BD14,BF14,BH14,BJ14),2)+$C14/2&gt;D14)),($F$5/$C$4),0))))</f>
        <v/>
      </c>
      <c r="F14" s="295">
        <f t="shared" ref="F14:F101" ca="1" si="2">IF($F$8="Habilitado",IF($B14="","",ROUND(VLOOKUP($B14,OFERENTE_2,5,FALSE),2)),"")</f>
        <v>6768</v>
      </c>
      <c r="G14" s="294">
        <f ca="1">IF($B14="","",IF(F14="","",IF($L$4="Media aritmética",(F14&lt;=$C14)*($F$5/$C$4)+(F14&gt;$C14)*0,IF(AND(ROUND(AVERAGE($D14,$F14,$H14,$J14,$L14,$N14,$P14,$R14,$T14,$V14,$X14,$Z14,$AB14,$AD14,$AF14,$AH14,$AJ14,AL14,AN14,AP14,AR14,AT14,AV14,AX14,AZ14,BB14,BD14,BF14,BH14,BJ14),2)-$C14/2&lt;=F14,(ROUND(AVERAGE($D14,$F14,$H14,$J14,$L14,$N14,$P14,$R14,$T14,$V14,$X14,$Z14,$AB14,$AD14,$AF14,$AH14,$AJ14,AL14,AN14,AP14,AR14,AT14,AV14,AX14,AZ14,BB14,BD14,BF14,BH14,BJ14),2)+$C14/2&gt;F14)),($F$5/$C$4),0))))</f>
        <v>0</v>
      </c>
      <c r="H14" s="295">
        <f t="shared" ref="H14:H101" ca="1" si="3">IF($H$8="Habilitado",IF($B14="","",ROUND(VLOOKUP($B14,OFERENTE_3,5,FALSE),2)),"")</f>
        <v>6098.44</v>
      </c>
      <c r="I14" s="294">
        <f ca="1">IF($B14="","",IF(H14="","",IF($L$4="Media aritmética",(H14&lt;=$C14)*($F$5/$C$4)+(H14&gt;$C14)*0,IF(AND(ROUND(AVERAGE($D14,$F14,$H14,$J14,$L14,$N14,$P14,$R14,$T14,$V14,$X14,$Z14,$AB14,$AD14,$AF14,$AH14,$AJ14,AL14,AN14,AP14,AR14,AT14,AV14,AX14,AZ14,BB14,BD14,BF14,BH14,BJ14),2)-$C14/2&lt;=H14,(ROUND(AVERAGE($D14,$F14,$H14,$J14,$L14,$N14,$P14,$R14,$T14,$V14,$X14,$Z14,$AB14,$AD14,$AF14,$AH14,$AJ14,AL14,AN14,AP14,AR14,AT14,AV14,AX14,AZ14,BB14,BD14,BF14,BH14,BJ14),2)+$C14/2&gt;H14)),($F$5/$C$4),0))))</f>
        <v>0</v>
      </c>
      <c r="J14" s="295" t="str">
        <f t="shared" ref="J14:J101" ca="1" si="4">IF($J$8="Habilitado",IF($B14="","",ROUND(VLOOKUP($B14,OFERENTE_4,6,FALSE),2)),"")</f>
        <v/>
      </c>
      <c r="K14" s="294" t="str">
        <f ca="1">IF($B14="","",IF(J14="","",IF($L$4="Media aritmética",(J14&lt;=$C14)*($F$5/$C$4)+(J14&gt;$C14)*0,IF(AND(ROUND(AVERAGE($D14,$F14,$H14,$J14,$L14,$N14,$P14,$R14,$T14,$V14,$X14,$Z14,$AB14,$AD14,$AF14,$AH14,$AJ14,AL14,AN14,AP14,AR14,AT14,AV14,AX14,AZ14,BB14,BD14,BF14,BH14,BJ14),2)-$C14/2&lt;=J14,(ROUND(AVERAGE($D14,$F14,$H14,$J14,$L14,$N14,$P14,$R14,$T14,$V14,$X14,$Z14,$AB14,$AD14,$AF14,$AH14,$AJ14,AL14,AN14,AP14,AR14,AT14,AV14,AX14,AZ14,BB14,BD14,BF14,BH14,BJ14),2)+$C14/2&gt;J14)),($F$5/$C$4),0))))</f>
        <v/>
      </c>
      <c r="L14" s="295">
        <f t="shared" ref="L14:L101" ca="1" si="5">IF($L$8="Habilitado",IF($B14="","",ROUND(VLOOKUP($B14,OFERENTE_5,5,FALSE),2)),"")</f>
        <v>18500</v>
      </c>
      <c r="M14" s="294">
        <f ca="1">IF($B14="","",IF(L14="","",IF($L$4="Media aritmética",(L14&lt;=$C14)*($F$5/$C$4)+(L14&gt;$C14)*0,IF(AND(ROUND(AVERAGE($D14,$F14,$H14,$J14,$L14,$N14,$P14,$R14,$T14,$V14,$X14,$Z14,$AB14,$AD14,$AF14,$AH14,$AJ14,AL14,AN14,AP14,AR14,AT14,AV14,AX14,AZ14,BB14,BD14,BF14,BH14,BJ14),2)-$C14/2&lt;=L14,(ROUND(AVERAGE($D14,$F14,$H14,$J14,$L14,$N14,$P14,$R14,$T14,$V14,$X14,$Z14,$AB14,$AD14,$AF14,$AH14,$AJ14,AL14,AN14,AP14,AR14,AT14,AV14,AX14,AZ14,BB14,BD14,BF14,BH14,BJ14),2)+$C14/2&gt;L14)),($F$5/$C$4),0))))</f>
        <v>0</v>
      </c>
      <c r="N14" s="295">
        <f t="shared" ref="N14:N101" ca="1" si="6">IF($N$8="Habilitado",IF($B14="","",ROUND(VLOOKUP($B14,OFERENTE_6,5,FALSE),2)),"")</f>
        <v>11600</v>
      </c>
      <c r="O14" s="294">
        <f ca="1">IF($B14="","",IF(N14="","",IF($L$4="Media aritmética",(N14&lt;=$C14)*($F$5/$C$4)+(N14&gt;$C14)*0,IF(AND(ROUND(AVERAGE($D14,$F14,$H14,$J14,$L14,$N14,$P14,$R14,$T14,$V14,$X14,$Z14,$AB14,$AD14,$AF14,$AH14,$AJ14,AL14,AN14,AP14,AR14,AT14,AV14,AX14,AZ14,BB14,BD14,BF14,BH14,BJ14),2)-$C14/2&lt;=N14,(ROUND(AVERAGE($D14,$F14,$H14,$J14,$L14,$N14,$P14,$R14,$T14,$V14,$X14,$Z14,$AB14,$AD14,$AF14,$AH14,$AJ14,AL14,AN14,AP14,AR14,AT14,AV14,AX14,AZ14,BB14,BD14,BF14,BH14,BJ14),2)+$C14/2&gt;N14)),($F$5/$C$4),0))))</f>
        <v>8</v>
      </c>
      <c r="P14" s="295">
        <f t="shared" ref="P14:P101" ca="1" si="7">IF($P$8="Habilitado",IF($B14="","",ROUND(VLOOKUP($B14,OFERENTE_7,5,FALSE),2)),"")</f>
        <v>7404</v>
      </c>
      <c r="Q14" s="294">
        <f ca="1">IF($B14="","",IF(P14="","",IF($L$4="Media aritmética",(P14&lt;=$C14)*($F$5/$C$4)+(P14&gt;$C14)*0,IF(AND(ROUND(AVERAGE($D14,$F14,$H14,$J14,$L14,$N14,$P14,$R14,$T14,$V14,$X14,$Z14,$AB14,$AD14,$AF14,$AH14,$AJ14,AL14,AN14,AP14,AR14,AT14,AV14,AX14,AZ14,BB14,BD14,BF14,BH14,BJ14),2)-$C14/2&lt;=P14,(ROUND(AVERAGE($D14,$F14,$H14,$J14,$L14,$N14,$P14,$R14,$T14,$V14,$X14,$Z14,$AB14,$AD14,$AF14,$AH14,$AJ14,AL14,AN14,AP14,AR14,AT14,AV14,AX14,AZ14,BB14,BD14,BF14,BH14,BJ14),2)+$C14/2&gt;P14)),($F$5/$C$4),0))))</f>
        <v>0</v>
      </c>
      <c r="R14" s="295" t="str">
        <f t="shared" ref="R14:R101" ca="1" si="8">IF($R$8="Habilitado",IF($B14="","",ROUND(VLOOKUP($B14,OFERENTE_8,5,FALSE),2)),"")</f>
        <v/>
      </c>
      <c r="S14" s="294" t="str">
        <f ca="1">IF($B14="","",IF(R14="","",IF($L$4="Media aritmética",(R14&lt;=$C14)*($F$5/$C$4)+(R14&gt;$C14)*0,IF(AND(ROUND(AVERAGE($D14,$F14,$H14,$J14,$L14,$N14,$P14,$R14,$T14,$V14,$X14,$Z14,$AB14,$AD14,$AF14,$AH14,$AJ14,AL14,AN14,AP14,AR14,AT14,AV14,AX14,AZ14,BB14,BD14,BF14,BH14,BJ14),2)-$C14/2&lt;=R14,(ROUND(AVERAGE($D14,$F14,$H14,$J14,$L14,$N14,$P14,$R14,$T14,$V14,$X14,$Z14,$AB14,$AD14,$AF14,$AH14,$AJ14,AL14,AN14,AP14,AR14,AT14,AV14,AX14,AZ14,BB14,BD14,BF14,BH14,BJ14),2)+$C14/2&gt;R14)),($F$5/$C$4),0))))</f>
        <v/>
      </c>
      <c r="T14" s="295" t="str">
        <f t="shared" ref="T14:T101" ca="1" si="9">IF($T$8="Habilitado",IF($B14="","",ROUND(VLOOKUP($B14,OFERENTE_9,5,FALSE),2)),"")</f>
        <v/>
      </c>
      <c r="U14" s="294" t="str">
        <f ca="1">IF($B14="","",IF(T14="","",IF($L$4="Media aritmética",(T14&lt;=$C14)*($F$5/$C$4)+(T14&gt;$C14)*0,IF(AND(ROUND(AVERAGE($D14,$F14,$H14,$J14,$L14,$N14,$P14,$R14,$T14,$V14,$X14,$Z14,$AB14,$AD14,$AF14,$AH14,$AJ14,AL14,AN14,AP14,AR14,AT14,AV14,AX14,AZ14,BB14,BD14,BF14,BH14,BJ14),2)-$C14/2&lt;=T14,(ROUND(AVERAGE($D14,$F14,$H14,$J14,$L14,$N14,$P14,$R14,$T14,$V14,$X14,$Z14,$AB14,$AD14,$AF14,$AH14,$AJ14,AL14,AN14,AP14,AR14,AT14,AV14,AX14,AZ14,BB14,BD14,BF14,BH14,BJ14),2)+$C14/2&gt;T14)),($F$5/$C$4),0))))</f>
        <v/>
      </c>
      <c r="V14" s="295" t="str">
        <f t="shared" ref="V14:V101" ca="1" si="10">IF($V$8="Habilitado",IF($B14="","",ROUND(VLOOKUP($B14,OFERENTE_10,5,FALSE),2)),"")</f>
        <v/>
      </c>
      <c r="W14" s="294" t="str">
        <f ca="1">IF($B14="","",IF(V14="","",IF($L$4="Media aritmética",(V14&lt;=$C14)*($F$5/$C$4)+(V14&gt;$C14)*0,IF(AND(ROUND(AVERAGE($D14,$F14,$H14,$J14,$L14,$N14,$P14,$R14,$T14,$V14,$X14,$Z14,$AB14,$AD14,$AF14,$AH14,$AJ14,AL14,AN14,AP14,AR14,AT14,AV14,AX14,AZ14,BB14,BD14,BF14,BH14,BJ14),2)-$C14/2&lt;=V14,(ROUND(AVERAGE($D14,$F14,$H14,$J14,$L14,$N14,$P14,$R14,$T14,$V14,$X14,$Z14,$AB14,$AD14,$AF14,$AH14,$AJ14,AL14,AN14,AP14,AR14,AT14,AV14,AX14,AZ14,BB14,BD14,BF14,BH14,BJ14),2)+$C14/2&gt;V14)),($F$5/$C$4),0))))</f>
        <v/>
      </c>
      <c r="X14" s="295">
        <f t="shared" ref="X14:X101" ca="1" si="11">IF($X$8="Habilitado",IF($B14="","",ROUND(VLOOKUP($B14,OFERENTE_11,5,FALSE),2)),"")</f>
        <v>16786</v>
      </c>
      <c r="Y14" s="294">
        <f ca="1">IF($B14="","",IF(X14="","",IF($L$4="Media aritmética",(X14&lt;=$C14)*($F$5/$C$4)+(X14&gt;$C14)*0,IF(AND(ROUND(AVERAGE($D14,$F14,$H14,$J14,$L14,$N14,$P14,$R14,$T14,$V14,$X14,$Z14,$AB14,$AD14,$AF14,$AH14,$AJ14,AL14,AN14,AP14,AR14,AT14,AV14,AX14,AZ14,BB14,BD14,BF14,BH14,BJ14),2)-$C14/2&lt;=X14,(ROUND(AVERAGE($D14,$F14,$H14,$J14,$L14,$N14,$P14,$R14,$T14,$V14,$X14,$Z14,$AB14,$AD14,$AF14,$AH14,$AJ14,AL14,AN14,AP14,AR14,AT14,AV14,AX14,AZ14,BB14,BD14,BF14,BH14,BJ14),2)+$C14/2&gt;X14)),($F$5/$C$4),0))))</f>
        <v>0</v>
      </c>
      <c r="Z14" s="295">
        <f t="shared" ref="Z14:Z101" ca="1" si="12">IF($Z$8="Habilitado",IF($B14="","",ROUND(VLOOKUP($B14,OFERENTE_12,5,FALSE),2)),"")</f>
        <v>7441</v>
      </c>
      <c r="AA14" s="294">
        <f ca="1">IF($B14="","",IF(Z14="","",IF($L$4="Media aritmética",(Z14&lt;=$C14)*($F$5/$C$4)+(Z14&gt;$C14)*0,IF(AND(ROUND(AVERAGE($D14,$F14,$H14,$J14,$L14,$N14,$P14,$R14,$T14,$V14,$X14,$Z14,$AB14,$AD14,$AF14,$AH14,$AJ14,AL14,AN14,AP14,AR14,AT14,AV14,AX14,AZ14,BB14,BD14,BF14,BH14,BJ14),2)-$C14/2&lt;=Z14,(ROUND(AVERAGE($D14,$F14,$H14,$J14,$L14,$N14,$P14,$R14,$T14,$V14,$X14,$Z14,$AB14,$AD14,$AF14,$AH14,$AJ14,AL14,AN14,AP14,AR14,AT14,AV14,AX14,AZ14,BB14,BD14,BF14,BH14,BJ14),2)+$C14/2&gt;Z14)),($F$5/$C$4),0))))</f>
        <v>0</v>
      </c>
      <c r="AB14" s="295" t="str">
        <f t="shared" ref="AB14:AB101" ca="1" si="13">IF($AB$8="Habilitado",IF($B14="","",ROUND(VLOOKUP($B14,OFERENTE_13,5,FALSE),2)),"")</f>
        <v/>
      </c>
      <c r="AC14" s="294" t="str">
        <f ca="1">IF($B14="","",IF(AB14="","",IF($L$4="Media aritmética",(AB14&lt;=$C14)*($F$5/$C$4)+(AB14&gt;$C14)*0,IF(AND(ROUND(AVERAGE($D14,$F14,$H14,$J14,$L14,$N14,$P14,$R14,$T14,$V14,$X14,$Z14,$AB14,$AD14,$AF14,$AH14,$AJ14,AL14,AN14,AP14,AR14,AT14,AV14,AX14,AZ14,BB14,BD14,BF14,BH14,BJ14),2)-$C14/2&lt;=AB14,(ROUND(AVERAGE($D14,$F14,$H14,$J14,$L14,$N14,$P14,$R14,$T14,$V14,$X14,$Z14,$AB14,$AD14,$AF14,$AH14,$AJ14,AL14,AN14,AP14,AR14,AT14,AV14,AX14,AZ14,BB14,BD14,BF14,BH14,BJ14),2)+$C14/2&gt;AB14)),($F$5/$C$4),0))))</f>
        <v/>
      </c>
      <c r="AD14" s="295" t="str">
        <f t="shared" ref="AD14:AD101" ca="1" si="14">IF($AD$8="Habilitado",IF($B14="","",ROUND(VLOOKUP($B14,OFERENTE_14,5,FALSE),2)),"")</f>
        <v/>
      </c>
      <c r="AE14" s="294" t="str">
        <f ca="1">IF($B14="","",IF(AD14="","",IF($L$4="Media aritmética",(AD14&lt;=$C14)*($F$5/$C$4)+(AD14&gt;$C14)*0,IF(AND(ROUND(AVERAGE($D14,$F14,$H14,$J14,$L14,$N14,$P14,$R14,$T14,$V14,$X14,$Z14,$AB14,$AD14,$AF14,$AH14,$AJ14,AL14,AN14,AP14,AR14,AT14,AV14,AX14,AZ14,BB14,BD14,BF14,BH14,BJ14),2)-$C14/2&lt;=AD14,(ROUND(AVERAGE($D14,$F14,$H14,$J14,$L14,$N14,$P14,$R14,$T14,$V14,$X14,$Z14,$AB14,$AD14,$AF14,$AH14,$AJ14,AL14,AN14,AP14,AR14,AT14,AV14,AX14,AZ14,BB14,BD14,BF14,BH14,BJ14),2)+$C14/2&gt;AD14)),($F$5/$C$4),0))))</f>
        <v/>
      </c>
      <c r="AF14" s="295">
        <f t="shared" ref="AF14:AF101" ca="1" si="15">IF($AF$8="Habilitado",IF($B14="","",ROUND(VLOOKUP($B14,OFERENTE_15,5,FALSE),2)),"")</f>
        <v>6500</v>
      </c>
      <c r="AG14" s="294">
        <f ca="1">IF($B14="","",IF(AF14="","",IF($L$4="Media aritmética",(AF14&lt;=$C14)*($F$5/$C$4)+(AF14&gt;$C14)*0,IF(AND(ROUND(AVERAGE($D14,$F14,$H14,$J14,$L14,$N14,$P14,$R14,$T14,$V14,$X14,$Z14,$AB14,$AD14,$AF14,$AH14,$AJ14,AL14,AN14,AP14,AR14,AT14,AV14,AX14,AZ14,BB14,BD14,BF14,BH14,BJ14),2)-$C14/2&lt;=AF14,(ROUND(AVERAGE($D14,$F14,$H14,$J14,$L14,$N14,$P14,$R14,$T14,$V14,$X14,$Z14,$AB14,$AD14,$AF14,$AH14,$AJ14,AL14,AN14,AP14,AR14,AT14,AV14,AX14,AZ14,BB14,BD14,BF14,BH14,BJ14),2)+$C14/2&gt;AF14)),($F$5/$C$4),0))))</f>
        <v>0</v>
      </c>
      <c r="AH14" s="295">
        <f t="shared" ref="AH14:AH101" ca="1" si="16">IF($AH$8="Habilitado",IF($B14="","",ROUND(VLOOKUP($B14,OFERENTE_16,5,FALSE),2)),"")</f>
        <v>7345</v>
      </c>
      <c r="AI14" s="294">
        <f ca="1">IF($B14="","",IF(AH14="","",IF($L$4="Media aritmética",(AH14&lt;=$C14)*($F$5/$C$4)+(AH14&gt;$C14)*0,IF(AND(ROUND(AVERAGE($D14,$F14,$H14,$J14,$L14,$N14,$P14,$R14,$T14,$V14,$X14,$Z14,$AB14,$AD14,$AF14,$AH14,$AJ14,AL14,AN14,AP14,AR14,AT14,AV14,AX14,AZ14,BB14,BD14,BF14,BH14,BJ14),2)-$C14/2&lt;=AH14,(ROUND(AVERAGE($D14,$F14,$H14,$J14,$L14,$N14,$P14,$R14,$T14,$V14,$X14,$Z14,$AB14,$AD14,$AF14,$AH14,$AJ14,AL14,AN14,AP14,AR14,AT14,AV14,AX14,AZ14,BB14,BD14,BF14,BH14,BJ14),2)+$C14/2&gt;AH14)),($F$5/$C$4),0))))</f>
        <v>0</v>
      </c>
      <c r="AJ14" s="295" t="str">
        <f t="shared" ref="AJ14:AJ101" si="17">IF($AJ$8="Habilitado",IF($B14="","",ROUND(VLOOKUP($B14,OFERENTE_17,5,FALSE),2)),"")</f>
        <v/>
      </c>
      <c r="AK14" s="294" t="str">
        <f>IF($B14="","",IF(AJ14="","",IF($L$4="Media aritmética",(AJ14&lt;=$C14)*($F$5/$C$4)+(AJ14&gt;$C14)*0,IF(AND(ROUND(AVERAGE($D14,$F14,$H14,$J14,$L14,$N14,$P14,$R14,$T14,$V14,$X14,$Z14,$AB14,$AD14,$AF14,$AH14,$AJ14,AL14,AN14,AP14,AR14,AT14,AV14,AX14,AZ14,BB14,BD14,BF14,BH14,BJ14),2)-$C14/2&lt;=AJ14,(ROUND(AVERAGE($D14,$F14,$H14,$J14,$L14,$N14,$P14,$R14,$T14,$V14,$X14,$Z14,$AB14,$AD14,$AF14,$AH14,$AJ14,AL14,AN14,AP14,AR14,AT14,AV14,AX14,AZ14,BB14,BD14,BF14,BH14,BJ14),2)+$C14/2&gt;AJ14)),($F$5/$C$4),0))))</f>
        <v/>
      </c>
      <c r="AL14" s="295" t="str">
        <f t="shared" ref="AL14:AL101" si="18">IF($AL$8="Habilitado",IF($B14="","",ROUND(VLOOKUP($B14,OFERENTE_18,5,FALSE),2)),"")</f>
        <v/>
      </c>
      <c r="AM14" s="294" t="str">
        <f>IF($B14="","",IF(AL14="","",IF($L$4="Media aritmética",(AL14&lt;=$C14)*($F$5/$C$4)+(AL14&gt;$C14)*0,IF(AND(ROUND(AVERAGE($D14,$F14,$H14,$J14,$L14,$N14,$P14,$R14,$T14,$V14,$X14,$Z14,$AB14,$AD14,$AF14,$AH14,$AJ14,AL14,AN14,AP14,AR14,AT14,AV14,AX14,AZ14,BB14,BD14,BF14,BH14,BJ14),2)-$C14/2&lt;=AL14,(ROUND(AVERAGE($D14,$F14,$H14,$J14,$L14,$N14,$P14,$R14,$T14,$V14,$X14,$Z14,$AB14,$AD14,$AF14,$AH14,$AJ14,AL14,AN14,AP14,AR14,AT14,AV14,AX14,AZ14,BB14,BD14,BF14,BH14,BJ14),2)+$C14/2&gt;AL14)),($F$5/$C$4),0))))</f>
        <v/>
      </c>
      <c r="AN14" s="295" t="str">
        <f t="shared" ref="AN14:AN101" si="19">IF($AN$8="Habilitado",IF($B14="","",ROUND(VLOOKUP($B14,OFERENTE_19,5,FALSE),2)),"")</f>
        <v/>
      </c>
      <c r="AO14" s="294" t="str">
        <f>IF($B14="","",IF(AN14="","",IF($L$4="Media aritmética",(AN14&lt;=$C14)*($F$5/$C$4)+(AN14&gt;$C14)*0,IF(AND(ROUND(AVERAGE($D14,$F14,$H14,$J14,$L14,$N14,$P14,$R14,$T14,$V14,$X14,$Z14,$AB14,$AD14,$AF14,$AH14,$AJ14,AL14,AN14,AP14,AR14,AT14,AV14,AX14,AZ14,BB14,BD14,BF14,BH14,BJ14),2)-$C14/2&lt;=AN14,(ROUND(AVERAGE($D14,$F14,$H14,$J14,$L14,$N14,$P14,$R14,$T14,$V14,$X14,$Z14,$AB14,$AD14,$AF14,$AH14,$AJ14,AL14,AN14,AP14,AR14,AT14,AV14,AX14,AZ14,BB14,BD14,BF14,BH14,BJ14),2)+$C14/2&gt;AN14)),($F$5/$C$4),0))))</f>
        <v/>
      </c>
      <c r="AP14" s="295" t="str">
        <f t="shared" ref="AP14:AP101" si="20">IF($AP$8="Habilitado",IF($B14="","",ROUND(VLOOKUP($B14,OFERENTE_20,5,FALSE),2)),"")</f>
        <v/>
      </c>
      <c r="AQ14" s="294" t="str">
        <f>IF($B14="","",IF(AP14="","",IF($L$4="Media aritmética",(AP14&lt;=$C14)*($F$5/$C$4)+(AP14&gt;$C14)*0,IF(AND(ROUND(AVERAGE($D14,$F14,$H14,$J14,$L14,$N14,$P14,$R14,$T14,$V14,$X14,$Z14,$AB14,$AD14,$AF14,$AH14,$AJ14,AL14,AN14,AP14,AR14,AT14,AV14,AX14,AZ14,BB14,BD14,BF14,BH14,BJ14),2)-$C14/2&lt;=AP14,(ROUND(AVERAGE($D14,$F14,$H14,$J14,$L14,$N14,$P14,$R14,$T14,$V14,$X14,$Z14,$AB14,$AD14,$AF14,$AH14,$AJ14,AL14,AN14,AP14,AR14,AT14,AV14,AX14,AZ14,BB14,BD14,BF14,BH14,BJ14),2)+$C14/2&gt;AP14)),($F$5/$C$4),0))))</f>
        <v/>
      </c>
      <c r="AR14" s="295" t="str">
        <f t="shared" ref="AR14:AR101" si="21">IF($AR$8="Habilitado",IF($B14="","",ROUND(VLOOKUP($B14,OFERENTE_21,5,FALSE),2)),"")</f>
        <v/>
      </c>
      <c r="AS14" s="294" t="str">
        <f>IF($B14="","",IF(AR14="","",IF($L$4="Media aritmética",(AR14&lt;=$C14)*($F$5/$C$4)+(AR14&gt;$C14)*0,IF(AND(ROUND(AVERAGE($D14,$F14,$H14,$J14,$L14,$N14,$P14,$R14,$T14,$V14,$X14,$Z14,$AB14,$AD14,$AF14,$AH14,$AJ14,AL14,AN14,AP14,AR14,AT14,AV14,AX14,AZ14,BB14,BD14,BF14,BH14,BJ14),2)-$C14/2&lt;=AR14,(ROUND(AVERAGE($D14,$F14,$H14,$J14,$L14,$N14,$P14,$R14,$T14,$V14,$X14,$Z14,$AB14,$AD14,$AF14,$AH14,$AJ14,AL14,AN14,AP14,AR14,AT14,AV14,AX14,AZ14,BB14,BD14,BF14,BH14,BJ14),2)+$C14/2&gt;AR14)),($F$5/$C$4),0))))</f>
        <v/>
      </c>
      <c r="AT14" s="295" t="str">
        <f t="shared" ref="AT14:AT101" si="22">IF($AT$8="Habilitado",IF($B14="","",ROUND(VLOOKUP($B14,OFERENTE_22,5,FALSE),2)),"")</f>
        <v/>
      </c>
      <c r="AU14" s="294" t="str">
        <f>IF($B14="","",IF(AT14="","",IF($L$4="Media aritmética",(AT14&lt;=$C14)*($F$5/$C$4)+(AT14&gt;$C14)*0,IF(AND(ROUND(AVERAGE($D14,$F14,$H14,$J14,$L14,$N14,$P14,$R14,$T14,$V14,$X14,$Z14,$AB14,$AD14,$AF14,$AH14,$AJ14,AL14,AN14,AP14,AR14,AT14,AV14,AX14,AZ14,BB14,BD14,BF14,BH14,BJ14),2)-$C14/2&lt;=AT14,(ROUND(AVERAGE($D14,$F14,$H14,$J14,$L14,$N14,$P14,$R14,$T14,$V14,$X14,$Z14,$AB14,$AD14,$AF14,$AH14,$AJ14,AL14,AN14,AP14,AR14,AT14,AV14,AX14,AZ14,BB14,BD14,BF14,BH14,BJ14),2)+$C14/2&gt;AT14)),($F$5/$C$4),0))))</f>
        <v/>
      </c>
      <c r="AV14" s="295" t="str">
        <f t="shared" ref="AV14:AV101" si="23">IF($AV$8="Habilitado",IF($B14="","",ROUND(VLOOKUP($B14,OFERENTE_23,5,FALSE),2)),"")</f>
        <v/>
      </c>
      <c r="AW14" s="294" t="str">
        <f>IF($B14="","",IF(AV14="","",IF($L$4="Media aritmética",(AV14&lt;=$C14)*($F$5/$C$4)+(AV14&gt;$C14)*0,IF(AND(ROUND(AVERAGE($D14,$F14,$H14,$J14,$L14,$N14,$P14,$R14,$T14,$V14,$X14,$Z14,$AB14,$AD14,$AF14,$AH14,$AJ14,AL14,AN14,AP14,AR14,AT14,AV14,AX14,AZ14,BB14,BD14,BF14,BH14,BJ14),2)-$C14/2&lt;=AV14,(ROUND(AVERAGE($D14,$F14,$H14,$J14,$L14,$N14,$P14,$R14,$T14,$V14,$X14,$Z14,$AB14,$AD14,$AF14,$AH14,$AJ14,AL14,AN14,AP14,AR14,AT14,AV14,AX14,AZ14,BB14,BD14,BF14,BH14,BJ14),2)+$C14/2&gt;AV14)),($F$5/$C$4),0))))</f>
        <v/>
      </c>
      <c r="AX14" s="295" t="str">
        <f t="shared" ref="AX14:AX101" si="24">IF($AX$8="Habilitado",IF($B14="","",ROUND(VLOOKUP($B14,OFERENTE_24,5,FALSE),2)),"")</f>
        <v/>
      </c>
      <c r="AY14" s="294" t="str">
        <f>IF($B14="","",IF(AX14="","",IF($L$4="Media aritmética",(AX14&lt;=$C14)*($F$5/$C$4)+(AX14&gt;$C14)*0,IF(AND(ROUND(AVERAGE($D14,$F14,$H14,$J14,$L14,$N14,$P14,$R14,$T14,$V14,$X14,$Z14,$AB14,$AD14,$AF14,$AH14,$AJ14,AL14,AN14,AP14,AR14,AT14,AV14,AX14,AZ14,BB14,BD14,BF14,BH14,BJ14),2)-$C14/2&lt;=AX14,(ROUND(AVERAGE($D14,$F14,$H14,$J14,$L14,$N14,$P14,$R14,$T14,$V14,$X14,$Z14,$AB14,$AD14,$AF14,$AH14,$AJ14,AL14,AN14,AP14,AR14,AT14,AV14,AX14,AZ14,BB14,BD14,BF14,BH14,BJ14),2)+$C14/2&gt;AX14)),($F$5/$C$4),0))))</f>
        <v/>
      </c>
      <c r="AZ14" s="295" t="str">
        <f t="shared" ref="AZ14:AZ45" si="25">IF($AZ$8="Habilitado",IF($B14="","",ROUND(VLOOKUP($B14,OFERENTE_25,5,FALSE),2)),"")</f>
        <v/>
      </c>
      <c r="BA14" s="294" t="str">
        <f>IF($B14="","",IF(AZ14="","",IF($L$4="Media aritmética",(AZ14&lt;=$C14)*($F$5/$C$4)+(AZ14&gt;$C14)*0,IF(AND(ROUND(AVERAGE($D14,$F14,$H14,$J14,$L14,$N14,$P14,$R14,$T14,$V14,$X14,$Z14,$AB14,$AD14,$AF14,$AH14,$AJ14,AL14,AN14,AP14,AR14,AT14,AV14,AX14,AZ14,BB14,BD14,BF14,BH14,BJ14),2)-$C14/2&lt;=AZ14,(ROUND(AVERAGE($D14,$F14,$H14,$J14,$L14,$N14,$P14,$R14,$T14,$V14,$X14,$Z14,$AB14,$AD14,$AF14,$AH14,$AJ14,AL14,AN14,AP14,AR14,AT14,AV14,AX14,AZ14,BB14,BD14,BF14,BH14,BJ14),2)+$C14/2&gt;AZ14)),($F$5/$C$4),0))))</f>
        <v/>
      </c>
      <c r="BB14" s="295" t="str">
        <f t="shared" ref="BB14:BB45" si="26">IF($BB$8="Habilitado",IF($B14="","",ROUND(VLOOKUP($B14,OFERENTE_26,5,FALSE),2)),"")</f>
        <v/>
      </c>
      <c r="BC14" s="294" t="str">
        <f>IF($B14="","",IF(BB14="","",IF($L$4="Media aritmética",(BB14&lt;=$C14)*($F$5/$C$4)+(BB14&gt;$C14)*0,IF(AND(ROUND(AVERAGE($D14,$F14,$H14,$J14,$L14,$N14,$P14,$R14,$T14,$V14,$X14,$Z14,$AB14,$AD14,$AF14,$AH14,$AJ14,AJ14,AL14,AN14,AP14,AR14,AT14,AV14,AX14,AZ14,BB14,BD14,BF14,BH14),2)-$C14/2&lt;=BB14,(ROUND(AVERAGE($D14,$F14,$H14,$J14,$L14,$N14,$P14,$R14,$T14,$V14,$X14,$Z14,$AB14,$AD14,$AF14,$AH14,$AJ14,AJ14,AL14,AN14,AP14,AR14,AT14,AV14,AX14,AZ14,BB14,BD14,BF14,BH14),2)+$C14/2&gt;BB14)),($F$5/$C$4),0))))</f>
        <v/>
      </c>
      <c r="BD14" s="295" t="str">
        <f t="shared" ref="BD14:BD45" si="27">IF($BD$8="Habilitado",IF($B14="","",ROUND(VLOOKUP($B14,OFERENTE_27,5,FALSE),2)),"")</f>
        <v/>
      </c>
      <c r="BE14" s="294" t="str">
        <f>IF($B14="","",IF(BD14="","",IF($L$4="Media aritmética",(BD14&lt;=$C14)*($F$5/$C$4)+(BD14&gt;$C14)*0,IF(AND(ROUND(AVERAGE($D14,$F14,$H14,$J14,$L14,$N14,$P14,$R14,$T14,$V14,$X14,$Z14,$AB14,$AD14,$AF14,$AH14,$AJ14,AL14,AN14,AP14,AR14,AT14,AV14,AX14,AZ14,BB14,BD14,BF14,BH14,BJ14),2)-$C14/2&lt;=BD14,(ROUND(AVERAGE($D14,$F14,$H14,$J14,$L14,$N14,$P14,$R14,$T14,$V14,$X14,$Z14,$AB14,$AD14,$AF14,$AH14,$AJ14,AL14,AN14,AP14,AR14,AT14,AV14,AX14,AZ14,BB14,BD14,BF14,BH14,BJ14),2)+$C14/2&gt;BD14)),($F$5/$C$4),0))))</f>
        <v/>
      </c>
      <c r="BF14" s="77" t="str">
        <f>IF($BF$8="Habilitado",IF($B14="","",ROUND(VLOOKUP($B14,UNITARIO_28,5,FALSE),2)),"")</f>
        <v/>
      </c>
      <c r="BG14" s="80" t="str">
        <f>IF($B14="","",IF(BF14="","",IF($L$4="Media aritmética",(BF14&lt;=$C14)*($F$5/$C$4)+(BF14&gt;$C14)*0,IF(AND(ROUND(AVERAGE($D14,$F14,$H14,$J14,$L14,$N14,$P14,$R14,$T14,$V14,$X14,$Z14,$AB14,$AD14,$AF14,$AH14,$AJ14,AL14,AN14,AP14,AR14,AT14,AV14,AX14,AZ14,BB14,BD14,BF14,BH14,BJ14),2)-$C14/2&lt;=BF14,(ROUND(AVERAGE($D14,$F14,$H14,$J14,$L14,$N14,$P14,$R14,$T14,$V14,$X14,$Z14,$AB14,$AD14,$AF14,$AH14,$AJ14,AL14,AN14,AP14,AR14,AT14,AV14,AX14,AZ14,BB14,BD14,BF14,BH14,BJ14),2)+$C14/2&gt;BF14)),($F$5/$C$4),0))))</f>
        <v/>
      </c>
      <c r="BH14" s="77" t="str">
        <f t="shared" ref="BH14:BH22" si="28">IF($BH$8="Habilitado",IF($B14="","",ROUND(VLOOKUP($B14,UNITARIO_29,5,FALSE),2)),"")</f>
        <v/>
      </c>
      <c r="BI14" s="80" t="str">
        <f>IF($B14="","",IF(BH14="","",IF($L$4="Media aritmética",(BH14&lt;=$C14)*($F$5/$C$4)+(BH14&gt;$C14)*0,IF(AND(ROUND(AVERAGE($D14,$F14,$H14,$J14,$L14,$N14,$P14,$R14,$T14,$V14,$X14,$Z14,$AB14,$AD14,$AF14,$AH14,$AJ14,AL14,AN14,AP14,AR14,AT14,AV14,AX14,AZ14,BB14,BD14,BF14,BH14,BJ14),2)-$C14/2&lt;=BH14,(ROUND(AVERAGE($D14,$F14,$H14,$J14,$L14,$N14,$P14,$R14,$T14,$V14,$X14,$Z14,$AB14,$AD14,$AF14,$AH14,$AJ14,AL14,AN14,AP14,AR14,AT14,AV14,AX14,AZ14,BB14,BD14,BF14,BH14,BJ14),2)+$C14/2&gt;BH14)),($F$5/$C$4),0))))</f>
        <v/>
      </c>
      <c r="BJ14" s="77" t="str">
        <f t="shared" ref="BJ14:BJ22" si="29">IF($BJ$8="Habilitado",IF($B14="","",ROUND(VLOOKUP($B14,UNITARIO_30,5,FALSE),2)),"")</f>
        <v/>
      </c>
      <c r="BK14" s="80" t="str">
        <f>IF($B14="","",IF(BJ14="","",IF($L$4="Media aritmética",(BJ14&lt;=$C14)*($F$5/$C$4)+(BJ14&gt;$C14)*0,IF(AND(ROUND(AVERAGE($D14,$F14,$H14,$J14,$L14,$N14,$P14,$R14,$T14,$V14,$X14,$Z14,$AB14,$AD14,$AF14,$AH14,$AJ14,AL14,AN14,AP14,AR14,AT14,AV14,AX14,AZ14,BB14,BD14,BF14,BH14,BJ14),2)-$C14/2&lt;=BJ14,(ROUND(AVERAGE($D14,$F14,$H14,$J14,$L14,$N14,$P14,$R14,$T14,$V14,$X14,$Z14,$AB14,$AD14,$AF14,$AH14,$AJ14,AL14,AN14,AP14,AR14,AT14,AV14,AX14,AZ14,BB14,BD14,BF14,BH14,BJ14),2)+$C14/2&gt;BJ14)),($F$5/$C$4),0))))</f>
        <v/>
      </c>
    </row>
    <row r="15" spans="1:63" s="68" customFormat="1" ht="21" customHeight="1">
      <c r="A15" s="241">
        <v>2</v>
      </c>
      <c r="B15" s="297" t="s">
        <v>415</v>
      </c>
      <c r="C15" s="380">
        <f t="shared" ref="C15:C78" ca="1" si="30">IF(B15="","",IF($L$4="Media aritmética",ROUND(AVERAGE(D15,F15,H15,J15,L15,N15,P15,R15,T15,V15,X15,Z15,AB15,AF15,AH15,AD15,AJ15,AL15,AN15,AP15,AR15,AT15,AV15,AX15,AZ15,BB15,BD15),2),ROUND(_xlfn.STDEV.P(D15,F15,H15,J15,L15,N15,P15,R15,T15,V15,X15,Z15,AB15,AF15,AH15,AD15,AJ15,AL15,AN15,AP15,AR15,AT15,AV15,AX15,AZ15,BB15,BD15),2)))</f>
        <v>2966.62</v>
      </c>
      <c r="D15" s="382" t="str">
        <f t="shared" si="0"/>
        <v/>
      </c>
      <c r="E15" s="294" t="str">
        <f t="shared" ref="E15:E126" si="31">IF($B15="","",IF(D15="","",IF($L$4="Media aritmética",(D15&lt;=$C15)*($F$5/$C$4)+(D15&gt;$C15)*0,IF(AND(ROUND(AVERAGE($D15,$F15,$H15,$J15,$L15,$N15,$P15,$R15,$T15,$V15,$X15,$Z15,$AB15,$AD15,$AF15,$AH15,$AJ15,AL15,AN15,AP15,AR15,AT15,AV15,AX15,AZ15,BB15,BD15,BF15,BH15,BJ15),2)-$C15/2&lt;=D15,(ROUND(AVERAGE($D15,$F15,$H15,$J15,$L15,$N15,$P15,$R15,$T15,$V15,$X15,$Z15,$AB15,$AD15,$AF15,$AH15,$AJ15,AL15,AN15,AP15,AR15,AT15,AV15,AX15,AZ15,BB15,BD15,BF15,BH15,BJ15),2)+$C15/2&gt;D15)),($F$5/$C$4),0))))</f>
        <v/>
      </c>
      <c r="F15" s="295">
        <f t="shared" ca="1" si="2"/>
        <v>10964</v>
      </c>
      <c r="G15" s="294">
        <f t="shared" ref="G15:G126" ca="1" si="32">IF($B15="","",IF(F15="","",IF($L$4="Media aritmética",(F15&lt;=$C15)*($F$5/$C$4)+(F15&gt;$C15)*0,IF(AND(ROUND(AVERAGE($D15,$F15,$H15,$J15,$L15,$N15,$P15,$R15,$T15,$V15,$X15,$Z15,$AB15,$AD15,$AF15,$AH15,$AJ15,AL15,AN15,AP15,AR15,AT15,AV15,AX15,AZ15,BB15,BD15,BF15,BH15,BJ15),2)-$C15/2&lt;=F15,(ROUND(AVERAGE($D15,$F15,$H15,$J15,$L15,$N15,$P15,$R15,$T15,$V15,$X15,$Z15,$AB15,$AD15,$AF15,$AH15,$AJ15,AL15,AN15,AP15,AR15,AT15,AV15,AX15,AZ15,BB15,BD15,BF15,BH15,BJ15),2)+$C15/2&gt;F15)),($F$5/$C$4),0))))</f>
        <v>0</v>
      </c>
      <c r="H15" s="295">
        <f t="shared" ca="1" si="3"/>
        <v>10648.4</v>
      </c>
      <c r="I15" s="294">
        <f t="shared" ref="I15:I126" ca="1" si="33">IF($B15="","",IF(H15="","",IF($L$4="Media aritmética",(H15&lt;=$C15)*($F$5/$C$4)+(H15&gt;$C15)*0,IF(AND(ROUND(AVERAGE($D15,$F15,$H15,$J15,$L15,$N15,$P15,$R15,$T15,$V15,$X15,$Z15,$AB15,$AD15,$AF15,$AH15,$AJ15,AL15,AN15,AP15,AR15,AT15,AV15,AX15,AZ15,BB15,BD15,BF15,BH15,BJ15),2)-$C15/2&lt;=H15,(ROUND(AVERAGE($D15,$F15,$H15,$J15,$L15,$N15,$P15,$R15,$T15,$V15,$X15,$Z15,$AB15,$AD15,$AF15,$AH15,$AJ15,AL15,AN15,AP15,AR15,AT15,AV15,AX15,AZ15,BB15,BD15,BF15,BH15,BJ15),2)+$C15/2&gt;H15)),($F$5/$C$4),0))))</f>
        <v>0</v>
      </c>
      <c r="J15" s="295" t="str">
        <f t="shared" ca="1" si="4"/>
        <v/>
      </c>
      <c r="K15" s="294" t="str">
        <f t="shared" ref="K15:K126" ca="1" si="34">IF($B15="","",IF(J15="","",IF($L$4="Media aritmética",(J15&lt;=$C15)*($F$5/$C$4)+(J15&gt;$C15)*0,IF(AND(ROUND(AVERAGE($D15,$F15,$H15,$J15,$L15,$N15,$P15,$R15,$T15,$V15,$X15,$Z15,$AB15,$AD15,$AF15,$AH15,$AJ15,AL15,AN15,AP15,AR15,AT15,AV15,AX15,AZ15,BB15,BD15,BF15,BH15,BJ15),2)-$C15/2&lt;=J15,(ROUND(AVERAGE($D15,$F15,$H15,$J15,$L15,$N15,$P15,$R15,$T15,$V15,$X15,$Z15,$AB15,$AD15,$AF15,$AH15,$AJ15,AL15,AN15,AP15,AR15,AT15,AV15,AX15,AZ15,BB15,BD15,BF15,BH15,BJ15),2)+$C15/2&gt;J15)),($F$5/$C$4),0))))</f>
        <v/>
      </c>
      <c r="L15" s="295">
        <f t="shared" ca="1" si="5"/>
        <v>18500</v>
      </c>
      <c r="M15" s="294">
        <f t="shared" ref="M15:M126" ca="1" si="35">IF($B15="","",IF(L15="","",IF($L$4="Media aritmética",(L15&lt;=$C15)*($F$5/$C$4)+(L15&gt;$C15)*0,IF(AND(ROUND(AVERAGE($D15,$F15,$H15,$J15,$L15,$N15,$P15,$R15,$T15,$V15,$X15,$Z15,$AB15,$AD15,$AF15,$AH15,$AJ15,AL15,AN15,AP15,AR15,AT15,AV15,AX15,AZ15,BB15,BD15,BF15,BH15,BJ15),2)-$C15/2&lt;=L15,(ROUND(AVERAGE($D15,$F15,$H15,$J15,$L15,$N15,$P15,$R15,$T15,$V15,$X15,$Z15,$AB15,$AD15,$AF15,$AH15,$AJ15,AL15,AN15,AP15,AR15,AT15,AV15,AX15,AZ15,BB15,BD15,BF15,BH15,BJ15),2)+$C15/2&gt;L15)),($F$5/$C$4),0))))</f>
        <v>0</v>
      </c>
      <c r="N15" s="295">
        <f t="shared" ca="1" si="6"/>
        <v>13920</v>
      </c>
      <c r="O15" s="294">
        <f t="shared" ref="O15:O126" ca="1" si="36">IF($B15="","",IF(N15="","",IF($L$4="Media aritmética",(N15&lt;=$C15)*($F$5/$C$4)+(N15&gt;$C15)*0,IF(AND(ROUND(AVERAGE($D15,$F15,$H15,$J15,$L15,$N15,$P15,$R15,$T15,$V15,$X15,$Z15,$AB15,$AD15,$AF15,$AH15,$AJ15,AL15,AN15,AP15,AR15,AT15,AV15,AX15,AZ15,BB15,BD15,BF15,BH15,BJ15),2)-$C15/2&lt;=N15,(ROUND(AVERAGE($D15,$F15,$H15,$J15,$L15,$N15,$P15,$R15,$T15,$V15,$X15,$Z15,$AB15,$AD15,$AF15,$AH15,$AJ15,AL15,AN15,AP15,AR15,AT15,AV15,AX15,AZ15,BB15,BD15,BF15,BH15,BJ15),2)+$C15/2&gt;N15)),($F$5/$C$4),0))))</f>
        <v>8</v>
      </c>
      <c r="P15" s="295">
        <f t="shared" ca="1" si="7"/>
        <v>11862</v>
      </c>
      <c r="Q15" s="294">
        <f t="shared" ref="Q15:Q126" ca="1" si="37">IF($B15="","",IF(P15="","",IF($L$4="Media aritmética",(P15&lt;=$C15)*($F$5/$C$4)+(P15&gt;$C15)*0,IF(AND(ROUND(AVERAGE($D15,$F15,$H15,$J15,$L15,$N15,$P15,$R15,$T15,$V15,$X15,$Z15,$AB15,$AD15,$AF15,$AH15,$AJ15,AL15,AN15,AP15,AR15,AT15,AV15,AX15,AZ15,BB15,BD15,BF15,BH15,BJ15),2)-$C15/2&lt;=P15,(ROUND(AVERAGE($D15,$F15,$H15,$J15,$L15,$N15,$P15,$R15,$T15,$V15,$X15,$Z15,$AB15,$AD15,$AF15,$AH15,$AJ15,AL15,AN15,AP15,AR15,AT15,AV15,AX15,AZ15,BB15,BD15,BF15,BH15,BJ15),2)+$C15/2&gt;P15)),($F$5/$C$4),0))))</f>
        <v>8</v>
      </c>
      <c r="R15" s="295" t="str">
        <f t="shared" ca="1" si="8"/>
        <v/>
      </c>
      <c r="S15" s="294" t="str">
        <f t="shared" ref="S15:S126" ca="1" si="38">IF($B15="","",IF(R15="","",IF($L$4="Media aritmética",(R15&lt;=$C15)*($F$5/$C$4)+(R15&gt;$C15)*0,IF(AND(ROUND(AVERAGE($D15,$F15,$H15,$J15,$L15,$N15,$P15,$R15,$T15,$V15,$X15,$Z15,$AB15,$AD15,$AF15,$AH15,$AJ15,AL15,AN15,AP15,AR15,AT15,AV15,AX15,AZ15,BB15,BD15,BF15,BH15,BJ15),2)-$C15/2&lt;=R15,(ROUND(AVERAGE($D15,$F15,$H15,$J15,$L15,$N15,$P15,$R15,$T15,$V15,$X15,$Z15,$AB15,$AD15,$AF15,$AH15,$AJ15,AL15,AN15,AP15,AR15,AT15,AV15,AX15,AZ15,BB15,BD15,BF15,BH15,BJ15),2)+$C15/2&gt;R15)),($F$5/$C$4),0))))</f>
        <v/>
      </c>
      <c r="T15" s="295" t="str">
        <f t="shared" ca="1" si="9"/>
        <v/>
      </c>
      <c r="U15" s="294" t="str">
        <f t="shared" ref="U15:U126" ca="1" si="39">IF($B15="","",IF(T15="","",IF($L$4="Media aritmética",(T15&lt;=$C15)*($F$5/$C$4)+(T15&gt;$C15)*0,IF(AND(ROUND(AVERAGE($D15,$F15,$H15,$J15,$L15,$N15,$P15,$R15,$T15,$V15,$X15,$Z15,$AB15,$AD15,$AF15,$AH15,$AJ15,AL15,AN15,AP15,AR15,AT15,AV15,AX15,AZ15,BB15,BD15,BF15,BH15,BJ15),2)-$C15/2&lt;=T15,(ROUND(AVERAGE($D15,$F15,$H15,$J15,$L15,$N15,$P15,$R15,$T15,$V15,$X15,$Z15,$AB15,$AD15,$AF15,$AH15,$AJ15,AL15,AN15,AP15,AR15,AT15,AV15,AX15,AZ15,BB15,BD15,BF15,BH15,BJ15),2)+$C15/2&gt;T15)),($F$5/$C$4),0))))</f>
        <v/>
      </c>
      <c r="V15" s="295" t="str">
        <f t="shared" ca="1" si="10"/>
        <v/>
      </c>
      <c r="W15" s="294" t="str">
        <f t="shared" ref="W15:W126" ca="1" si="40">IF($B15="","",IF(V15="","",IF($L$4="Media aritmética",(V15&lt;=$C15)*($F$5/$C$4)+(V15&gt;$C15)*0,IF(AND(ROUND(AVERAGE($D15,$F15,$H15,$J15,$L15,$N15,$P15,$R15,$T15,$V15,$X15,$Z15,$AB15,$AD15,$AF15,$AH15,$AJ15,AL15,AN15,AP15,AR15,AT15,AV15,AX15,AZ15,BB15,BD15,BF15,BH15,BJ15),2)-$C15/2&lt;=V15,(ROUND(AVERAGE($D15,$F15,$H15,$J15,$L15,$N15,$P15,$R15,$T15,$V15,$X15,$Z15,$AB15,$AD15,$AF15,$AH15,$AJ15,AL15,AN15,AP15,AR15,AT15,AV15,AX15,AZ15,BB15,BD15,BF15,BH15,BJ15),2)+$C15/2&gt;V15)),($F$5/$C$4),0))))</f>
        <v/>
      </c>
      <c r="X15" s="295">
        <f t="shared" ca="1" si="11"/>
        <v>18608</v>
      </c>
      <c r="Y15" s="294">
        <f t="shared" ref="Y15:Y126" ca="1" si="41">IF($B15="","",IF(X15="","",IF($L$4="Media aritmética",(X15&lt;=$C15)*($F$5/$C$4)+(X15&gt;$C15)*0,IF(AND(ROUND(AVERAGE($D15,$F15,$H15,$J15,$L15,$N15,$P15,$R15,$T15,$V15,$X15,$Z15,$AB15,$AD15,$AF15,$AH15,$AJ15,AL15,AN15,AP15,AR15,AT15,AV15,AX15,AZ15,BB15,BD15,BF15,BH15,BJ15),2)-$C15/2&lt;=X15,(ROUND(AVERAGE($D15,$F15,$H15,$J15,$L15,$N15,$P15,$R15,$T15,$V15,$X15,$Z15,$AB15,$AD15,$AF15,$AH15,$AJ15,AL15,AN15,AP15,AR15,AT15,AV15,AX15,AZ15,BB15,BD15,BF15,BH15,BJ15),2)+$C15/2&gt;X15)),($F$5/$C$4),0))))</f>
        <v>0</v>
      </c>
      <c r="Z15" s="295">
        <f t="shared" ca="1" si="12"/>
        <v>11257</v>
      </c>
      <c r="AA15" s="294">
        <f t="shared" ref="AA15:AA126" ca="1" si="42">IF($B15="","",IF(Z15="","",IF($L$4="Media aritmética",(Z15&lt;=$C15)*($F$5/$C$4)+(Z15&gt;$C15)*0,IF(AND(ROUND(AVERAGE($D15,$F15,$H15,$J15,$L15,$N15,$P15,$R15,$T15,$V15,$X15,$Z15,$AB15,$AD15,$AF15,$AH15,$AJ15,AL15,AN15,AP15,AR15,AT15,AV15,AX15,AZ15,BB15,BD15,BF15,BH15,BJ15),2)-$C15/2&lt;=Z15,(ROUND(AVERAGE($D15,$F15,$H15,$J15,$L15,$N15,$P15,$R15,$T15,$V15,$X15,$Z15,$AB15,$AD15,$AF15,$AH15,$AJ15,AL15,AN15,AP15,AR15,AT15,AV15,AX15,AZ15,BB15,BD15,BF15,BH15,BJ15),2)+$C15/2&gt;Z15)),($F$5/$C$4),0))))</f>
        <v>0</v>
      </c>
      <c r="AB15" s="295" t="str">
        <f t="shared" ca="1" si="13"/>
        <v/>
      </c>
      <c r="AC15" s="294" t="str">
        <f t="shared" ref="AC15:AC126" ca="1" si="43">IF($B15="","",IF(AB15="","",IF($L$4="Media aritmética",(AB15&lt;=$C15)*($F$5/$C$4)+(AB15&gt;$C15)*0,IF(AND(ROUND(AVERAGE($D15,$F15,$H15,$J15,$L15,$N15,$P15,$R15,$T15,$V15,$X15,$Z15,$AB15,$AD15,$AF15,$AH15,$AJ15,AL15,AN15,AP15,AR15,AT15,AV15,AX15,AZ15,BB15,BD15,BF15,BH15,BJ15),2)-$C15/2&lt;=AB15,(ROUND(AVERAGE($D15,$F15,$H15,$J15,$L15,$N15,$P15,$R15,$T15,$V15,$X15,$Z15,$AB15,$AD15,$AF15,$AH15,$AJ15,AL15,AN15,AP15,AR15,AT15,AV15,AX15,AZ15,BB15,BD15,BF15,BH15,BJ15),2)+$C15/2&gt;AB15)),($F$5/$C$4),0))))</f>
        <v/>
      </c>
      <c r="AD15" s="295" t="str">
        <f t="shared" ca="1" si="14"/>
        <v/>
      </c>
      <c r="AE15" s="294" t="str">
        <f t="shared" ref="AE15:AE126" ca="1" si="44">IF($B15="","",IF(AD15="","",IF($L$4="Media aritmética",(AD15&lt;=$C15)*($F$5/$C$4)+(AD15&gt;$C15)*0,IF(AND(ROUND(AVERAGE($D15,$F15,$H15,$J15,$L15,$N15,$P15,$R15,$T15,$V15,$X15,$Z15,$AB15,$AD15,$AF15,$AH15,$AJ15,AL15,AN15,AP15,AR15,AT15,AV15,AX15,AZ15,BB15,BD15,BF15,BH15,BJ15),2)-$C15/2&lt;=AD15,(ROUND(AVERAGE($D15,$F15,$H15,$J15,$L15,$N15,$P15,$R15,$T15,$V15,$X15,$Z15,$AB15,$AD15,$AF15,$AH15,$AJ15,AL15,AN15,AP15,AR15,AT15,AV15,AX15,AZ15,BB15,BD15,BF15,BH15,BJ15),2)+$C15/2&gt;AD15)),($F$5/$C$4),0))))</f>
        <v/>
      </c>
      <c r="AF15" s="295">
        <f t="shared" ca="1" si="15"/>
        <v>13000</v>
      </c>
      <c r="AG15" s="294">
        <f t="shared" ref="AG15:AG126" ca="1" si="45">IF($B15="","",IF(AF15="","",IF($L$4="Media aritmética",(AF15&lt;=$C15)*($F$5/$C$4)+(AF15&gt;$C15)*0,IF(AND(ROUND(AVERAGE($D15,$F15,$H15,$J15,$L15,$N15,$P15,$R15,$T15,$V15,$X15,$Z15,$AB15,$AD15,$AF15,$AH15,$AJ15,AL15,AN15,AP15,AR15,AT15,AV15,AX15,AZ15,BB15,BD15,BF15,BH15,BJ15),2)-$C15/2&lt;=AF15,(ROUND(AVERAGE($D15,$F15,$H15,$J15,$L15,$N15,$P15,$R15,$T15,$V15,$X15,$Z15,$AB15,$AD15,$AF15,$AH15,$AJ15,AL15,AN15,AP15,AR15,AT15,AV15,AX15,AZ15,BB15,BD15,BF15,BH15,BJ15),2)+$C15/2&gt;AF15)),($F$5/$C$4),0))))</f>
        <v>8</v>
      </c>
      <c r="AH15" s="295">
        <f t="shared" ca="1" si="16"/>
        <v>11111</v>
      </c>
      <c r="AI15" s="294">
        <f t="shared" ref="AI15:AI126" ca="1" si="46">IF($B15="","",IF(AH15="","",IF($L$4="Media aritmética",(AH15&lt;=$C15)*($F$5/$C$4)+(AH15&gt;$C15)*0,IF(AND(ROUND(AVERAGE($D15,$F15,$H15,$J15,$L15,$N15,$P15,$R15,$T15,$V15,$X15,$Z15,$AB15,$AD15,$AF15,$AH15,$AJ15,AL15,AN15,AP15,AR15,AT15,AV15,AX15,AZ15,BB15,BD15,BF15,BH15,BJ15),2)-$C15/2&lt;=AH15,(ROUND(AVERAGE($D15,$F15,$H15,$J15,$L15,$N15,$P15,$R15,$T15,$V15,$X15,$Z15,$AB15,$AD15,$AF15,$AH15,$AJ15,AL15,AN15,AP15,AR15,AT15,AV15,AX15,AZ15,BB15,BD15,BF15,BH15,BJ15),2)+$C15/2&gt;AH15)),($F$5/$C$4),0))))</f>
        <v>0</v>
      </c>
      <c r="AJ15" s="295" t="str">
        <f t="shared" si="17"/>
        <v/>
      </c>
      <c r="AK15" s="294" t="str">
        <f t="shared" ref="AK15:AK126" si="47">IF($B15="","",IF(AJ15="","",IF($L$4="Media aritmética",(AJ15&lt;=$C15)*($F$5/$C$4)+(AJ15&gt;$C15)*0,IF(AND(ROUND(AVERAGE($D15,$F15,$H15,$J15,$L15,$N15,$P15,$R15,$T15,$V15,$X15,$Z15,$AB15,$AD15,$AF15,$AH15,$AJ15,AL15,AN15,AP15,AR15,AT15,AV15,AX15,AZ15,BB15,BD15,BF15,BH15,BJ15),2)-$C15/2&lt;=AJ15,(ROUND(AVERAGE($D15,$F15,$H15,$J15,$L15,$N15,$P15,$R15,$T15,$V15,$X15,$Z15,$AB15,$AD15,$AF15,$AH15,$AJ15,AL15,AN15,AP15,AR15,AT15,AV15,AX15,AZ15,BB15,BD15,BF15,BH15,BJ15),2)+$C15/2&gt;AJ15)),($F$5/$C$4),0))))</f>
        <v/>
      </c>
      <c r="AL15" s="295" t="str">
        <f t="shared" si="18"/>
        <v/>
      </c>
      <c r="AM15" s="294" t="str">
        <f t="shared" ref="AM15:AM126" si="48">IF($B15="","",IF(AL15="","",IF($L$4="Media aritmética",(AL15&lt;=$C15)*($F$5/$C$4)+(AL15&gt;$C15)*0,IF(AND(ROUND(AVERAGE($D15,$F15,$H15,$J15,$L15,$N15,$P15,$R15,$T15,$V15,$X15,$Z15,$AB15,$AD15,$AF15,$AH15,$AJ15,AL15,AN15,AP15,AR15,AT15,AV15,AX15,AZ15,BB15,BD15,BF15,BH15,BJ15),2)-$C15/2&lt;=AL15,(ROUND(AVERAGE($D15,$F15,$H15,$J15,$L15,$N15,$P15,$R15,$T15,$V15,$X15,$Z15,$AB15,$AD15,$AF15,$AH15,$AJ15,AL15,AN15,AP15,AR15,AT15,AV15,AX15,AZ15,BB15,BD15,BF15,BH15,BJ15),2)+$C15/2&gt;AL15)),($F$5/$C$4),0))))</f>
        <v/>
      </c>
      <c r="AN15" s="295" t="str">
        <f t="shared" si="19"/>
        <v/>
      </c>
      <c r="AO15" s="294" t="str">
        <f t="shared" ref="AO15:AO126" si="49">IF($B15="","",IF(AN15="","",IF($L$4="Media aritmética",(AN15&lt;=$C15)*($F$5/$C$4)+(AN15&gt;$C15)*0,IF(AND(ROUND(AVERAGE($D15,$F15,$H15,$J15,$L15,$N15,$P15,$R15,$T15,$V15,$X15,$Z15,$AB15,$AD15,$AF15,$AH15,$AJ15,AL15,AN15,AP15,AR15,AT15,AV15,AX15,AZ15,BB15,BD15,BF15,BH15,BJ15),2)-$C15/2&lt;=AN15,(ROUND(AVERAGE($D15,$F15,$H15,$J15,$L15,$N15,$P15,$R15,$T15,$V15,$X15,$Z15,$AB15,$AD15,$AF15,$AH15,$AJ15,AL15,AN15,AP15,AR15,AT15,AV15,AX15,AZ15,BB15,BD15,BF15,BH15,BJ15),2)+$C15/2&gt;AN15)),($F$5/$C$4),0))))</f>
        <v/>
      </c>
      <c r="AP15" s="295" t="str">
        <f t="shared" si="20"/>
        <v/>
      </c>
      <c r="AQ15" s="294" t="str">
        <f t="shared" ref="AQ15:AQ126" si="50">IF($B15="","",IF(AP15="","",IF($L$4="Media aritmética",(AP15&lt;=$C15)*($F$5/$C$4)+(AP15&gt;$C15)*0,IF(AND(ROUND(AVERAGE($D15,$F15,$H15,$J15,$L15,$N15,$P15,$R15,$T15,$V15,$X15,$Z15,$AB15,$AD15,$AF15,$AH15,$AJ15,AL15,AN15,AP15,AR15,AT15,AV15,AX15,AZ15,BB15,BD15,BF15,BH15,BJ15),2)-$C15/2&lt;=AP15,(ROUND(AVERAGE($D15,$F15,$H15,$J15,$L15,$N15,$P15,$R15,$T15,$V15,$X15,$Z15,$AB15,$AD15,$AF15,$AH15,$AJ15,AL15,AN15,AP15,AR15,AT15,AV15,AX15,AZ15,BB15,BD15,BF15,BH15,BJ15),2)+$C15/2&gt;AP15)),($F$5/$C$4),0))))</f>
        <v/>
      </c>
      <c r="AR15" s="295" t="str">
        <f t="shared" si="21"/>
        <v/>
      </c>
      <c r="AS15" s="294" t="str">
        <f t="shared" ref="AS15:AS126" si="51">IF($B15="","",IF(AR15="","",IF($L$4="Media aritmética",(AR15&lt;=$C15)*($F$5/$C$4)+(AR15&gt;$C15)*0,IF(AND(ROUND(AVERAGE($D15,$F15,$H15,$J15,$L15,$N15,$P15,$R15,$T15,$V15,$X15,$Z15,$AB15,$AD15,$AF15,$AH15,$AJ15,AL15,AN15,AP15,AR15,AT15,AV15,AX15,AZ15,BB15,BD15,BF15,BH15,BJ15),2)-$C15/2&lt;=AR15,(ROUND(AVERAGE($D15,$F15,$H15,$J15,$L15,$N15,$P15,$R15,$T15,$V15,$X15,$Z15,$AB15,$AD15,$AF15,$AH15,$AJ15,AL15,AN15,AP15,AR15,AT15,AV15,AX15,AZ15,BB15,BD15,BF15,BH15,BJ15),2)+$C15/2&gt;AR15)),($F$5/$C$4),0))))</f>
        <v/>
      </c>
      <c r="AT15" s="295" t="str">
        <f t="shared" si="22"/>
        <v/>
      </c>
      <c r="AU15" s="294" t="str">
        <f t="shared" ref="AU15:AU126" si="52">IF($B15="","",IF(AT15="","",IF($L$4="Media aritmética",(AT15&lt;=$C15)*($F$5/$C$4)+(AT15&gt;$C15)*0,IF(AND(ROUND(AVERAGE($D15,$F15,$H15,$J15,$L15,$N15,$P15,$R15,$T15,$V15,$X15,$Z15,$AB15,$AD15,$AF15,$AH15,$AJ15,AL15,AN15,AP15,AR15,AT15,AV15,AX15,AZ15,BB15,BD15,BF15,BH15,BJ15),2)-$C15/2&lt;=AT15,(ROUND(AVERAGE($D15,$F15,$H15,$J15,$L15,$N15,$P15,$R15,$T15,$V15,$X15,$Z15,$AB15,$AD15,$AF15,$AH15,$AJ15,AL15,AN15,AP15,AR15,AT15,AV15,AX15,AZ15,BB15,BD15,BF15,BH15,BJ15),2)+$C15/2&gt;AT15)),($F$5/$C$4),0))))</f>
        <v/>
      </c>
      <c r="AV15" s="295" t="str">
        <f t="shared" si="23"/>
        <v/>
      </c>
      <c r="AW15" s="294" t="str">
        <f t="shared" ref="AW15:AW126" si="53">IF($B15="","",IF(AV15="","",IF($L$4="Media aritmética",(AV15&lt;=$C15)*($F$5/$C$4)+(AV15&gt;$C15)*0,IF(AND(ROUND(AVERAGE($D15,$F15,$H15,$J15,$L15,$N15,$P15,$R15,$T15,$V15,$X15,$Z15,$AB15,$AD15,$AF15,$AH15,$AJ15,AL15,AN15,AP15,AR15,AT15,AV15,AX15,AZ15,BB15,BD15,BF15,BH15,BJ15),2)-$C15/2&lt;=AV15,(ROUND(AVERAGE($D15,$F15,$H15,$J15,$L15,$N15,$P15,$R15,$T15,$V15,$X15,$Z15,$AB15,$AD15,$AF15,$AH15,$AJ15,AL15,AN15,AP15,AR15,AT15,AV15,AX15,AZ15,BB15,BD15,BF15,BH15,BJ15),2)+$C15/2&gt;AV15)),($F$5/$C$4),0))))</f>
        <v/>
      </c>
      <c r="AX15" s="295" t="str">
        <f t="shared" si="24"/>
        <v/>
      </c>
      <c r="AY15" s="294" t="str">
        <f t="shared" ref="AY15:AY126" si="54">IF($B15="","",IF(AX15="","",IF($L$4="Media aritmética",(AX15&lt;=$C15)*($F$5/$C$4)+(AX15&gt;$C15)*0,IF(AND(ROUND(AVERAGE($D15,$F15,$H15,$J15,$L15,$N15,$P15,$R15,$T15,$V15,$X15,$Z15,$AB15,$AD15,$AF15,$AH15,$AJ15,AL15,AN15,AP15,AR15,AT15,AV15,AX15,AZ15,BB15,BD15,BF15,BH15,BJ15),2)-$C15/2&lt;=AX15,(ROUND(AVERAGE($D15,$F15,$H15,$J15,$L15,$N15,$P15,$R15,$T15,$V15,$X15,$Z15,$AB15,$AD15,$AF15,$AH15,$AJ15,AL15,AN15,AP15,AR15,AT15,AV15,AX15,AZ15,BB15,BD15,BF15,BH15,BJ15),2)+$C15/2&gt;AX15)),($F$5/$C$4),0))))</f>
        <v/>
      </c>
      <c r="AZ15" s="295" t="str">
        <f t="shared" si="25"/>
        <v/>
      </c>
      <c r="BA15" s="294" t="str">
        <f t="shared" ref="BA15:BA126" si="55">IF($B15="","",IF(AZ15="","",IF($L$4="Media aritmética",(AZ15&lt;=$C15)*($F$5/$C$4)+(AZ15&gt;$C15)*0,IF(AND(ROUND(AVERAGE($D15,$F15,$H15,$J15,$L15,$N15,$P15,$R15,$T15,$V15,$X15,$Z15,$AB15,$AD15,$AF15,$AH15,$AJ15,AL15,AN15,AP15,AR15,AT15,AV15,AX15,AZ15,BB15,BD15,BF15,BH15,BJ15),2)-$C15/2&lt;=AZ15,(ROUND(AVERAGE($D15,$F15,$H15,$J15,$L15,$N15,$P15,$R15,$T15,$V15,$X15,$Z15,$AB15,$AD15,$AF15,$AH15,$AJ15,AL15,AN15,AP15,AR15,AT15,AV15,AX15,AZ15,BB15,BD15,BF15,BH15,BJ15),2)+$C15/2&gt;AZ15)),($F$5/$C$4),0))))</f>
        <v/>
      </c>
      <c r="BB15" s="295" t="str">
        <f t="shared" si="26"/>
        <v/>
      </c>
      <c r="BC15" s="294" t="str">
        <f t="shared" ref="BC15:BC78" si="56">IF($B15="","",IF(BB15="","",IF($L$4="Media aritmética",(BB15&lt;=$C15)*($F$5/$C$4)+(BB15&gt;$C15)*0,IF(AND(ROUND(AVERAGE($D15,$F15,$H15,$J15,$L15,$N15,$P15,$R15,$T15,$V15,$X15,$Z15,$AB15,$AD15,$AF15,$AH15,$AJ15,AJ15,AL15,AN15,AP15,AR15,AT15,AV15,AX15,AZ15,BB15,BD15,BF15,BH15),2)-$C15/2&lt;=BB15,(ROUND(AVERAGE($D15,$F15,$H15,$J15,$L15,$N15,$P15,$R15,$T15,$V15,$X15,$Z15,$AB15,$AD15,$AF15,$AH15,$AJ15,AJ15,AL15,AN15,AP15,AR15,AT15,AV15,AX15,AZ15,BB15,BD15,BF15,BH15),2)+$C15/2&gt;BB15)),($F$5/$C$4),0))))</f>
        <v/>
      </c>
      <c r="BD15" s="295" t="str">
        <f t="shared" si="27"/>
        <v/>
      </c>
      <c r="BE15" s="294" t="str">
        <f t="shared" ref="BE15:BE78" si="57">IF($B15="","",IF(BD15="","",IF($L$4="Media aritmética",(BD15&lt;=$C15)*($F$5/$C$4)+(BD15&gt;$C15)*0,IF(AND(ROUND(AVERAGE($D15,$F15,$H15,$J15,$L15,$N15,$P15,$R15,$T15,$V15,$X15,$Z15,$AB15,$AD15,$AF15,$AH15,$AJ15,AL15,AN15,AP15,AR15,AT15,AV15,AX15,AZ15,BB15,BD15,BF15,BH15,BJ15),2)-$C15/2&lt;=BD15,(ROUND(AVERAGE($D15,$F15,$H15,$J15,$L15,$N15,$P15,$R15,$T15,$V15,$X15,$Z15,$AB15,$AD15,$AF15,$AH15,$AJ15,AL15,AN15,AP15,AR15,AT15,AV15,AX15,AZ15,BB15,BD15,BF15,BH15,BJ15),2)+$C15/2&gt;BD15)),($F$5/$C$4),0))))</f>
        <v/>
      </c>
      <c r="BF15" s="77" t="str">
        <f t="shared" ref="BF15:BF22" si="58">IF($BF$8="Habilitado",IF($B15="","",ROUND(VLOOKUP($B15,UNITARIO_28,5,FALSE),2)),"")</f>
        <v/>
      </c>
      <c r="BG15" s="80" t="str">
        <f t="shared" ref="BG15:BG126" si="59">IF($B15="","",IF(BF15="","",IF($L$4="Media aritmética",(BF15&lt;=$C15)*($F$5/$C$4)+(BF15&gt;$C15)*0,IF(AND(ROUND(AVERAGE($D15,$F15,$H15,$J15,$L15,$N15,$P15,$R15,$T15,$V15,$X15,$Z15,$AB15,$AD15,$AF15,$AH15,$AJ15,AL15,AN15,AP15,AR15,AT15,AV15,AX15,AZ15,BB15,BD15,BF15,BH15,BJ15),2)-$C15/2&lt;=BF15,(ROUND(AVERAGE($D15,$F15,$H15,$J15,$L15,$N15,$P15,$R15,$T15,$V15,$X15,$Z15,$AB15,$AD15,$AF15,$AH15,$AJ15,AL15,AN15,AP15,AR15,AT15,AV15,AX15,AZ15,BB15,BD15,BF15,BH15,BJ15),2)+$C15/2&gt;BF15)),($F$5/$C$4),0))))</f>
        <v/>
      </c>
      <c r="BH15" s="77" t="str">
        <f t="shared" si="28"/>
        <v/>
      </c>
      <c r="BI15" s="80" t="str">
        <f t="shared" ref="BI15:BI126" si="60">IF($B15="","",IF(BH15="","",IF($L$4="Media aritmética",(BH15&lt;=$C15)*($F$5/$C$4)+(BH15&gt;$C15)*0,IF(AND(ROUND(AVERAGE($D15,$F15,$H15,$J15,$L15,$N15,$P15,$R15,$T15,$V15,$X15,$Z15,$AB15,$AD15,$AF15,$AH15,$AJ15,AL15,AN15,AP15,AR15,AT15,AV15,AX15,AZ15,BB15,BD15,BF15,BH15,BJ15),2)-$C15/2&lt;=BH15,(ROUND(AVERAGE($D15,$F15,$H15,$J15,$L15,$N15,$P15,$R15,$T15,$V15,$X15,$Z15,$AB15,$AD15,$AF15,$AH15,$AJ15,AL15,AN15,AP15,AR15,AT15,AV15,AX15,AZ15,BB15,BD15,BF15,BH15,BJ15),2)+$C15/2&gt;BH15)),($F$5/$C$4),0))))</f>
        <v/>
      </c>
      <c r="BJ15" s="77" t="str">
        <f t="shared" si="29"/>
        <v/>
      </c>
      <c r="BK15" s="80" t="str">
        <f t="shared" ref="BK15:BK126" si="61">IF($B15="","",IF(BJ15="","",IF($L$4="Media aritmética",(BJ15&lt;=$C15)*($F$5/$C$4)+(BJ15&gt;$C15)*0,IF(AND(ROUND(AVERAGE($D15,$F15,$H15,$J15,$L15,$N15,$P15,$R15,$T15,$V15,$X15,$Z15,$AB15,$AD15,$AF15,$AH15,$AJ15,AL15,AN15,AP15,AR15,AT15,AV15,AX15,AZ15,BB15,BD15,BF15,BH15,BJ15),2)-$C15/2&lt;=BJ15,(ROUND(AVERAGE($D15,$F15,$H15,$J15,$L15,$N15,$P15,$R15,$T15,$V15,$X15,$Z15,$AB15,$AD15,$AF15,$AH15,$AJ15,AL15,AN15,AP15,AR15,AT15,AV15,AX15,AZ15,BB15,BD15,BF15,BH15,BJ15),2)+$C15/2&gt;BJ15)),($F$5/$C$4),0))))</f>
        <v/>
      </c>
    </row>
    <row r="16" spans="1:63" s="68" customFormat="1" ht="21" customHeight="1">
      <c r="A16" s="241">
        <v>3</v>
      </c>
      <c r="B16" s="297" t="s">
        <v>430</v>
      </c>
      <c r="C16" s="380">
        <f t="shared" ca="1" si="30"/>
        <v>545359.62</v>
      </c>
      <c r="D16" s="382" t="str">
        <f t="shared" si="0"/>
        <v/>
      </c>
      <c r="E16" s="294" t="str">
        <f t="shared" si="31"/>
        <v/>
      </c>
      <c r="F16" s="295">
        <f t="shared" ca="1" si="2"/>
        <v>2199573.73</v>
      </c>
      <c r="G16" s="294">
        <f t="shared" ca="1" si="32"/>
        <v>0</v>
      </c>
      <c r="H16" s="295">
        <f t="shared" ca="1" si="3"/>
        <v>614521.1</v>
      </c>
      <c r="I16" s="294">
        <f t="shared" ca="1" si="33"/>
        <v>0</v>
      </c>
      <c r="J16" s="295" t="str">
        <f t="shared" ca="1" si="4"/>
        <v/>
      </c>
      <c r="K16" s="294" t="str">
        <f t="shared" ca="1" si="34"/>
        <v/>
      </c>
      <c r="L16" s="295">
        <f t="shared" ca="1" si="5"/>
        <v>1200000</v>
      </c>
      <c r="M16" s="294">
        <f t="shared" ca="1" si="35"/>
        <v>0</v>
      </c>
      <c r="N16" s="295">
        <f t="shared" ca="1" si="6"/>
        <v>1740000</v>
      </c>
      <c r="O16" s="294">
        <f t="shared" ca="1" si="36"/>
        <v>8</v>
      </c>
      <c r="P16" s="295">
        <f t="shared" ca="1" si="7"/>
        <v>1871994</v>
      </c>
      <c r="Q16" s="294">
        <f t="shared" ca="1" si="37"/>
        <v>0</v>
      </c>
      <c r="R16" s="295" t="str">
        <f t="shared" ca="1" si="8"/>
        <v/>
      </c>
      <c r="S16" s="294" t="str">
        <f t="shared" ca="1" si="38"/>
        <v/>
      </c>
      <c r="T16" s="295" t="str">
        <f t="shared" ca="1" si="9"/>
        <v/>
      </c>
      <c r="U16" s="294" t="str">
        <f t="shared" ca="1" si="39"/>
        <v/>
      </c>
      <c r="V16" s="295" t="str">
        <f t="shared" ca="1" si="10"/>
        <v/>
      </c>
      <c r="W16" s="294" t="str">
        <f t="shared" ca="1" si="40"/>
        <v/>
      </c>
      <c r="X16" s="295">
        <f t="shared" ca="1" si="11"/>
        <v>685060</v>
      </c>
      <c r="Y16" s="294">
        <f t="shared" ca="1" si="41"/>
        <v>0</v>
      </c>
      <c r="Z16" s="295">
        <f t="shared" ca="1" si="12"/>
        <v>1881399</v>
      </c>
      <c r="AA16" s="294">
        <f t="shared" ca="1" si="42"/>
        <v>0</v>
      </c>
      <c r="AB16" s="295" t="str">
        <f t="shared" ca="1" si="13"/>
        <v/>
      </c>
      <c r="AC16" s="294" t="str">
        <f t="shared" ca="1" si="43"/>
        <v/>
      </c>
      <c r="AD16" s="295" t="str">
        <f t="shared" ca="1" si="14"/>
        <v/>
      </c>
      <c r="AE16" s="294" t="str">
        <f t="shared" ca="1" si="44"/>
        <v/>
      </c>
      <c r="AF16" s="295">
        <f t="shared" ca="1" si="15"/>
        <v>1180000</v>
      </c>
      <c r="AG16" s="294">
        <f t="shared" ca="1" si="45"/>
        <v>0</v>
      </c>
      <c r="AH16" s="295">
        <f t="shared" ca="1" si="16"/>
        <v>1956669</v>
      </c>
      <c r="AI16" s="294">
        <f t="shared" ca="1" si="46"/>
        <v>0</v>
      </c>
      <c r="AJ16" s="295" t="str">
        <f t="shared" si="17"/>
        <v/>
      </c>
      <c r="AK16" s="294" t="str">
        <f t="shared" si="47"/>
        <v/>
      </c>
      <c r="AL16" s="295" t="str">
        <f t="shared" si="18"/>
        <v/>
      </c>
      <c r="AM16" s="294" t="str">
        <f t="shared" si="48"/>
        <v/>
      </c>
      <c r="AN16" s="295" t="str">
        <f t="shared" si="19"/>
        <v/>
      </c>
      <c r="AO16" s="294" t="str">
        <f t="shared" si="49"/>
        <v/>
      </c>
      <c r="AP16" s="295" t="str">
        <f t="shared" si="20"/>
        <v/>
      </c>
      <c r="AQ16" s="294" t="str">
        <f t="shared" si="50"/>
        <v/>
      </c>
      <c r="AR16" s="295" t="str">
        <f t="shared" si="21"/>
        <v/>
      </c>
      <c r="AS16" s="294" t="str">
        <f t="shared" si="51"/>
        <v/>
      </c>
      <c r="AT16" s="295" t="str">
        <f t="shared" si="22"/>
        <v/>
      </c>
      <c r="AU16" s="294" t="str">
        <f t="shared" si="52"/>
        <v/>
      </c>
      <c r="AV16" s="295" t="str">
        <f t="shared" si="23"/>
        <v/>
      </c>
      <c r="AW16" s="294" t="str">
        <f t="shared" si="53"/>
        <v/>
      </c>
      <c r="AX16" s="295" t="str">
        <f t="shared" si="24"/>
        <v/>
      </c>
      <c r="AY16" s="294" t="str">
        <f t="shared" si="54"/>
        <v/>
      </c>
      <c r="AZ16" s="295" t="str">
        <f t="shared" si="25"/>
        <v/>
      </c>
      <c r="BA16" s="294" t="str">
        <f t="shared" si="55"/>
        <v/>
      </c>
      <c r="BB16" s="295" t="str">
        <f t="shared" si="26"/>
        <v/>
      </c>
      <c r="BC16" s="294" t="str">
        <f t="shared" si="56"/>
        <v/>
      </c>
      <c r="BD16" s="295" t="str">
        <f t="shared" si="27"/>
        <v/>
      </c>
      <c r="BE16" s="294" t="str">
        <f t="shared" si="57"/>
        <v/>
      </c>
      <c r="BF16" s="77" t="str">
        <f t="shared" si="58"/>
        <v/>
      </c>
      <c r="BG16" s="80" t="str">
        <f t="shared" si="59"/>
        <v/>
      </c>
      <c r="BH16" s="77" t="str">
        <f t="shared" si="28"/>
        <v/>
      </c>
      <c r="BI16" s="80" t="str">
        <f t="shared" si="60"/>
        <v/>
      </c>
      <c r="BJ16" s="77" t="str">
        <f t="shared" si="29"/>
        <v/>
      </c>
      <c r="BK16" s="80" t="str">
        <f t="shared" si="61"/>
        <v/>
      </c>
    </row>
    <row r="17" spans="1:63" s="68" customFormat="1" ht="21" customHeight="1">
      <c r="A17" s="241">
        <v>4</v>
      </c>
      <c r="B17" s="297" t="s">
        <v>432</v>
      </c>
      <c r="C17" s="380">
        <f t="shared" ca="1" si="30"/>
        <v>572684.67000000004</v>
      </c>
      <c r="D17" s="382" t="str">
        <f t="shared" si="0"/>
        <v/>
      </c>
      <c r="E17" s="294" t="str">
        <f t="shared" si="31"/>
        <v/>
      </c>
      <c r="F17" s="295">
        <f t="shared" ca="1" si="2"/>
        <v>2248453.15</v>
      </c>
      <c r="G17" s="294">
        <f t="shared" ca="1" si="32"/>
        <v>0</v>
      </c>
      <c r="H17" s="295">
        <f t="shared" ca="1" si="3"/>
        <v>638078.23</v>
      </c>
      <c r="I17" s="294">
        <f t="shared" ca="1" si="33"/>
        <v>0</v>
      </c>
      <c r="J17" s="295" t="str">
        <f t="shared" ca="1" si="4"/>
        <v/>
      </c>
      <c r="K17" s="294" t="str">
        <f t="shared" ca="1" si="34"/>
        <v/>
      </c>
      <c r="L17" s="295">
        <f t="shared" ca="1" si="5"/>
        <v>1500000</v>
      </c>
      <c r="M17" s="294">
        <f t="shared" ca="1" si="35"/>
        <v>8</v>
      </c>
      <c r="N17" s="295">
        <f t="shared" ca="1" si="6"/>
        <v>1914000</v>
      </c>
      <c r="O17" s="294">
        <f t="shared" ca="1" si="36"/>
        <v>0</v>
      </c>
      <c r="P17" s="295">
        <f t="shared" ca="1" si="7"/>
        <v>2044054</v>
      </c>
      <c r="Q17" s="294">
        <f t="shared" ca="1" si="37"/>
        <v>0</v>
      </c>
      <c r="R17" s="295" t="str">
        <f t="shared" ca="1" si="8"/>
        <v/>
      </c>
      <c r="S17" s="294" t="str">
        <f t="shared" ca="1" si="38"/>
        <v/>
      </c>
      <c r="T17" s="295" t="str">
        <f t="shared" ca="1" si="9"/>
        <v/>
      </c>
      <c r="U17" s="294" t="str">
        <f t="shared" ca="1" si="39"/>
        <v/>
      </c>
      <c r="V17" s="295" t="str">
        <f t="shared" ca="1" si="10"/>
        <v/>
      </c>
      <c r="W17" s="294" t="str">
        <f t="shared" ca="1" si="40"/>
        <v/>
      </c>
      <c r="X17" s="295">
        <f t="shared" ca="1" si="11"/>
        <v>747977</v>
      </c>
      <c r="Y17" s="294">
        <f t="shared" ca="1" si="41"/>
        <v>0</v>
      </c>
      <c r="Z17" s="295">
        <f t="shared" ca="1" si="12"/>
        <v>2054325</v>
      </c>
      <c r="AA17" s="294">
        <f t="shared" ca="1" si="42"/>
        <v>0</v>
      </c>
      <c r="AB17" s="295" t="str">
        <f t="shared" ca="1" si="13"/>
        <v/>
      </c>
      <c r="AC17" s="294" t="str">
        <f t="shared" ca="1" si="43"/>
        <v/>
      </c>
      <c r="AD17" s="295" t="str">
        <f t="shared" ca="1" si="14"/>
        <v/>
      </c>
      <c r="AE17" s="294" t="str">
        <f t="shared" ca="1" si="44"/>
        <v/>
      </c>
      <c r="AF17" s="295">
        <f t="shared" ca="1" si="15"/>
        <v>1310000</v>
      </c>
      <c r="AG17" s="294">
        <f t="shared" ca="1" si="45"/>
        <v>0</v>
      </c>
      <c r="AH17" s="295">
        <f t="shared" ca="1" si="16"/>
        <v>2136513</v>
      </c>
      <c r="AI17" s="294">
        <f t="shared" ca="1" si="46"/>
        <v>0</v>
      </c>
      <c r="AJ17" s="295" t="str">
        <f t="shared" si="17"/>
        <v/>
      </c>
      <c r="AK17" s="294" t="str">
        <f t="shared" si="47"/>
        <v/>
      </c>
      <c r="AL17" s="295" t="str">
        <f t="shared" si="18"/>
        <v/>
      </c>
      <c r="AM17" s="294" t="str">
        <f t="shared" si="48"/>
        <v/>
      </c>
      <c r="AN17" s="295" t="str">
        <f t="shared" si="19"/>
        <v/>
      </c>
      <c r="AO17" s="294" t="str">
        <f t="shared" si="49"/>
        <v/>
      </c>
      <c r="AP17" s="295" t="str">
        <f t="shared" si="20"/>
        <v/>
      </c>
      <c r="AQ17" s="294" t="str">
        <f t="shared" si="50"/>
        <v/>
      </c>
      <c r="AR17" s="295" t="str">
        <f t="shared" si="21"/>
        <v/>
      </c>
      <c r="AS17" s="294" t="str">
        <f t="shared" si="51"/>
        <v/>
      </c>
      <c r="AT17" s="295" t="str">
        <f t="shared" si="22"/>
        <v/>
      </c>
      <c r="AU17" s="294" t="str">
        <f t="shared" si="52"/>
        <v/>
      </c>
      <c r="AV17" s="295" t="str">
        <f t="shared" si="23"/>
        <v/>
      </c>
      <c r="AW17" s="294" t="str">
        <f t="shared" si="53"/>
        <v/>
      </c>
      <c r="AX17" s="295" t="str">
        <f t="shared" si="24"/>
        <v/>
      </c>
      <c r="AY17" s="294" t="str">
        <f t="shared" si="54"/>
        <v/>
      </c>
      <c r="AZ17" s="295" t="str">
        <f t="shared" si="25"/>
        <v/>
      </c>
      <c r="BA17" s="294" t="str">
        <f t="shared" si="55"/>
        <v/>
      </c>
      <c r="BB17" s="295" t="str">
        <f t="shared" si="26"/>
        <v/>
      </c>
      <c r="BC17" s="294" t="str">
        <f t="shared" si="56"/>
        <v/>
      </c>
      <c r="BD17" s="295" t="str">
        <f t="shared" si="27"/>
        <v/>
      </c>
      <c r="BE17" s="294" t="str">
        <f t="shared" si="57"/>
        <v/>
      </c>
      <c r="BF17" s="77" t="str">
        <f t="shared" si="58"/>
        <v/>
      </c>
      <c r="BG17" s="80" t="str">
        <f t="shared" si="59"/>
        <v/>
      </c>
      <c r="BH17" s="77" t="str">
        <f t="shared" si="28"/>
        <v/>
      </c>
      <c r="BI17" s="80" t="str">
        <f t="shared" si="60"/>
        <v/>
      </c>
      <c r="BJ17" s="77" t="str">
        <f t="shared" si="29"/>
        <v/>
      </c>
      <c r="BK17" s="80" t="str">
        <f t="shared" si="61"/>
        <v/>
      </c>
    </row>
    <row r="18" spans="1:63" s="68" customFormat="1" ht="21" customHeight="1">
      <c r="A18" s="241">
        <v>5</v>
      </c>
      <c r="B18" s="297" t="s">
        <v>440</v>
      </c>
      <c r="C18" s="380">
        <f t="shared" ca="1" si="30"/>
        <v>204887.85</v>
      </c>
      <c r="D18" s="382" t="str">
        <f t="shared" si="0"/>
        <v/>
      </c>
      <c r="E18" s="294" t="str">
        <f t="shared" si="31"/>
        <v/>
      </c>
      <c r="F18" s="295">
        <f t="shared" ca="1" si="2"/>
        <v>850500</v>
      </c>
      <c r="G18" s="294">
        <f t="shared" ca="1" si="32"/>
        <v>0</v>
      </c>
      <c r="H18" s="295">
        <f t="shared" ca="1" si="3"/>
        <v>681866.26</v>
      </c>
      <c r="I18" s="294">
        <f t="shared" ca="1" si="33"/>
        <v>8</v>
      </c>
      <c r="J18" s="295" t="str">
        <f t="shared" ca="1" si="4"/>
        <v/>
      </c>
      <c r="K18" s="294" t="str">
        <f t="shared" ca="1" si="34"/>
        <v/>
      </c>
      <c r="L18" s="295">
        <f t="shared" ca="1" si="5"/>
        <v>256000</v>
      </c>
      <c r="M18" s="294">
        <f t="shared" ca="1" si="35"/>
        <v>0</v>
      </c>
      <c r="N18" s="295">
        <f t="shared" ca="1" si="6"/>
        <v>789902</v>
      </c>
      <c r="O18" s="294">
        <f t="shared" ca="1" si="36"/>
        <v>8</v>
      </c>
      <c r="P18" s="295">
        <f t="shared" ca="1" si="7"/>
        <v>870526</v>
      </c>
      <c r="Q18" s="294">
        <f t="shared" ca="1" si="37"/>
        <v>0</v>
      </c>
      <c r="R18" s="295" t="str">
        <f t="shared" ca="1" si="8"/>
        <v/>
      </c>
      <c r="S18" s="294" t="str">
        <f t="shared" ca="1" si="38"/>
        <v/>
      </c>
      <c r="T18" s="295" t="str">
        <f t="shared" ca="1" si="9"/>
        <v/>
      </c>
      <c r="U18" s="294" t="str">
        <f t="shared" ca="1" si="39"/>
        <v/>
      </c>
      <c r="V18" s="295" t="str">
        <f t="shared" ca="1" si="10"/>
        <v/>
      </c>
      <c r="W18" s="294" t="str">
        <f t="shared" ca="1" si="40"/>
        <v/>
      </c>
      <c r="X18" s="295">
        <f t="shared" ca="1" si="11"/>
        <v>554873</v>
      </c>
      <c r="Y18" s="294">
        <f t="shared" ca="1" si="41"/>
        <v>0</v>
      </c>
      <c r="Z18" s="295">
        <f t="shared" ca="1" si="12"/>
        <v>874900</v>
      </c>
      <c r="AA18" s="294">
        <f t="shared" ca="1" si="42"/>
        <v>0</v>
      </c>
      <c r="AB18" s="295" t="str">
        <f t="shared" ca="1" si="13"/>
        <v/>
      </c>
      <c r="AC18" s="294" t="str">
        <f t="shared" ca="1" si="43"/>
        <v/>
      </c>
      <c r="AD18" s="295" t="str">
        <f t="shared" ca="1" si="14"/>
        <v/>
      </c>
      <c r="AE18" s="294" t="str">
        <f t="shared" ca="1" si="44"/>
        <v/>
      </c>
      <c r="AF18" s="295">
        <f t="shared" ca="1" si="15"/>
        <v>905000</v>
      </c>
      <c r="AG18" s="294">
        <f t="shared" ca="1" si="45"/>
        <v>0</v>
      </c>
      <c r="AH18" s="295">
        <f t="shared" ca="1" si="16"/>
        <v>909905</v>
      </c>
      <c r="AI18" s="294">
        <f t="shared" ca="1" si="46"/>
        <v>0</v>
      </c>
      <c r="AJ18" s="295" t="str">
        <f t="shared" si="17"/>
        <v/>
      </c>
      <c r="AK18" s="294" t="str">
        <f t="shared" si="47"/>
        <v/>
      </c>
      <c r="AL18" s="295" t="str">
        <f t="shared" si="18"/>
        <v/>
      </c>
      <c r="AM18" s="294" t="str">
        <f t="shared" si="48"/>
        <v/>
      </c>
      <c r="AN18" s="295" t="str">
        <f t="shared" si="19"/>
        <v/>
      </c>
      <c r="AO18" s="294" t="str">
        <f t="shared" si="49"/>
        <v/>
      </c>
      <c r="AP18" s="295" t="str">
        <f t="shared" si="20"/>
        <v/>
      </c>
      <c r="AQ18" s="294" t="str">
        <f t="shared" si="50"/>
        <v/>
      </c>
      <c r="AR18" s="295" t="str">
        <f t="shared" si="21"/>
        <v/>
      </c>
      <c r="AS18" s="294" t="str">
        <f t="shared" si="51"/>
        <v/>
      </c>
      <c r="AT18" s="295" t="str">
        <f t="shared" si="22"/>
        <v/>
      </c>
      <c r="AU18" s="294" t="str">
        <f t="shared" si="52"/>
        <v/>
      </c>
      <c r="AV18" s="295" t="str">
        <f t="shared" si="23"/>
        <v/>
      </c>
      <c r="AW18" s="294" t="str">
        <f t="shared" si="53"/>
        <v/>
      </c>
      <c r="AX18" s="295" t="str">
        <f t="shared" si="24"/>
        <v/>
      </c>
      <c r="AY18" s="294" t="str">
        <f t="shared" si="54"/>
        <v/>
      </c>
      <c r="AZ18" s="295" t="str">
        <f t="shared" si="25"/>
        <v/>
      </c>
      <c r="BA18" s="294" t="str">
        <f t="shared" si="55"/>
        <v/>
      </c>
      <c r="BB18" s="295" t="str">
        <f t="shared" si="26"/>
        <v/>
      </c>
      <c r="BC18" s="294" t="str">
        <f t="shared" si="56"/>
        <v/>
      </c>
      <c r="BD18" s="295" t="str">
        <f t="shared" si="27"/>
        <v/>
      </c>
      <c r="BE18" s="294" t="str">
        <f t="shared" si="57"/>
        <v/>
      </c>
      <c r="BF18" s="77" t="str">
        <f t="shared" si="58"/>
        <v/>
      </c>
      <c r="BG18" s="80" t="str">
        <f t="shared" si="59"/>
        <v/>
      </c>
      <c r="BH18" s="77" t="str">
        <f t="shared" si="28"/>
        <v/>
      </c>
      <c r="BI18" s="80" t="str">
        <f t="shared" si="60"/>
        <v/>
      </c>
      <c r="BJ18" s="77" t="str">
        <f t="shared" si="29"/>
        <v/>
      </c>
      <c r="BK18" s="80" t="str">
        <f t="shared" si="61"/>
        <v/>
      </c>
    </row>
    <row r="19" spans="1:63" s="68" customFormat="1" ht="21" customHeight="1">
      <c r="A19" s="241">
        <v>6</v>
      </c>
      <c r="B19" s="297" t="s">
        <v>476</v>
      </c>
      <c r="C19" s="380">
        <f t="shared" ca="1" si="30"/>
        <v>94660.85</v>
      </c>
      <c r="D19" s="382" t="str">
        <f t="shared" si="0"/>
        <v/>
      </c>
      <c r="E19" s="294" t="str">
        <f t="shared" si="31"/>
        <v/>
      </c>
      <c r="F19" s="295">
        <f t="shared" ca="1" si="2"/>
        <v>134257.5</v>
      </c>
      <c r="G19" s="294">
        <f t="shared" ca="1" si="32"/>
        <v>0</v>
      </c>
      <c r="H19" s="295">
        <f t="shared" ca="1" si="3"/>
        <v>168157.98</v>
      </c>
      <c r="I19" s="294">
        <f t="shared" ca="1" si="33"/>
        <v>0</v>
      </c>
      <c r="J19" s="295" t="str">
        <f t="shared" ca="1" si="4"/>
        <v/>
      </c>
      <c r="K19" s="294" t="str">
        <f t="shared" ca="1" si="34"/>
        <v/>
      </c>
      <c r="L19" s="295">
        <f t="shared" ca="1" si="5"/>
        <v>458790</v>
      </c>
      <c r="M19" s="294">
        <f t="shared" ca="1" si="35"/>
        <v>0</v>
      </c>
      <c r="N19" s="295">
        <f t="shared" ca="1" si="6"/>
        <v>243600</v>
      </c>
      <c r="O19" s="294">
        <f t="shared" ca="1" si="36"/>
        <v>8</v>
      </c>
      <c r="P19" s="295">
        <f t="shared" ca="1" si="7"/>
        <v>246288</v>
      </c>
      <c r="Q19" s="294">
        <f t="shared" ca="1" si="37"/>
        <v>8</v>
      </c>
      <c r="R19" s="295" t="str">
        <f t="shared" ca="1" si="8"/>
        <v/>
      </c>
      <c r="S19" s="294" t="str">
        <f t="shared" ca="1" si="38"/>
        <v/>
      </c>
      <c r="T19" s="295" t="str">
        <f t="shared" ca="1" si="9"/>
        <v/>
      </c>
      <c r="U19" s="294" t="str">
        <f t="shared" ca="1" si="39"/>
        <v/>
      </c>
      <c r="V19" s="295" t="str">
        <f t="shared" ca="1" si="10"/>
        <v/>
      </c>
      <c r="W19" s="294" t="str">
        <f t="shared" ca="1" si="40"/>
        <v/>
      </c>
      <c r="X19" s="295">
        <f t="shared" ca="1" si="11"/>
        <v>156309</v>
      </c>
      <c r="Y19" s="294">
        <f t="shared" ca="1" si="41"/>
        <v>0</v>
      </c>
      <c r="Z19" s="295">
        <f t="shared" ca="1" si="12"/>
        <v>247525</v>
      </c>
      <c r="AA19" s="294">
        <f t="shared" ca="1" si="42"/>
        <v>8</v>
      </c>
      <c r="AB19" s="295" t="str">
        <f t="shared" ca="1" si="13"/>
        <v/>
      </c>
      <c r="AC19" s="294" t="str">
        <f t="shared" ca="1" si="43"/>
        <v/>
      </c>
      <c r="AD19" s="295" t="str">
        <f t="shared" ca="1" si="14"/>
        <v/>
      </c>
      <c r="AE19" s="294" t="str">
        <f t="shared" ca="1" si="44"/>
        <v/>
      </c>
      <c r="AF19" s="295">
        <f t="shared" ca="1" si="15"/>
        <v>340000</v>
      </c>
      <c r="AG19" s="294">
        <f t="shared" ca="1" si="45"/>
        <v>0</v>
      </c>
      <c r="AH19" s="295">
        <f t="shared" ca="1" si="16"/>
        <v>244309</v>
      </c>
      <c r="AI19" s="294">
        <f t="shared" ca="1" si="46"/>
        <v>8</v>
      </c>
      <c r="AJ19" s="295" t="str">
        <f t="shared" si="17"/>
        <v/>
      </c>
      <c r="AK19" s="294" t="str">
        <f t="shared" si="47"/>
        <v/>
      </c>
      <c r="AL19" s="295" t="str">
        <f t="shared" si="18"/>
        <v/>
      </c>
      <c r="AM19" s="294" t="str">
        <f t="shared" si="48"/>
        <v/>
      </c>
      <c r="AN19" s="295" t="str">
        <f t="shared" si="19"/>
        <v/>
      </c>
      <c r="AO19" s="294" t="str">
        <f t="shared" si="49"/>
        <v/>
      </c>
      <c r="AP19" s="295" t="str">
        <f t="shared" si="20"/>
        <v/>
      </c>
      <c r="AQ19" s="294" t="str">
        <f t="shared" si="50"/>
        <v/>
      </c>
      <c r="AR19" s="295" t="str">
        <f t="shared" si="21"/>
        <v/>
      </c>
      <c r="AS19" s="294" t="str">
        <f t="shared" si="51"/>
        <v/>
      </c>
      <c r="AT19" s="295" t="str">
        <f t="shared" si="22"/>
        <v/>
      </c>
      <c r="AU19" s="294" t="str">
        <f t="shared" si="52"/>
        <v/>
      </c>
      <c r="AV19" s="295" t="str">
        <f t="shared" si="23"/>
        <v/>
      </c>
      <c r="AW19" s="294" t="str">
        <f t="shared" si="53"/>
        <v/>
      </c>
      <c r="AX19" s="295" t="str">
        <f t="shared" si="24"/>
        <v/>
      </c>
      <c r="AY19" s="294" t="str">
        <f t="shared" si="54"/>
        <v/>
      </c>
      <c r="AZ19" s="295" t="str">
        <f t="shared" si="25"/>
        <v/>
      </c>
      <c r="BA19" s="294" t="str">
        <f t="shared" si="55"/>
        <v/>
      </c>
      <c r="BB19" s="295" t="str">
        <f t="shared" si="26"/>
        <v/>
      </c>
      <c r="BC19" s="294" t="str">
        <f t="shared" si="56"/>
        <v/>
      </c>
      <c r="BD19" s="295" t="str">
        <f t="shared" si="27"/>
        <v/>
      </c>
      <c r="BE19" s="294" t="str">
        <f t="shared" si="57"/>
        <v/>
      </c>
      <c r="BF19" s="77" t="str">
        <f t="shared" si="58"/>
        <v/>
      </c>
      <c r="BG19" s="80" t="str">
        <f t="shared" si="59"/>
        <v/>
      </c>
      <c r="BH19" s="77" t="str">
        <f t="shared" si="28"/>
        <v/>
      </c>
      <c r="BI19" s="80" t="str">
        <f t="shared" si="60"/>
        <v/>
      </c>
      <c r="BJ19" s="77" t="str">
        <f t="shared" si="29"/>
        <v/>
      </c>
      <c r="BK19" s="80" t="str">
        <f t="shared" si="61"/>
        <v/>
      </c>
    </row>
    <row r="20" spans="1:63" s="68" customFormat="1" ht="21" customHeight="1">
      <c r="A20" s="241">
        <v>7</v>
      </c>
      <c r="B20" s="297" t="s">
        <v>481</v>
      </c>
      <c r="C20" s="380">
        <f t="shared" ca="1" si="30"/>
        <v>3305.81</v>
      </c>
      <c r="D20" s="382" t="str">
        <f t="shared" si="0"/>
        <v/>
      </c>
      <c r="E20" s="294" t="str">
        <f t="shared" si="31"/>
        <v/>
      </c>
      <c r="F20" s="295">
        <f t="shared" ca="1" si="2"/>
        <v>16937</v>
      </c>
      <c r="G20" s="294">
        <f t="shared" ca="1" si="32"/>
        <v>0</v>
      </c>
      <c r="H20" s="295">
        <f t="shared" ca="1" si="3"/>
        <v>15308.01</v>
      </c>
      <c r="I20" s="294">
        <f t="shared" ca="1" si="33"/>
        <v>8</v>
      </c>
      <c r="J20" s="295" t="str">
        <f t="shared" ca="1" si="4"/>
        <v/>
      </c>
      <c r="K20" s="294" t="str">
        <f t="shared" ca="1" si="34"/>
        <v/>
      </c>
      <c r="L20" s="295">
        <f t="shared" ca="1" si="5"/>
        <v>7049.7</v>
      </c>
      <c r="M20" s="294">
        <f t="shared" ca="1" si="35"/>
        <v>0</v>
      </c>
      <c r="N20" s="295">
        <f t="shared" ca="1" si="6"/>
        <v>16820</v>
      </c>
      <c r="O20" s="294">
        <f t="shared" ca="1" si="36"/>
        <v>0</v>
      </c>
      <c r="P20" s="295">
        <f t="shared" ca="1" si="7"/>
        <v>17304</v>
      </c>
      <c r="Q20" s="294">
        <f t="shared" ca="1" si="37"/>
        <v>0</v>
      </c>
      <c r="R20" s="295" t="str">
        <f t="shared" ca="1" si="8"/>
        <v/>
      </c>
      <c r="S20" s="294" t="str">
        <f t="shared" ca="1" si="38"/>
        <v/>
      </c>
      <c r="T20" s="295" t="str">
        <f t="shared" ca="1" si="9"/>
        <v/>
      </c>
      <c r="U20" s="294" t="str">
        <f t="shared" ca="1" si="39"/>
        <v/>
      </c>
      <c r="V20" s="295" t="str">
        <f t="shared" ca="1" si="10"/>
        <v/>
      </c>
      <c r="W20" s="294" t="str">
        <f t="shared" ca="1" si="40"/>
        <v/>
      </c>
      <c r="X20" s="295">
        <f t="shared" ca="1" si="11"/>
        <v>11900</v>
      </c>
      <c r="Y20" s="294">
        <f t="shared" ca="1" si="41"/>
        <v>0</v>
      </c>
      <c r="Z20" s="295">
        <f t="shared" ca="1" si="12"/>
        <v>17390</v>
      </c>
      <c r="AA20" s="294">
        <f t="shared" ca="1" si="42"/>
        <v>0</v>
      </c>
      <c r="AB20" s="295" t="str">
        <f t="shared" ca="1" si="13"/>
        <v/>
      </c>
      <c r="AC20" s="294" t="str">
        <f t="shared" ca="1" si="43"/>
        <v/>
      </c>
      <c r="AD20" s="295" t="str">
        <f t="shared" ca="1" si="14"/>
        <v/>
      </c>
      <c r="AE20" s="294" t="str">
        <f t="shared" ca="1" si="44"/>
        <v/>
      </c>
      <c r="AF20" s="295">
        <f t="shared" ca="1" si="15"/>
        <v>13250</v>
      </c>
      <c r="AG20" s="294">
        <f t="shared" ca="1" si="45"/>
        <v>8</v>
      </c>
      <c r="AH20" s="295">
        <f t="shared" ca="1" si="16"/>
        <v>17165</v>
      </c>
      <c r="AI20" s="294">
        <f t="shared" ca="1" si="46"/>
        <v>0</v>
      </c>
      <c r="AJ20" s="295" t="str">
        <f t="shared" si="17"/>
        <v/>
      </c>
      <c r="AK20" s="294" t="str">
        <f t="shared" si="47"/>
        <v/>
      </c>
      <c r="AL20" s="295" t="str">
        <f t="shared" si="18"/>
        <v/>
      </c>
      <c r="AM20" s="294" t="str">
        <f t="shared" si="48"/>
        <v/>
      </c>
      <c r="AN20" s="295" t="str">
        <f t="shared" si="19"/>
        <v/>
      </c>
      <c r="AO20" s="294" t="str">
        <f t="shared" si="49"/>
        <v/>
      </c>
      <c r="AP20" s="295" t="str">
        <f t="shared" si="20"/>
        <v/>
      </c>
      <c r="AQ20" s="294" t="str">
        <f t="shared" si="50"/>
        <v/>
      </c>
      <c r="AR20" s="295" t="str">
        <f t="shared" si="21"/>
        <v/>
      </c>
      <c r="AS20" s="294" t="str">
        <f t="shared" si="51"/>
        <v/>
      </c>
      <c r="AT20" s="295" t="str">
        <f t="shared" si="22"/>
        <v/>
      </c>
      <c r="AU20" s="294" t="str">
        <f t="shared" si="52"/>
        <v/>
      </c>
      <c r="AV20" s="295" t="str">
        <f t="shared" si="23"/>
        <v/>
      </c>
      <c r="AW20" s="294" t="str">
        <f t="shared" si="53"/>
        <v/>
      </c>
      <c r="AX20" s="295" t="str">
        <f t="shared" si="24"/>
        <v/>
      </c>
      <c r="AY20" s="294" t="str">
        <f t="shared" si="54"/>
        <v/>
      </c>
      <c r="AZ20" s="295" t="str">
        <f t="shared" si="25"/>
        <v/>
      </c>
      <c r="BA20" s="294" t="str">
        <f t="shared" si="55"/>
        <v/>
      </c>
      <c r="BB20" s="295" t="str">
        <f t="shared" si="26"/>
        <v/>
      </c>
      <c r="BC20" s="294" t="str">
        <f t="shared" si="56"/>
        <v/>
      </c>
      <c r="BD20" s="295" t="str">
        <f t="shared" si="27"/>
        <v/>
      </c>
      <c r="BE20" s="294" t="str">
        <f t="shared" si="57"/>
        <v/>
      </c>
      <c r="BF20" s="77" t="str">
        <f t="shared" si="58"/>
        <v/>
      </c>
      <c r="BG20" s="80" t="str">
        <f t="shared" si="59"/>
        <v/>
      </c>
      <c r="BH20" s="77" t="str">
        <f t="shared" si="28"/>
        <v/>
      </c>
      <c r="BI20" s="80" t="str">
        <f t="shared" si="60"/>
        <v/>
      </c>
      <c r="BJ20" s="77" t="str">
        <f t="shared" si="29"/>
        <v/>
      </c>
      <c r="BK20" s="80" t="str">
        <f t="shared" si="61"/>
        <v/>
      </c>
    </row>
    <row r="21" spans="1:63" s="68" customFormat="1" ht="21" customHeight="1">
      <c r="A21" s="241">
        <v>8</v>
      </c>
      <c r="B21" s="297" t="s">
        <v>496</v>
      </c>
      <c r="C21" s="380">
        <f t="shared" ca="1" si="30"/>
        <v>15424.61</v>
      </c>
      <c r="D21" s="382" t="str">
        <f t="shared" si="0"/>
        <v/>
      </c>
      <c r="E21" s="294" t="str">
        <f t="shared" si="31"/>
        <v/>
      </c>
      <c r="F21" s="295">
        <f t="shared" ca="1" si="2"/>
        <v>59407</v>
      </c>
      <c r="G21" s="294">
        <f t="shared" ca="1" si="32"/>
        <v>0</v>
      </c>
      <c r="H21" s="295">
        <f t="shared" ca="1" si="3"/>
        <v>33706.74</v>
      </c>
      <c r="I21" s="294">
        <f t="shared" ca="1" si="33"/>
        <v>0</v>
      </c>
      <c r="J21" s="295" t="str">
        <f t="shared" ca="1" si="4"/>
        <v/>
      </c>
      <c r="K21" s="294" t="str">
        <f t="shared" ca="1" si="34"/>
        <v/>
      </c>
      <c r="L21" s="295">
        <f t="shared" ca="1" si="5"/>
        <v>21932.400000000001</v>
      </c>
      <c r="M21" s="294">
        <f t="shared" ca="1" si="35"/>
        <v>0</v>
      </c>
      <c r="N21" s="295">
        <f t="shared" ca="1" si="6"/>
        <v>46400</v>
      </c>
      <c r="O21" s="294">
        <f t="shared" ca="1" si="36"/>
        <v>8</v>
      </c>
      <c r="P21" s="295">
        <f t="shared" ca="1" si="7"/>
        <v>60690</v>
      </c>
      <c r="Q21" s="294">
        <f t="shared" ca="1" si="37"/>
        <v>0</v>
      </c>
      <c r="R21" s="295" t="str">
        <f t="shared" ca="1" si="8"/>
        <v/>
      </c>
      <c r="S21" s="294" t="str">
        <f t="shared" ca="1" si="38"/>
        <v/>
      </c>
      <c r="T21" s="295" t="str">
        <f t="shared" ca="1" si="9"/>
        <v/>
      </c>
      <c r="U21" s="294" t="str">
        <f t="shared" ca="1" si="39"/>
        <v/>
      </c>
      <c r="V21" s="295" t="str">
        <f t="shared" ca="1" si="10"/>
        <v/>
      </c>
      <c r="W21" s="294" t="str">
        <f t="shared" ca="1" si="40"/>
        <v/>
      </c>
      <c r="X21" s="295">
        <f t="shared" ca="1" si="11"/>
        <v>34121</v>
      </c>
      <c r="Y21" s="294">
        <f t="shared" ca="1" si="41"/>
        <v>0</v>
      </c>
      <c r="Z21" s="295">
        <f t="shared" ca="1" si="12"/>
        <v>60993</v>
      </c>
      <c r="AA21" s="294">
        <f t="shared" ca="1" si="42"/>
        <v>0</v>
      </c>
      <c r="AB21" s="295" t="str">
        <f t="shared" ca="1" si="13"/>
        <v/>
      </c>
      <c r="AC21" s="294" t="str">
        <f t="shared" ca="1" si="43"/>
        <v/>
      </c>
      <c r="AD21" s="295" t="str">
        <f t="shared" ca="1" si="14"/>
        <v/>
      </c>
      <c r="AE21" s="294" t="str">
        <f t="shared" ca="1" si="44"/>
        <v/>
      </c>
      <c r="AF21" s="295">
        <f t="shared" ca="1" si="15"/>
        <v>69900</v>
      </c>
      <c r="AG21" s="294">
        <f t="shared" ca="1" si="45"/>
        <v>0</v>
      </c>
      <c r="AH21" s="295">
        <f t="shared" ca="1" si="16"/>
        <v>60201</v>
      </c>
      <c r="AI21" s="294">
        <f t="shared" ca="1" si="46"/>
        <v>0</v>
      </c>
      <c r="AJ21" s="295" t="str">
        <f t="shared" si="17"/>
        <v/>
      </c>
      <c r="AK21" s="294" t="str">
        <f t="shared" si="47"/>
        <v/>
      </c>
      <c r="AL21" s="295" t="str">
        <f t="shared" si="18"/>
        <v/>
      </c>
      <c r="AM21" s="294" t="str">
        <f t="shared" si="48"/>
        <v/>
      </c>
      <c r="AN21" s="295" t="str">
        <f t="shared" si="19"/>
        <v/>
      </c>
      <c r="AO21" s="294" t="str">
        <f t="shared" si="49"/>
        <v/>
      </c>
      <c r="AP21" s="295" t="str">
        <f t="shared" si="20"/>
        <v/>
      </c>
      <c r="AQ21" s="294" t="str">
        <f t="shared" si="50"/>
        <v/>
      </c>
      <c r="AR21" s="295" t="str">
        <f t="shared" si="21"/>
        <v/>
      </c>
      <c r="AS21" s="294" t="str">
        <f t="shared" si="51"/>
        <v/>
      </c>
      <c r="AT21" s="295" t="str">
        <f t="shared" si="22"/>
        <v/>
      </c>
      <c r="AU21" s="294" t="str">
        <f t="shared" si="52"/>
        <v/>
      </c>
      <c r="AV21" s="295" t="str">
        <f t="shared" si="23"/>
        <v/>
      </c>
      <c r="AW21" s="294" t="str">
        <f t="shared" si="53"/>
        <v/>
      </c>
      <c r="AX21" s="295" t="str">
        <f t="shared" si="24"/>
        <v/>
      </c>
      <c r="AY21" s="294" t="str">
        <f t="shared" si="54"/>
        <v/>
      </c>
      <c r="AZ21" s="295" t="str">
        <f t="shared" si="25"/>
        <v/>
      </c>
      <c r="BA21" s="294" t="str">
        <f t="shared" si="55"/>
        <v/>
      </c>
      <c r="BB21" s="295" t="str">
        <f t="shared" si="26"/>
        <v/>
      </c>
      <c r="BC21" s="294" t="str">
        <f t="shared" si="56"/>
        <v/>
      </c>
      <c r="BD21" s="295" t="str">
        <f t="shared" si="27"/>
        <v/>
      </c>
      <c r="BE21" s="294" t="str">
        <f t="shared" si="57"/>
        <v/>
      </c>
      <c r="BF21" s="77" t="str">
        <f t="shared" si="58"/>
        <v/>
      </c>
      <c r="BG21" s="80" t="str">
        <f t="shared" si="59"/>
        <v/>
      </c>
      <c r="BH21" s="77" t="str">
        <f t="shared" si="28"/>
        <v/>
      </c>
      <c r="BI21" s="80" t="str">
        <f t="shared" si="60"/>
        <v/>
      </c>
      <c r="BJ21" s="77" t="str">
        <f t="shared" si="29"/>
        <v/>
      </c>
      <c r="BK21" s="80" t="str">
        <f t="shared" si="61"/>
        <v/>
      </c>
    </row>
    <row r="22" spans="1:63" s="68" customFormat="1" ht="21" customHeight="1">
      <c r="A22" s="241">
        <v>9</v>
      </c>
      <c r="B22" s="297" t="s">
        <v>504</v>
      </c>
      <c r="C22" s="380">
        <f t="shared" ca="1" si="30"/>
        <v>18935.61</v>
      </c>
      <c r="D22" s="382" t="str">
        <f t="shared" si="0"/>
        <v/>
      </c>
      <c r="E22" s="294" t="str">
        <f t="shared" si="31"/>
        <v/>
      </c>
      <c r="F22" s="295">
        <f t="shared" ca="1" si="2"/>
        <v>79209</v>
      </c>
      <c r="G22" s="294">
        <f t="shared" ca="1" si="32"/>
        <v>0</v>
      </c>
      <c r="H22" s="295">
        <f t="shared" ca="1" si="3"/>
        <v>43299.26</v>
      </c>
      <c r="I22" s="294">
        <f t="shared" ca="1" si="33"/>
        <v>0</v>
      </c>
      <c r="J22" s="295" t="str">
        <f t="shared" ca="1" si="4"/>
        <v/>
      </c>
      <c r="K22" s="294" t="str">
        <f t="shared" ca="1" si="34"/>
        <v/>
      </c>
      <c r="L22" s="295">
        <f t="shared" ca="1" si="5"/>
        <v>23499</v>
      </c>
      <c r="M22" s="294">
        <f t="shared" ca="1" si="35"/>
        <v>0</v>
      </c>
      <c r="N22" s="295">
        <f t="shared" ca="1" si="6"/>
        <v>49300</v>
      </c>
      <c r="O22" s="294">
        <f t="shared" ca="1" si="36"/>
        <v>8</v>
      </c>
      <c r="P22" s="295">
        <f t="shared" ca="1" si="7"/>
        <v>68900</v>
      </c>
      <c r="Q22" s="294">
        <f t="shared" ca="1" si="37"/>
        <v>0</v>
      </c>
      <c r="R22" s="295" t="str">
        <f t="shared" ca="1" si="8"/>
        <v/>
      </c>
      <c r="S22" s="294" t="str">
        <f t="shared" ca="1" si="38"/>
        <v/>
      </c>
      <c r="T22" s="295" t="str">
        <f t="shared" ca="1" si="9"/>
        <v/>
      </c>
      <c r="U22" s="294" t="str">
        <f t="shared" ca="1" si="39"/>
        <v/>
      </c>
      <c r="V22" s="295" t="str">
        <f t="shared" ca="1" si="10"/>
        <v/>
      </c>
      <c r="W22" s="294" t="str">
        <f t="shared" ca="1" si="40"/>
        <v/>
      </c>
      <c r="X22" s="295">
        <f t="shared" ca="1" si="11"/>
        <v>33500</v>
      </c>
      <c r="Y22" s="294">
        <f t="shared" ca="1" si="41"/>
        <v>0</v>
      </c>
      <c r="Z22" s="295">
        <f t="shared" ca="1" si="12"/>
        <v>69245</v>
      </c>
      <c r="AA22" s="294">
        <f t="shared" ca="1" si="42"/>
        <v>0</v>
      </c>
      <c r="AB22" s="295" t="str">
        <f t="shared" ca="1" si="13"/>
        <v/>
      </c>
      <c r="AC22" s="294" t="str">
        <f t="shared" ca="1" si="43"/>
        <v/>
      </c>
      <c r="AD22" s="295" t="str">
        <f t="shared" ca="1" si="14"/>
        <v/>
      </c>
      <c r="AE22" s="294" t="str">
        <f t="shared" ca="1" si="44"/>
        <v/>
      </c>
      <c r="AF22" s="295">
        <f t="shared" ca="1" si="15"/>
        <v>76800</v>
      </c>
      <c r="AG22" s="294">
        <f t="shared" ca="1" si="45"/>
        <v>0</v>
      </c>
      <c r="AH22" s="295">
        <f t="shared" ca="1" si="16"/>
        <v>68345</v>
      </c>
      <c r="AI22" s="294">
        <f t="shared" ca="1" si="46"/>
        <v>0</v>
      </c>
      <c r="AJ22" s="295" t="str">
        <f t="shared" si="17"/>
        <v/>
      </c>
      <c r="AK22" s="294" t="str">
        <f t="shared" si="47"/>
        <v/>
      </c>
      <c r="AL22" s="295" t="str">
        <f t="shared" si="18"/>
        <v/>
      </c>
      <c r="AM22" s="294" t="str">
        <f t="shared" si="48"/>
        <v/>
      </c>
      <c r="AN22" s="295" t="str">
        <f t="shared" si="19"/>
        <v/>
      </c>
      <c r="AO22" s="294" t="str">
        <f t="shared" si="49"/>
        <v/>
      </c>
      <c r="AP22" s="295" t="str">
        <f t="shared" si="20"/>
        <v/>
      </c>
      <c r="AQ22" s="294" t="str">
        <f t="shared" si="50"/>
        <v/>
      </c>
      <c r="AR22" s="295" t="str">
        <f t="shared" si="21"/>
        <v/>
      </c>
      <c r="AS22" s="294" t="str">
        <f t="shared" si="51"/>
        <v/>
      </c>
      <c r="AT22" s="295" t="str">
        <f t="shared" si="22"/>
        <v/>
      </c>
      <c r="AU22" s="294" t="str">
        <f t="shared" si="52"/>
        <v/>
      </c>
      <c r="AV22" s="295" t="str">
        <f t="shared" si="23"/>
        <v/>
      </c>
      <c r="AW22" s="294" t="str">
        <f t="shared" si="53"/>
        <v/>
      </c>
      <c r="AX22" s="295" t="str">
        <f t="shared" si="24"/>
        <v/>
      </c>
      <c r="AY22" s="294" t="str">
        <f t="shared" si="54"/>
        <v/>
      </c>
      <c r="AZ22" s="295" t="str">
        <f t="shared" si="25"/>
        <v/>
      </c>
      <c r="BA22" s="294" t="str">
        <f t="shared" si="55"/>
        <v/>
      </c>
      <c r="BB22" s="295" t="str">
        <f t="shared" si="26"/>
        <v/>
      </c>
      <c r="BC22" s="294" t="str">
        <f t="shared" si="56"/>
        <v/>
      </c>
      <c r="BD22" s="295" t="str">
        <f t="shared" si="27"/>
        <v/>
      </c>
      <c r="BE22" s="294" t="str">
        <f t="shared" si="57"/>
        <v/>
      </c>
      <c r="BF22" s="77" t="str">
        <f t="shared" si="58"/>
        <v/>
      </c>
      <c r="BG22" s="80" t="str">
        <f t="shared" si="59"/>
        <v/>
      </c>
      <c r="BH22" s="77" t="str">
        <f t="shared" si="28"/>
        <v/>
      </c>
      <c r="BI22" s="80" t="str">
        <f t="shared" si="60"/>
        <v/>
      </c>
      <c r="BJ22" s="77" t="str">
        <f t="shared" si="29"/>
        <v/>
      </c>
      <c r="BK22" s="80" t="str">
        <f t="shared" si="61"/>
        <v/>
      </c>
    </row>
    <row r="23" spans="1:63" s="68" customFormat="1" ht="21" customHeight="1">
      <c r="A23" s="241">
        <f>+A22+1</f>
        <v>10</v>
      </c>
      <c r="B23" s="297" t="s">
        <v>514</v>
      </c>
      <c r="C23" s="380">
        <f t="shared" ca="1" si="30"/>
        <v>2374.61</v>
      </c>
      <c r="D23" s="382" t="str">
        <f t="shared" si="0"/>
        <v/>
      </c>
      <c r="E23" s="294" t="str">
        <f t="shared" ref="E23:E78" si="62">IF($B23="","",IF(D23="","",IF($L$4="Media aritmética",(D23&lt;=$C23)*($F$5/$C$4)+(D23&gt;$C23)*0,IF(AND(ROUND(AVERAGE($D23,$F23,$H23,$J23,$L23,$N23,$P23,$R23,$T23,$V23,$X23,$Z23,$AB23,$AD23,$AF23,$AH23,$AJ23,AL23,AN23,AP23,AR23,AT23,AV23,AX23,AZ23,BB23,BD23,BF23,BH23,BJ23),2)-$C23/2&lt;=D23,(ROUND(AVERAGE($D23,$F23,$H23,$J23,$L23,$N23,$P23,$R23,$T23,$V23,$X23,$Z23,$AB23,$AD23,$AF23,$AH23,$AJ23,AL23,AN23,AP23,AR23,AT23,AV23,AX23,AZ23,BB23,BD23,BF23,BH23,BJ23),2)+$C23/2&gt;D23)),($F$5/$C$4),0))))</f>
        <v/>
      </c>
      <c r="F23" s="295">
        <f t="shared" ca="1" si="2"/>
        <v>4940</v>
      </c>
      <c r="G23" s="294">
        <f t="shared" ref="G23:G78" ca="1" si="63">IF($B23="","",IF(F23="","",IF($L$4="Media aritmética",(F23&lt;=$C23)*($F$5/$C$4)+(F23&gt;$C23)*0,IF(AND(ROUND(AVERAGE($D23,$F23,$H23,$J23,$L23,$N23,$P23,$R23,$T23,$V23,$X23,$Z23,$AB23,$AD23,$AF23,$AH23,$AJ23,AL23,AN23,AP23,AR23,AT23,AV23,AX23,AZ23,BB23,BD23,BF23,BH23,BJ23),2)-$C23/2&lt;=F23,(ROUND(AVERAGE($D23,$F23,$H23,$J23,$L23,$N23,$P23,$R23,$T23,$V23,$X23,$Z23,$AB23,$AD23,$AF23,$AH23,$AJ23,AL23,AN23,AP23,AR23,AT23,AV23,AX23,AZ23,BB23,BD23,BF23,BH23,BJ23),2)+$C23/2&gt;F23)),($F$5/$C$4),0))))</f>
        <v>8</v>
      </c>
      <c r="H23" s="295">
        <f t="shared" ca="1" si="3"/>
        <v>2400.31</v>
      </c>
      <c r="I23" s="294">
        <f t="shared" ref="I23:I78" ca="1" si="64">IF($B23="","",IF(H23="","",IF($L$4="Media aritmética",(H23&lt;=$C23)*($F$5/$C$4)+(H23&gt;$C23)*0,IF(AND(ROUND(AVERAGE($D23,$F23,$H23,$J23,$L23,$N23,$P23,$R23,$T23,$V23,$X23,$Z23,$AB23,$AD23,$AF23,$AH23,$AJ23,AL23,AN23,AP23,AR23,AT23,AV23,AX23,AZ23,BB23,BD23,BF23,BH23,BJ23),2)-$C23/2&lt;=H23,(ROUND(AVERAGE($D23,$F23,$H23,$J23,$L23,$N23,$P23,$R23,$T23,$V23,$X23,$Z23,$AB23,$AD23,$AF23,$AH23,$AJ23,AL23,AN23,AP23,AR23,AT23,AV23,AX23,AZ23,BB23,BD23,BF23,BH23,BJ23),2)+$C23/2&gt;H23)),($F$5/$C$4),0))))</f>
        <v>0</v>
      </c>
      <c r="J23" s="295" t="str">
        <f t="shared" ca="1" si="4"/>
        <v/>
      </c>
      <c r="K23" s="294" t="str">
        <f t="shared" ref="K23:K78" ca="1" si="65">IF($B23="","",IF(J23="","",IF($L$4="Media aritmética",(J23&lt;=$C23)*($F$5/$C$4)+(J23&gt;$C23)*0,IF(AND(ROUND(AVERAGE($D23,$F23,$H23,$J23,$L23,$N23,$P23,$R23,$T23,$V23,$X23,$Z23,$AB23,$AD23,$AF23,$AH23,$AJ23,AL23,AN23,AP23,AR23,AT23,AV23,AX23,AZ23,BB23,BD23,BF23,BH23,BJ23),2)-$C23/2&lt;=J23,(ROUND(AVERAGE($D23,$F23,$H23,$J23,$L23,$N23,$P23,$R23,$T23,$V23,$X23,$Z23,$AB23,$AD23,$AF23,$AH23,$AJ23,AL23,AN23,AP23,AR23,AT23,AV23,AX23,AZ23,BB23,BD23,BF23,BH23,BJ23),2)+$C23/2&gt;J23)),($F$5/$C$4),0))))</f>
        <v/>
      </c>
      <c r="L23" s="295">
        <f t="shared" ca="1" si="5"/>
        <v>2573.6999999999998</v>
      </c>
      <c r="M23" s="294">
        <f t="shared" ref="M23:M78" ca="1" si="66">IF($B23="","",IF(L23="","",IF($L$4="Media aritmética",(L23&lt;=$C23)*($F$5/$C$4)+(L23&gt;$C23)*0,IF(AND(ROUND(AVERAGE($D23,$F23,$H23,$J23,$L23,$N23,$P23,$R23,$T23,$V23,$X23,$Z23,$AB23,$AD23,$AF23,$AH23,$AJ23,AL23,AN23,AP23,AR23,AT23,AV23,AX23,AZ23,BB23,BD23,BF23,BH23,BJ23),2)-$C23/2&lt;=L23,(ROUND(AVERAGE($D23,$F23,$H23,$J23,$L23,$N23,$P23,$R23,$T23,$V23,$X23,$Z23,$AB23,$AD23,$AF23,$AH23,$AJ23,AL23,AN23,AP23,AR23,AT23,AV23,AX23,AZ23,BB23,BD23,BF23,BH23,BJ23),2)+$C23/2&gt;L23)),($F$5/$C$4),0))))</f>
        <v>0</v>
      </c>
      <c r="N23" s="295">
        <f t="shared" ca="1" si="6"/>
        <v>9280</v>
      </c>
      <c r="O23" s="294">
        <f t="shared" ref="O23:O78" ca="1" si="67">IF($B23="","",IF(N23="","",IF($L$4="Media aritmética",(N23&lt;=$C23)*($F$5/$C$4)+(N23&gt;$C23)*0,IF(AND(ROUND(AVERAGE($D23,$F23,$H23,$J23,$L23,$N23,$P23,$R23,$T23,$V23,$X23,$Z23,$AB23,$AD23,$AF23,$AH23,$AJ23,AL23,AN23,AP23,AR23,AT23,AV23,AX23,AZ23,BB23,BD23,BF23,BH23,BJ23),2)-$C23/2&lt;=N23,(ROUND(AVERAGE($D23,$F23,$H23,$J23,$L23,$N23,$P23,$R23,$T23,$V23,$X23,$Z23,$AB23,$AD23,$AF23,$AH23,$AJ23,AL23,AN23,AP23,AR23,AT23,AV23,AX23,AZ23,BB23,BD23,BF23,BH23,BJ23),2)+$C23/2&gt;N23)),($F$5/$C$4),0))))</f>
        <v>0</v>
      </c>
      <c r="P23" s="295">
        <f t="shared" ca="1" si="7"/>
        <v>6228</v>
      </c>
      <c r="Q23" s="294">
        <f t="shared" ref="Q23:Q78" ca="1" si="68">IF($B23="","",IF(P23="","",IF($L$4="Media aritmética",(P23&lt;=$C23)*($F$5/$C$4)+(P23&gt;$C23)*0,IF(AND(ROUND(AVERAGE($D23,$F23,$H23,$J23,$L23,$N23,$P23,$R23,$T23,$V23,$X23,$Z23,$AB23,$AD23,$AF23,$AH23,$AJ23,AL23,AN23,AP23,AR23,AT23,AV23,AX23,AZ23,BB23,BD23,BF23,BH23,BJ23),2)-$C23/2&lt;=P23,(ROUND(AVERAGE($D23,$F23,$H23,$J23,$L23,$N23,$P23,$R23,$T23,$V23,$X23,$Z23,$AB23,$AD23,$AF23,$AH23,$AJ23,AL23,AN23,AP23,AR23,AT23,AV23,AX23,AZ23,BB23,BD23,BF23,BH23,BJ23),2)+$C23/2&gt;P23)),($F$5/$C$4),0))))</f>
        <v>0</v>
      </c>
      <c r="R23" s="295" t="str">
        <f t="shared" ca="1" si="8"/>
        <v/>
      </c>
      <c r="S23" s="294" t="str">
        <f t="shared" ref="S23:S78" ca="1" si="69">IF($B23="","",IF(R23="","",IF($L$4="Media aritmética",(R23&lt;=$C23)*($F$5/$C$4)+(R23&gt;$C23)*0,IF(AND(ROUND(AVERAGE($D23,$F23,$H23,$J23,$L23,$N23,$P23,$R23,$T23,$V23,$X23,$Z23,$AB23,$AD23,$AF23,$AH23,$AJ23,AL23,AN23,AP23,AR23,AT23,AV23,AX23,AZ23,BB23,BD23,BF23,BH23,BJ23),2)-$C23/2&lt;=R23,(ROUND(AVERAGE($D23,$F23,$H23,$J23,$L23,$N23,$P23,$R23,$T23,$V23,$X23,$Z23,$AB23,$AD23,$AF23,$AH23,$AJ23,AL23,AN23,AP23,AR23,AT23,AV23,AX23,AZ23,BB23,BD23,BF23,BH23,BJ23),2)+$C23/2&gt;R23)),($F$5/$C$4),0))))</f>
        <v/>
      </c>
      <c r="T23" s="295" t="str">
        <f t="shared" ca="1" si="9"/>
        <v/>
      </c>
      <c r="U23" s="294" t="str">
        <f t="shared" ref="U23:U78" ca="1" si="70">IF($B23="","",IF(T23="","",IF($L$4="Media aritmética",(T23&lt;=$C23)*($F$5/$C$4)+(T23&gt;$C23)*0,IF(AND(ROUND(AVERAGE($D23,$F23,$H23,$J23,$L23,$N23,$P23,$R23,$T23,$V23,$X23,$Z23,$AB23,$AD23,$AF23,$AH23,$AJ23,AL23,AN23,AP23,AR23,AT23,AV23,AX23,AZ23,BB23,BD23,BF23,BH23,BJ23),2)-$C23/2&lt;=T23,(ROUND(AVERAGE($D23,$F23,$H23,$J23,$L23,$N23,$P23,$R23,$T23,$V23,$X23,$Z23,$AB23,$AD23,$AF23,$AH23,$AJ23,AL23,AN23,AP23,AR23,AT23,AV23,AX23,AZ23,BB23,BD23,BF23,BH23,BJ23),2)+$C23/2&gt;T23)),($F$5/$C$4),0))))</f>
        <v/>
      </c>
      <c r="V23" s="295" t="str">
        <f t="shared" ca="1" si="10"/>
        <v/>
      </c>
      <c r="W23" s="294" t="str">
        <f t="shared" ref="W23:W78" ca="1" si="71">IF($B23="","",IF(V23="","",IF($L$4="Media aritmética",(V23&lt;=$C23)*($F$5/$C$4)+(V23&gt;$C23)*0,IF(AND(ROUND(AVERAGE($D23,$F23,$H23,$J23,$L23,$N23,$P23,$R23,$T23,$V23,$X23,$Z23,$AB23,$AD23,$AF23,$AH23,$AJ23,AL23,AN23,AP23,AR23,AT23,AV23,AX23,AZ23,BB23,BD23,BF23,BH23,BJ23),2)-$C23/2&lt;=V23,(ROUND(AVERAGE($D23,$F23,$H23,$J23,$L23,$N23,$P23,$R23,$T23,$V23,$X23,$Z23,$AB23,$AD23,$AF23,$AH23,$AJ23,AL23,AN23,AP23,AR23,AT23,AV23,AX23,AZ23,BB23,BD23,BF23,BH23,BJ23),2)+$C23/2&gt;V23)),($F$5/$C$4),0))))</f>
        <v/>
      </c>
      <c r="X23" s="295">
        <f t="shared" ca="1" si="11"/>
        <v>1850</v>
      </c>
      <c r="Y23" s="294">
        <f t="shared" ref="Y23:Y78" ca="1" si="72">IF($B23="","",IF(X23="","",IF($L$4="Media aritmética",(X23&lt;=$C23)*($F$5/$C$4)+(X23&gt;$C23)*0,IF(AND(ROUND(AVERAGE($D23,$F23,$H23,$J23,$L23,$N23,$P23,$R23,$T23,$V23,$X23,$Z23,$AB23,$AD23,$AF23,$AH23,$AJ23,AL23,AN23,AP23,AR23,AT23,AV23,AX23,AZ23,BB23,BD23,BF23,BH23,BJ23),2)-$C23/2&lt;=X23,(ROUND(AVERAGE($D23,$F23,$H23,$J23,$L23,$N23,$P23,$R23,$T23,$V23,$X23,$Z23,$AB23,$AD23,$AF23,$AH23,$AJ23,AL23,AN23,AP23,AR23,AT23,AV23,AX23,AZ23,BB23,BD23,BF23,BH23,BJ23),2)+$C23/2&gt;X23)),($F$5/$C$4),0))))</f>
        <v>0</v>
      </c>
      <c r="Z23" s="295">
        <f t="shared" ca="1" si="12"/>
        <v>6258</v>
      </c>
      <c r="AA23" s="294">
        <f t="shared" ref="AA23:AA78" ca="1" si="73">IF($B23="","",IF(Z23="","",IF($L$4="Media aritmética",(Z23&lt;=$C23)*($F$5/$C$4)+(Z23&gt;$C23)*0,IF(AND(ROUND(AVERAGE($D23,$F23,$H23,$J23,$L23,$N23,$P23,$R23,$T23,$V23,$X23,$Z23,$AB23,$AD23,$AF23,$AH23,$AJ23,AL23,AN23,AP23,AR23,AT23,AV23,AX23,AZ23,BB23,BD23,BF23,BH23,BJ23),2)-$C23/2&lt;=Z23,(ROUND(AVERAGE($D23,$F23,$H23,$J23,$L23,$N23,$P23,$R23,$T23,$V23,$X23,$Z23,$AB23,$AD23,$AF23,$AH23,$AJ23,AL23,AN23,AP23,AR23,AT23,AV23,AX23,AZ23,BB23,BD23,BF23,BH23,BJ23),2)+$C23/2&gt;Z23)),($F$5/$C$4),0))))</f>
        <v>0</v>
      </c>
      <c r="AB23" s="295" t="str">
        <f t="shared" ca="1" si="13"/>
        <v/>
      </c>
      <c r="AC23" s="294" t="str">
        <f t="shared" ref="AC23:AC78" ca="1" si="74">IF($B23="","",IF(AB23="","",IF($L$4="Media aritmética",(AB23&lt;=$C23)*($F$5/$C$4)+(AB23&gt;$C23)*0,IF(AND(ROUND(AVERAGE($D23,$F23,$H23,$J23,$L23,$N23,$P23,$R23,$T23,$V23,$X23,$Z23,$AB23,$AD23,$AF23,$AH23,$AJ23,AL23,AN23,AP23,AR23,AT23,AV23,AX23,AZ23,BB23,BD23,BF23,BH23,BJ23),2)-$C23/2&lt;=AB23,(ROUND(AVERAGE($D23,$F23,$H23,$J23,$L23,$N23,$P23,$R23,$T23,$V23,$X23,$Z23,$AB23,$AD23,$AF23,$AH23,$AJ23,AL23,AN23,AP23,AR23,AT23,AV23,AX23,AZ23,BB23,BD23,BF23,BH23,BJ23),2)+$C23/2&gt;AB23)),($F$5/$C$4),0))))</f>
        <v/>
      </c>
      <c r="AD23" s="295" t="str">
        <f t="shared" ca="1" si="14"/>
        <v/>
      </c>
      <c r="AE23" s="294" t="str">
        <f t="shared" ref="AE23:AE78" ca="1" si="75">IF($B23="","",IF(AD23="","",IF($L$4="Media aritmética",(AD23&lt;=$C23)*($F$5/$C$4)+(AD23&gt;$C23)*0,IF(AND(ROUND(AVERAGE($D23,$F23,$H23,$J23,$L23,$N23,$P23,$R23,$T23,$V23,$X23,$Z23,$AB23,$AD23,$AF23,$AH23,$AJ23,AL23,AN23,AP23,AR23,AT23,AV23,AX23,AZ23,BB23,BD23,BF23,BH23,BJ23),2)-$C23/2&lt;=AD23,(ROUND(AVERAGE($D23,$F23,$H23,$J23,$L23,$N23,$P23,$R23,$T23,$V23,$X23,$Z23,$AB23,$AD23,$AF23,$AH23,$AJ23,AL23,AN23,AP23,AR23,AT23,AV23,AX23,AZ23,BB23,BD23,BF23,BH23,BJ23),2)+$C23/2&gt;AD23)),($F$5/$C$4),0))))</f>
        <v/>
      </c>
      <c r="AF23" s="295">
        <f t="shared" ca="1" si="15"/>
        <v>2500</v>
      </c>
      <c r="AG23" s="294">
        <f t="shared" ref="AG23:AG78" ca="1" si="76">IF($B23="","",IF(AF23="","",IF($L$4="Media aritmética",(AF23&lt;=$C23)*($F$5/$C$4)+(AF23&gt;$C23)*0,IF(AND(ROUND(AVERAGE($D23,$F23,$H23,$J23,$L23,$N23,$P23,$R23,$T23,$V23,$X23,$Z23,$AB23,$AD23,$AF23,$AH23,$AJ23,AL23,AN23,AP23,AR23,AT23,AV23,AX23,AZ23,BB23,BD23,BF23,BH23,BJ23),2)-$C23/2&lt;=AF23,(ROUND(AVERAGE($D23,$F23,$H23,$J23,$L23,$N23,$P23,$R23,$T23,$V23,$X23,$Z23,$AB23,$AD23,$AF23,$AH23,$AJ23,AL23,AN23,AP23,AR23,AT23,AV23,AX23,AZ23,BB23,BD23,BF23,BH23,BJ23),2)+$C23/2&gt;AF23)),($F$5/$C$4),0))))</f>
        <v>0</v>
      </c>
      <c r="AH23" s="295">
        <f t="shared" ca="1" si="16"/>
        <v>6177</v>
      </c>
      <c r="AI23" s="294">
        <f t="shared" ref="AI23:AI78" ca="1" si="77">IF($B23="","",IF(AH23="","",IF($L$4="Media aritmética",(AH23&lt;=$C23)*($F$5/$C$4)+(AH23&gt;$C23)*0,IF(AND(ROUND(AVERAGE($D23,$F23,$H23,$J23,$L23,$N23,$P23,$R23,$T23,$V23,$X23,$Z23,$AB23,$AD23,$AF23,$AH23,$AJ23,AL23,AN23,AP23,AR23,AT23,AV23,AX23,AZ23,BB23,BD23,BF23,BH23,BJ23),2)-$C23/2&lt;=AH23,(ROUND(AVERAGE($D23,$F23,$H23,$J23,$L23,$N23,$P23,$R23,$T23,$V23,$X23,$Z23,$AB23,$AD23,$AF23,$AH23,$AJ23,AL23,AN23,AP23,AR23,AT23,AV23,AX23,AZ23,BB23,BD23,BF23,BH23,BJ23),2)+$C23/2&gt;AH23)),($F$5/$C$4),0))))</f>
        <v>0</v>
      </c>
      <c r="AJ23" s="295" t="str">
        <f t="shared" si="17"/>
        <v/>
      </c>
      <c r="AK23" s="294" t="str">
        <f t="shared" ref="AK23:AK78" si="78">IF($B23="","",IF(AJ23="","",IF($L$4="Media aritmética",(AJ23&lt;=$C23)*($F$5/$C$4)+(AJ23&gt;$C23)*0,IF(AND(ROUND(AVERAGE($D23,$F23,$H23,$J23,$L23,$N23,$P23,$R23,$T23,$V23,$X23,$Z23,$AB23,$AD23,$AF23,$AH23,$AJ23,AL23,AN23,AP23,AR23,AT23,AV23,AX23,AZ23,BB23,BD23,BF23,BH23,BJ23),2)-$C23/2&lt;=AJ23,(ROUND(AVERAGE($D23,$F23,$H23,$J23,$L23,$N23,$P23,$R23,$T23,$V23,$X23,$Z23,$AB23,$AD23,$AF23,$AH23,$AJ23,AL23,AN23,AP23,AR23,AT23,AV23,AX23,AZ23,BB23,BD23,BF23,BH23,BJ23),2)+$C23/2&gt;AJ23)),($F$5/$C$4),0))))</f>
        <v/>
      </c>
      <c r="AL23" s="295" t="str">
        <f t="shared" si="18"/>
        <v/>
      </c>
      <c r="AM23" s="294" t="str">
        <f t="shared" ref="AM23:AM78" si="79">IF($B23="","",IF(AL23="","",IF($L$4="Media aritmética",(AL23&lt;=$C23)*($F$5/$C$4)+(AL23&gt;$C23)*0,IF(AND(ROUND(AVERAGE($D23,$F23,$H23,$J23,$L23,$N23,$P23,$R23,$T23,$V23,$X23,$Z23,$AB23,$AD23,$AF23,$AH23,$AJ23,AL23,AN23,AP23,AR23,AT23,AV23,AX23,AZ23,BB23,BD23,BF23,BH23,BJ23),2)-$C23/2&lt;=AL23,(ROUND(AVERAGE($D23,$F23,$H23,$J23,$L23,$N23,$P23,$R23,$T23,$V23,$X23,$Z23,$AB23,$AD23,$AF23,$AH23,$AJ23,AL23,AN23,AP23,AR23,AT23,AV23,AX23,AZ23,BB23,BD23,BF23,BH23,BJ23),2)+$C23/2&gt;AL23)),($F$5/$C$4),0))))</f>
        <v/>
      </c>
      <c r="AN23" s="295" t="str">
        <f t="shared" si="19"/>
        <v/>
      </c>
      <c r="AO23" s="294" t="str">
        <f t="shared" ref="AO23:AO78" si="80">IF($B23="","",IF(AN23="","",IF($L$4="Media aritmética",(AN23&lt;=$C23)*($F$5/$C$4)+(AN23&gt;$C23)*0,IF(AND(ROUND(AVERAGE($D23,$F23,$H23,$J23,$L23,$N23,$P23,$R23,$T23,$V23,$X23,$Z23,$AB23,$AD23,$AF23,$AH23,$AJ23,AL23,AN23,AP23,AR23,AT23,AV23,AX23,AZ23,BB23,BD23,BF23,BH23,BJ23),2)-$C23/2&lt;=AN23,(ROUND(AVERAGE($D23,$F23,$H23,$J23,$L23,$N23,$P23,$R23,$T23,$V23,$X23,$Z23,$AB23,$AD23,$AF23,$AH23,$AJ23,AL23,AN23,AP23,AR23,AT23,AV23,AX23,AZ23,BB23,BD23,BF23,BH23,BJ23),2)+$C23/2&gt;AN23)),($F$5/$C$4),0))))</f>
        <v/>
      </c>
      <c r="AP23" s="295" t="str">
        <f t="shared" si="20"/>
        <v/>
      </c>
      <c r="AQ23" s="294" t="str">
        <f t="shared" ref="AQ23:AQ78" si="81">IF($B23="","",IF(AP23="","",IF($L$4="Media aritmética",(AP23&lt;=$C23)*($F$5/$C$4)+(AP23&gt;$C23)*0,IF(AND(ROUND(AVERAGE($D23,$F23,$H23,$J23,$L23,$N23,$P23,$R23,$T23,$V23,$X23,$Z23,$AB23,$AD23,$AF23,$AH23,$AJ23,AL23,AN23,AP23,AR23,AT23,AV23,AX23,AZ23,BB23,BD23,BF23,BH23,BJ23),2)-$C23/2&lt;=AP23,(ROUND(AVERAGE($D23,$F23,$H23,$J23,$L23,$N23,$P23,$R23,$T23,$V23,$X23,$Z23,$AB23,$AD23,$AF23,$AH23,$AJ23,AL23,AN23,AP23,AR23,AT23,AV23,AX23,AZ23,BB23,BD23,BF23,BH23,BJ23),2)+$C23/2&gt;AP23)),($F$5/$C$4),0))))</f>
        <v/>
      </c>
      <c r="AR23" s="295" t="str">
        <f t="shared" si="21"/>
        <v/>
      </c>
      <c r="AS23" s="294" t="str">
        <f t="shared" ref="AS23:AS78" si="82">IF($B23="","",IF(AR23="","",IF($L$4="Media aritmética",(AR23&lt;=$C23)*($F$5/$C$4)+(AR23&gt;$C23)*0,IF(AND(ROUND(AVERAGE($D23,$F23,$H23,$J23,$L23,$N23,$P23,$R23,$T23,$V23,$X23,$Z23,$AB23,$AD23,$AF23,$AH23,$AJ23,AL23,AN23,AP23,AR23,AT23,AV23,AX23,AZ23,BB23,BD23,BF23,BH23,BJ23),2)-$C23/2&lt;=AR23,(ROUND(AVERAGE($D23,$F23,$H23,$J23,$L23,$N23,$P23,$R23,$T23,$V23,$X23,$Z23,$AB23,$AD23,$AF23,$AH23,$AJ23,AL23,AN23,AP23,AR23,AT23,AV23,AX23,AZ23,BB23,BD23,BF23,BH23,BJ23),2)+$C23/2&gt;AR23)),($F$5/$C$4),0))))</f>
        <v/>
      </c>
      <c r="AT23" s="295" t="str">
        <f t="shared" si="22"/>
        <v/>
      </c>
      <c r="AU23" s="294" t="str">
        <f t="shared" ref="AU23:AU78" si="83">IF($B23="","",IF(AT23="","",IF($L$4="Media aritmética",(AT23&lt;=$C23)*($F$5/$C$4)+(AT23&gt;$C23)*0,IF(AND(ROUND(AVERAGE($D23,$F23,$H23,$J23,$L23,$N23,$P23,$R23,$T23,$V23,$X23,$Z23,$AB23,$AD23,$AF23,$AH23,$AJ23,AL23,AN23,AP23,AR23,AT23,AV23,AX23,AZ23,BB23,BD23,BF23,BH23,BJ23),2)-$C23/2&lt;=AT23,(ROUND(AVERAGE($D23,$F23,$H23,$J23,$L23,$N23,$P23,$R23,$T23,$V23,$X23,$Z23,$AB23,$AD23,$AF23,$AH23,$AJ23,AL23,AN23,AP23,AR23,AT23,AV23,AX23,AZ23,BB23,BD23,BF23,BH23,BJ23),2)+$C23/2&gt;AT23)),($F$5/$C$4),0))))</f>
        <v/>
      </c>
      <c r="AV23" s="295" t="str">
        <f t="shared" si="23"/>
        <v/>
      </c>
      <c r="AW23" s="294" t="str">
        <f t="shared" ref="AW23:AW78" si="84">IF($B23="","",IF(AV23="","",IF($L$4="Media aritmética",(AV23&lt;=$C23)*($F$5/$C$4)+(AV23&gt;$C23)*0,IF(AND(ROUND(AVERAGE($D23,$F23,$H23,$J23,$L23,$N23,$P23,$R23,$T23,$V23,$X23,$Z23,$AB23,$AD23,$AF23,$AH23,$AJ23,AL23,AN23,AP23,AR23,AT23,AV23,AX23,AZ23,BB23,BD23,BF23,BH23,BJ23),2)-$C23/2&lt;=AV23,(ROUND(AVERAGE($D23,$F23,$H23,$J23,$L23,$N23,$P23,$R23,$T23,$V23,$X23,$Z23,$AB23,$AD23,$AF23,$AH23,$AJ23,AL23,AN23,AP23,AR23,AT23,AV23,AX23,AZ23,BB23,BD23,BF23,BH23,BJ23),2)+$C23/2&gt;AV23)),($F$5/$C$4),0))))</f>
        <v/>
      </c>
      <c r="AX23" s="295" t="str">
        <f t="shared" si="24"/>
        <v/>
      </c>
      <c r="AY23" s="294" t="str">
        <f t="shared" ref="AY23:AY78" si="85">IF($B23="","",IF(AX23="","",IF($L$4="Media aritmética",(AX23&lt;=$C23)*($F$5/$C$4)+(AX23&gt;$C23)*0,IF(AND(ROUND(AVERAGE($D23,$F23,$H23,$J23,$L23,$N23,$P23,$R23,$T23,$V23,$X23,$Z23,$AB23,$AD23,$AF23,$AH23,$AJ23,AL23,AN23,AP23,AR23,AT23,AV23,AX23,AZ23,BB23,BD23,BF23,BH23,BJ23),2)-$C23/2&lt;=AX23,(ROUND(AVERAGE($D23,$F23,$H23,$J23,$L23,$N23,$P23,$R23,$T23,$V23,$X23,$Z23,$AB23,$AD23,$AF23,$AH23,$AJ23,AL23,AN23,AP23,AR23,AT23,AV23,AX23,AZ23,BB23,BD23,BF23,BH23,BJ23),2)+$C23/2&gt;AX23)),($F$5/$C$4),0))))</f>
        <v/>
      </c>
      <c r="AZ23" s="295" t="str">
        <f t="shared" si="25"/>
        <v/>
      </c>
      <c r="BA23" s="294"/>
      <c r="BB23" s="295" t="str">
        <f t="shared" si="26"/>
        <v/>
      </c>
      <c r="BC23" s="294" t="str">
        <f t="shared" si="56"/>
        <v/>
      </c>
      <c r="BD23" s="295" t="str">
        <f t="shared" si="27"/>
        <v/>
      </c>
      <c r="BE23" s="294" t="str">
        <f t="shared" si="57"/>
        <v/>
      </c>
      <c r="BF23" s="295"/>
      <c r="BG23" s="294"/>
      <c r="BH23" s="295"/>
      <c r="BI23" s="294"/>
      <c r="BJ23" s="295"/>
      <c r="BK23" s="294"/>
    </row>
    <row r="24" spans="1:63" s="68" customFormat="1" ht="21" customHeight="1">
      <c r="A24" s="241">
        <f t="shared" ref="A24:A118" si="86">+A23+1</f>
        <v>11</v>
      </c>
      <c r="B24" s="297" t="s">
        <v>269</v>
      </c>
      <c r="C24" s="380">
        <f t="shared" ca="1" si="30"/>
        <v>3640.29</v>
      </c>
      <c r="D24" s="382" t="str">
        <f t="shared" si="0"/>
        <v/>
      </c>
      <c r="E24" s="294" t="str">
        <f t="shared" si="62"/>
        <v/>
      </c>
      <c r="F24" s="295">
        <f t="shared" ca="1" si="2"/>
        <v>10813.24</v>
      </c>
      <c r="G24" s="294">
        <f t="shared" ca="1" si="63"/>
        <v>8</v>
      </c>
      <c r="H24" s="295">
        <f t="shared" ca="1" si="3"/>
        <v>12387.28</v>
      </c>
      <c r="I24" s="294">
        <f t="shared" ca="1" si="64"/>
        <v>8</v>
      </c>
      <c r="J24" s="295" t="str">
        <f t="shared" ca="1" si="4"/>
        <v/>
      </c>
      <c r="K24" s="294" t="str">
        <f t="shared" ca="1" si="65"/>
        <v/>
      </c>
      <c r="L24" s="295">
        <f t="shared" ca="1" si="5"/>
        <v>21261</v>
      </c>
      <c r="M24" s="294">
        <f t="shared" ca="1" si="66"/>
        <v>0</v>
      </c>
      <c r="N24" s="295">
        <f t="shared" ca="1" si="6"/>
        <v>11832</v>
      </c>
      <c r="O24" s="294">
        <f t="shared" ca="1" si="67"/>
        <v>8</v>
      </c>
      <c r="P24" s="295">
        <f t="shared" ca="1" si="7"/>
        <v>9284</v>
      </c>
      <c r="Q24" s="294">
        <f t="shared" ca="1" si="68"/>
        <v>0</v>
      </c>
      <c r="R24" s="295" t="str">
        <f t="shared" ca="1" si="8"/>
        <v/>
      </c>
      <c r="S24" s="294" t="str">
        <f t="shared" ca="1" si="69"/>
        <v/>
      </c>
      <c r="T24" s="295" t="str">
        <f t="shared" ca="1" si="9"/>
        <v/>
      </c>
      <c r="U24" s="294" t="str">
        <f t="shared" ca="1" si="70"/>
        <v/>
      </c>
      <c r="V24" s="295" t="str">
        <f t="shared" ca="1" si="10"/>
        <v/>
      </c>
      <c r="W24" s="294" t="str">
        <f t="shared" ca="1" si="71"/>
        <v/>
      </c>
      <c r="X24" s="295">
        <f t="shared" ca="1" si="11"/>
        <v>14400</v>
      </c>
      <c r="Y24" s="294">
        <f t="shared" ca="1" si="72"/>
        <v>0</v>
      </c>
      <c r="Z24" s="295">
        <f t="shared" ca="1" si="12"/>
        <v>9329</v>
      </c>
      <c r="AA24" s="294">
        <f t="shared" ca="1" si="73"/>
        <v>0</v>
      </c>
      <c r="AB24" s="295" t="str">
        <f t="shared" ca="1" si="13"/>
        <v/>
      </c>
      <c r="AC24" s="294" t="str">
        <f t="shared" ca="1" si="74"/>
        <v/>
      </c>
      <c r="AD24" s="295" t="str">
        <f t="shared" ca="1" si="14"/>
        <v/>
      </c>
      <c r="AE24" s="294" t="str">
        <f t="shared" ca="1" si="75"/>
        <v/>
      </c>
      <c r="AF24" s="295">
        <f t="shared" ca="1" si="15"/>
        <v>14600</v>
      </c>
      <c r="AG24" s="294">
        <f t="shared" ca="1" si="76"/>
        <v>0</v>
      </c>
      <c r="AH24" s="295">
        <f t="shared" ca="1" si="16"/>
        <v>9209</v>
      </c>
      <c r="AI24" s="294">
        <f t="shared" ca="1" si="77"/>
        <v>0</v>
      </c>
      <c r="AJ24" s="295" t="str">
        <f t="shared" si="17"/>
        <v/>
      </c>
      <c r="AK24" s="294" t="str">
        <f t="shared" si="78"/>
        <v/>
      </c>
      <c r="AL24" s="295" t="str">
        <f t="shared" si="18"/>
        <v/>
      </c>
      <c r="AM24" s="294" t="str">
        <f t="shared" si="79"/>
        <v/>
      </c>
      <c r="AN24" s="295" t="str">
        <f t="shared" si="19"/>
        <v/>
      </c>
      <c r="AO24" s="294" t="str">
        <f t="shared" si="80"/>
        <v/>
      </c>
      <c r="AP24" s="295" t="str">
        <f t="shared" si="20"/>
        <v/>
      </c>
      <c r="AQ24" s="294" t="str">
        <f t="shared" si="81"/>
        <v/>
      </c>
      <c r="AR24" s="295" t="str">
        <f t="shared" si="21"/>
        <v/>
      </c>
      <c r="AS24" s="294" t="str">
        <f t="shared" si="82"/>
        <v/>
      </c>
      <c r="AT24" s="295" t="str">
        <f t="shared" si="22"/>
        <v/>
      </c>
      <c r="AU24" s="294" t="str">
        <f t="shared" si="83"/>
        <v/>
      </c>
      <c r="AV24" s="295" t="str">
        <f t="shared" si="23"/>
        <v/>
      </c>
      <c r="AW24" s="294" t="str">
        <f t="shared" si="84"/>
        <v/>
      </c>
      <c r="AX24" s="295" t="str">
        <f t="shared" si="24"/>
        <v/>
      </c>
      <c r="AY24" s="294" t="str">
        <f t="shared" si="85"/>
        <v/>
      </c>
      <c r="AZ24" s="295" t="str">
        <f t="shared" si="25"/>
        <v/>
      </c>
      <c r="BA24" s="294"/>
      <c r="BB24" s="295" t="str">
        <f t="shared" si="26"/>
        <v/>
      </c>
      <c r="BC24" s="294" t="str">
        <f t="shared" si="56"/>
        <v/>
      </c>
      <c r="BD24" s="295" t="str">
        <f t="shared" si="27"/>
        <v/>
      </c>
      <c r="BE24" s="294" t="str">
        <f t="shared" si="57"/>
        <v/>
      </c>
      <c r="BF24" s="295"/>
      <c r="BG24" s="294"/>
      <c r="BH24" s="295"/>
      <c r="BI24" s="294"/>
      <c r="BJ24" s="295"/>
      <c r="BK24" s="294"/>
    </row>
    <row r="25" spans="1:63" s="68" customFormat="1" ht="21" customHeight="1">
      <c r="A25" s="241">
        <f t="shared" si="86"/>
        <v>12</v>
      </c>
      <c r="B25" s="297" t="s">
        <v>270</v>
      </c>
      <c r="C25" s="380">
        <f t="shared" ca="1" si="30"/>
        <v>622.21</v>
      </c>
      <c r="D25" s="382" t="str">
        <f t="shared" si="0"/>
        <v/>
      </c>
      <c r="E25" s="294" t="str">
        <f t="shared" si="62"/>
        <v/>
      </c>
      <c r="F25" s="295">
        <f t="shared" ca="1" si="2"/>
        <v>4164.75</v>
      </c>
      <c r="G25" s="294">
        <f t="shared" ca="1" si="63"/>
        <v>0</v>
      </c>
      <c r="H25" s="295">
        <f t="shared" ca="1" si="3"/>
        <v>2902.9</v>
      </c>
      <c r="I25" s="294">
        <f t="shared" ca="1" si="64"/>
        <v>8</v>
      </c>
      <c r="J25" s="295" t="str">
        <f t="shared" ca="1" si="4"/>
        <v/>
      </c>
      <c r="K25" s="294" t="str">
        <f t="shared" ca="1" si="65"/>
        <v/>
      </c>
      <c r="L25" s="295">
        <f t="shared" ca="1" si="5"/>
        <v>4140.3</v>
      </c>
      <c r="M25" s="294">
        <f t="shared" ca="1" si="66"/>
        <v>0</v>
      </c>
      <c r="N25" s="295">
        <f t="shared" ca="1" si="6"/>
        <v>2900</v>
      </c>
      <c r="O25" s="294">
        <f t="shared" ca="1" si="67"/>
        <v>8</v>
      </c>
      <c r="P25" s="295">
        <f t="shared" ca="1" si="7"/>
        <v>2690</v>
      </c>
      <c r="Q25" s="294">
        <f t="shared" ca="1" si="68"/>
        <v>0</v>
      </c>
      <c r="R25" s="295" t="str">
        <f t="shared" ca="1" si="8"/>
        <v/>
      </c>
      <c r="S25" s="294" t="str">
        <f t="shared" ca="1" si="69"/>
        <v/>
      </c>
      <c r="T25" s="295" t="str">
        <f t="shared" ca="1" si="9"/>
        <v/>
      </c>
      <c r="U25" s="294" t="str">
        <f t="shared" ca="1" si="70"/>
        <v/>
      </c>
      <c r="V25" s="295" t="str">
        <f t="shared" ca="1" si="10"/>
        <v/>
      </c>
      <c r="W25" s="294" t="str">
        <f t="shared" ca="1" si="71"/>
        <v/>
      </c>
      <c r="X25" s="295">
        <f t="shared" ca="1" si="11"/>
        <v>2300</v>
      </c>
      <c r="Y25" s="294">
        <f t="shared" ca="1" si="72"/>
        <v>0</v>
      </c>
      <c r="Z25" s="295">
        <f t="shared" ca="1" si="12"/>
        <v>2703</v>
      </c>
      <c r="AA25" s="294">
        <f t="shared" ca="1" si="73"/>
        <v>0</v>
      </c>
      <c r="AB25" s="295" t="str">
        <f t="shared" ca="1" si="13"/>
        <v/>
      </c>
      <c r="AC25" s="294" t="str">
        <f t="shared" ca="1" si="74"/>
        <v/>
      </c>
      <c r="AD25" s="295" t="str">
        <f t="shared" ca="1" si="14"/>
        <v/>
      </c>
      <c r="AE25" s="294" t="str">
        <f t="shared" ca="1" si="75"/>
        <v/>
      </c>
      <c r="AF25" s="295">
        <f t="shared" ca="1" si="15"/>
        <v>3300</v>
      </c>
      <c r="AG25" s="294">
        <f t="shared" ca="1" si="76"/>
        <v>8</v>
      </c>
      <c r="AH25" s="295">
        <f t="shared" ca="1" si="16"/>
        <v>2669</v>
      </c>
      <c r="AI25" s="294">
        <f t="shared" ca="1" si="77"/>
        <v>0</v>
      </c>
      <c r="AJ25" s="295" t="str">
        <f t="shared" si="17"/>
        <v/>
      </c>
      <c r="AK25" s="294" t="str">
        <f t="shared" si="78"/>
        <v/>
      </c>
      <c r="AL25" s="295" t="str">
        <f t="shared" si="18"/>
        <v/>
      </c>
      <c r="AM25" s="294" t="str">
        <f t="shared" si="79"/>
        <v/>
      </c>
      <c r="AN25" s="295" t="str">
        <f t="shared" si="19"/>
        <v/>
      </c>
      <c r="AO25" s="294" t="str">
        <f t="shared" si="80"/>
        <v/>
      </c>
      <c r="AP25" s="295" t="str">
        <f t="shared" si="20"/>
        <v/>
      </c>
      <c r="AQ25" s="294" t="str">
        <f t="shared" si="81"/>
        <v/>
      </c>
      <c r="AR25" s="295" t="str">
        <f t="shared" si="21"/>
        <v/>
      </c>
      <c r="AS25" s="294" t="str">
        <f t="shared" si="82"/>
        <v/>
      </c>
      <c r="AT25" s="295" t="str">
        <f t="shared" si="22"/>
        <v/>
      </c>
      <c r="AU25" s="294" t="str">
        <f t="shared" si="83"/>
        <v/>
      </c>
      <c r="AV25" s="295" t="str">
        <f t="shared" si="23"/>
        <v/>
      </c>
      <c r="AW25" s="294" t="str">
        <f t="shared" si="84"/>
        <v/>
      </c>
      <c r="AX25" s="295" t="str">
        <f t="shared" si="24"/>
        <v/>
      </c>
      <c r="AY25" s="294" t="str">
        <f t="shared" si="85"/>
        <v/>
      </c>
      <c r="AZ25" s="295" t="str">
        <f t="shared" si="25"/>
        <v/>
      </c>
      <c r="BA25" s="294"/>
      <c r="BB25" s="295" t="str">
        <f t="shared" si="26"/>
        <v/>
      </c>
      <c r="BC25" s="294" t="str">
        <f t="shared" si="56"/>
        <v/>
      </c>
      <c r="BD25" s="295" t="str">
        <f t="shared" si="27"/>
        <v/>
      </c>
      <c r="BE25" s="294" t="str">
        <f t="shared" si="57"/>
        <v/>
      </c>
      <c r="BF25" s="295"/>
      <c r="BG25" s="294"/>
      <c r="BH25" s="295"/>
      <c r="BI25" s="294"/>
      <c r="BJ25" s="295"/>
      <c r="BK25" s="294"/>
    </row>
    <row r="26" spans="1:63" s="68" customFormat="1" ht="21" customHeight="1">
      <c r="A26" s="241">
        <f t="shared" si="86"/>
        <v>13</v>
      </c>
      <c r="B26" s="297" t="s">
        <v>271</v>
      </c>
      <c r="C26" s="380">
        <f t="shared" ca="1" si="30"/>
        <v>801.89</v>
      </c>
      <c r="D26" s="382" t="str">
        <f t="shared" si="0"/>
        <v/>
      </c>
      <c r="E26" s="294" t="str">
        <f t="shared" si="62"/>
        <v/>
      </c>
      <c r="F26" s="295">
        <f t="shared" ca="1" si="2"/>
        <v>5376</v>
      </c>
      <c r="G26" s="294">
        <f t="shared" ca="1" si="63"/>
        <v>0</v>
      </c>
      <c r="H26" s="295">
        <f t="shared" ca="1" si="3"/>
        <v>4085.88</v>
      </c>
      <c r="I26" s="294">
        <f t="shared" ca="1" si="64"/>
        <v>8</v>
      </c>
      <c r="J26" s="295" t="str">
        <f t="shared" ca="1" si="4"/>
        <v/>
      </c>
      <c r="K26" s="294" t="str">
        <f t="shared" ca="1" si="65"/>
        <v/>
      </c>
      <c r="L26" s="295">
        <f t="shared" ca="1" si="5"/>
        <v>4811.7</v>
      </c>
      <c r="M26" s="294">
        <f t="shared" ca="1" si="66"/>
        <v>0</v>
      </c>
      <c r="N26" s="295">
        <f t="shared" ca="1" si="6"/>
        <v>4176</v>
      </c>
      <c r="O26" s="294">
        <f t="shared" ca="1" si="67"/>
        <v>8</v>
      </c>
      <c r="P26" s="295">
        <f t="shared" ca="1" si="7"/>
        <v>3292</v>
      </c>
      <c r="Q26" s="294">
        <f t="shared" ca="1" si="68"/>
        <v>0</v>
      </c>
      <c r="R26" s="295" t="str">
        <f t="shared" ca="1" si="8"/>
        <v/>
      </c>
      <c r="S26" s="294" t="str">
        <f t="shared" ca="1" si="69"/>
        <v/>
      </c>
      <c r="T26" s="295" t="str">
        <f t="shared" ca="1" si="9"/>
        <v/>
      </c>
      <c r="U26" s="294" t="str">
        <f t="shared" ca="1" si="70"/>
        <v/>
      </c>
      <c r="V26" s="295" t="str">
        <f t="shared" ca="1" si="10"/>
        <v/>
      </c>
      <c r="W26" s="294" t="str">
        <f t="shared" ca="1" si="71"/>
        <v/>
      </c>
      <c r="X26" s="295">
        <f t="shared" ca="1" si="11"/>
        <v>3280</v>
      </c>
      <c r="Y26" s="294">
        <f t="shared" ca="1" si="72"/>
        <v>0</v>
      </c>
      <c r="Z26" s="295">
        <f t="shared" ca="1" si="12"/>
        <v>3307</v>
      </c>
      <c r="AA26" s="294">
        <f t="shared" ca="1" si="73"/>
        <v>0</v>
      </c>
      <c r="AB26" s="295" t="str">
        <f t="shared" ca="1" si="13"/>
        <v/>
      </c>
      <c r="AC26" s="294" t="str">
        <f t="shared" ca="1" si="74"/>
        <v/>
      </c>
      <c r="AD26" s="295" t="str">
        <f t="shared" ca="1" si="14"/>
        <v/>
      </c>
      <c r="AE26" s="294" t="str">
        <f t="shared" ca="1" si="75"/>
        <v/>
      </c>
      <c r="AF26" s="295">
        <f t="shared" ca="1" si="15"/>
        <v>5100</v>
      </c>
      <c r="AG26" s="294">
        <f t="shared" ca="1" si="76"/>
        <v>0</v>
      </c>
      <c r="AH26" s="295">
        <f t="shared" ca="1" si="16"/>
        <v>3265</v>
      </c>
      <c r="AI26" s="294">
        <f t="shared" ca="1" si="77"/>
        <v>0</v>
      </c>
      <c r="AJ26" s="295" t="str">
        <f t="shared" si="17"/>
        <v/>
      </c>
      <c r="AK26" s="294" t="str">
        <f t="shared" si="78"/>
        <v/>
      </c>
      <c r="AL26" s="295" t="str">
        <f t="shared" si="18"/>
        <v/>
      </c>
      <c r="AM26" s="294" t="str">
        <f t="shared" si="79"/>
        <v/>
      </c>
      <c r="AN26" s="295" t="str">
        <f t="shared" si="19"/>
        <v/>
      </c>
      <c r="AO26" s="294" t="str">
        <f t="shared" si="80"/>
        <v/>
      </c>
      <c r="AP26" s="295" t="str">
        <f t="shared" si="20"/>
        <v/>
      </c>
      <c r="AQ26" s="294" t="str">
        <f t="shared" si="81"/>
        <v/>
      </c>
      <c r="AR26" s="295" t="str">
        <f t="shared" si="21"/>
        <v/>
      </c>
      <c r="AS26" s="294" t="str">
        <f t="shared" si="82"/>
        <v/>
      </c>
      <c r="AT26" s="295" t="str">
        <f t="shared" si="22"/>
        <v/>
      </c>
      <c r="AU26" s="294" t="str">
        <f t="shared" si="83"/>
        <v/>
      </c>
      <c r="AV26" s="295" t="str">
        <f t="shared" si="23"/>
        <v/>
      </c>
      <c r="AW26" s="294" t="str">
        <f t="shared" si="84"/>
        <v/>
      </c>
      <c r="AX26" s="295" t="str">
        <f t="shared" si="24"/>
        <v/>
      </c>
      <c r="AY26" s="294" t="str">
        <f t="shared" si="85"/>
        <v/>
      </c>
      <c r="AZ26" s="295" t="str">
        <f t="shared" si="25"/>
        <v/>
      </c>
      <c r="BA26" s="294"/>
      <c r="BB26" s="295" t="str">
        <f t="shared" si="26"/>
        <v/>
      </c>
      <c r="BC26" s="294" t="str">
        <f t="shared" si="56"/>
        <v/>
      </c>
      <c r="BD26" s="295" t="str">
        <f t="shared" si="27"/>
        <v/>
      </c>
      <c r="BE26" s="294" t="str">
        <f t="shared" si="57"/>
        <v/>
      </c>
      <c r="BF26" s="295"/>
      <c r="BG26" s="294"/>
      <c r="BH26" s="295"/>
      <c r="BI26" s="294"/>
      <c r="BJ26" s="295"/>
      <c r="BK26" s="294"/>
    </row>
    <row r="27" spans="1:63" s="68" customFormat="1" ht="21" customHeight="1">
      <c r="A27" s="241">
        <f t="shared" si="86"/>
        <v>14</v>
      </c>
      <c r="B27" s="297" t="s">
        <v>530</v>
      </c>
      <c r="C27" s="380">
        <f t="shared" ca="1" si="30"/>
        <v>74199.360000000001</v>
      </c>
      <c r="D27" s="382" t="str">
        <f t="shared" si="0"/>
        <v/>
      </c>
      <c r="E27" s="294" t="str">
        <f t="shared" si="62"/>
        <v/>
      </c>
      <c r="F27" s="295">
        <f t="shared" ca="1" si="2"/>
        <v>250000</v>
      </c>
      <c r="G27" s="294">
        <f t="shared" ca="1" si="63"/>
        <v>0</v>
      </c>
      <c r="H27" s="295">
        <f t="shared" ca="1" si="3"/>
        <v>334882.65000000002</v>
      </c>
      <c r="I27" s="294">
        <f t="shared" ca="1" si="64"/>
        <v>0</v>
      </c>
      <c r="J27" s="295" t="str">
        <f t="shared" ca="1" si="4"/>
        <v/>
      </c>
      <c r="K27" s="294" t="str">
        <f t="shared" ca="1" si="65"/>
        <v/>
      </c>
      <c r="L27" s="295">
        <f t="shared" ca="1" si="5"/>
        <v>251215.5</v>
      </c>
      <c r="M27" s="294">
        <f t="shared" ca="1" si="66"/>
        <v>0</v>
      </c>
      <c r="N27" s="295">
        <f t="shared" ca="1" si="6"/>
        <v>110722</v>
      </c>
      <c r="O27" s="294">
        <f t="shared" ca="1" si="67"/>
        <v>0</v>
      </c>
      <c r="P27" s="295">
        <f t="shared" ca="1" si="7"/>
        <v>134326</v>
      </c>
      <c r="Q27" s="294">
        <f t="shared" ca="1" si="68"/>
        <v>0</v>
      </c>
      <c r="R27" s="295" t="str">
        <f t="shared" ca="1" si="8"/>
        <v/>
      </c>
      <c r="S27" s="294" t="str">
        <f t="shared" ca="1" si="69"/>
        <v/>
      </c>
      <c r="T27" s="295" t="str">
        <f t="shared" ca="1" si="9"/>
        <v/>
      </c>
      <c r="U27" s="294" t="str">
        <f t="shared" ca="1" si="70"/>
        <v/>
      </c>
      <c r="V27" s="295" t="str">
        <f t="shared" ca="1" si="10"/>
        <v/>
      </c>
      <c r="W27" s="294" t="str">
        <f t="shared" ca="1" si="71"/>
        <v/>
      </c>
      <c r="X27" s="295">
        <f t="shared" ca="1" si="11"/>
        <v>249900</v>
      </c>
      <c r="Y27" s="294">
        <f t="shared" ca="1" si="72"/>
        <v>0</v>
      </c>
      <c r="Z27" s="295">
        <f t="shared" ca="1" si="12"/>
        <v>135000</v>
      </c>
      <c r="AA27" s="294">
        <f t="shared" ca="1" si="73"/>
        <v>0</v>
      </c>
      <c r="AB27" s="295" t="str">
        <f t="shared" ca="1" si="13"/>
        <v/>
      </c>
      <c r="AC27" s="294" t="str">
        <f t="shared" ca="1" si="74"/>
        <v/>
      </c>
      <c r="AD27" s="295" t="str">
        <f t="shared" ca="1" si="14"/>
        <v/>
      </c>
      <c r="AE27" s="294" t="str">
        <f t="shared" ca="1" si="75"/>
        <v/>
      </c>
      <c r="AF27" s="295">
        <f t="shared" ca="1" si="15"/>
        <v>144000</v>
      </c>
      <c r="AG27" s="294">
        <f t="shared" ca="1" si="76"/>
        <v>0</v>
      </c>
      <c r="AH27" s="295">
        <f t="shared" ca="1" si="16"/>
        <v>133245</v>
      </c>
      <c r="AI27" s="294">
        <f t="shared" ca="1" si="77"/>
        <v>0</v>
      </c>
      <c r="AJ27" s="295" t="str">
        <f t="shared" si="17"/>
        <v/>
      </c>
      <c r="AK27" s="294" t="str">
        <f t="shared" si="78"/>
        <v/>
      </c>
      <c r="AL27" s="295" t="str">
        <f t="shared" si="18"/>
        <v/>
      </c>
      <c r="AM27" s="294" t="str">
        <f t="shared" si="79"/>
        <v/>
      </c>
      <c r="AN27" s="295" t="str">
        <f t="shared" si="19"/>
        <v/>
      </c>
      <c r="AO27" s="294" t="str">
        <f t="shared" si="80"/>
        <v/>
      </c>
      <c r="AP27" s="295" t="str">
        <f t="shared" si="20"/>
        <v/>
      </c>
      <c r="AQ27" s="294" t="str">
        <f t="shared" si="81"/>
        <v/>
      </c>
      <c r="AR27" s="295" t="str">
        <f t="shared" si="21"/>
        <v/>
      </c>
      <c r="AS27" s="294" t="str">
        <f t="shared" si="82"/>
        <v/>
      </c>
      <c r="AT27" s="295" t="str">
        <f t="shared" si="22"/>
        <v/>
      </c>
      <c r="AU27" s="294" t="str">
        <f t="shared" si="83"/>
        <v/>
      </c>
      <c r="AV27" s="295" t="str">
        <f t="shared" si="23"/>
        <v/>
      </c>
      <c r="AW27" s="294" t="str">
        <f t="shared" si="84"/>
        <v/>
      </c>
      <c r="AX27" s="295" t="str">
        <f t="shared" si="24"/>
        <v/>
      </c>
      <c r="AY27" s="294" t="str">
        <f t="shared" si="85"/>
        <v/>
      </c>
      <c r="AZ27" s="295" t="str">
        <f t="shared" si="25"/>
        <v/>
      </c>
      <c r="BA27" s="294"/>
      <c r="BB27" s="295" t="str">
        <f t="shared" si="26"/>
        <v/>
      </c>
      <c r="BC27" s="294" t="str">
        <f t="shared" si="56"/>
        <v/>
      </c>
      <c r="BD27" s="295" t="str">
        <f t="shared" si="27"/>
        <v/>
      </c>
      <c r="BE27" s="294" t="str">
        <f t="shared" si="57"/>
        <v/>
      </c>
      <c r="BF27" s="295"/>
      <c r="BG27" s="294"/>
      <c r="BH27" s="295"/>
      <c r="BI27" s="294"/>
      <c r="BJ27" s="295"/>
      <c r="BK27" s="294"/>
    </row>
    <row r="28" spans="1:63" s="68" customFormat="1" ht="21" customHeight="1">
      <c r="A28" s="241">
        <f t="shared" si="86"/>
        <v>15</v>
      </c>
      <c r="B28" s="297" t="s">
        <v>273</v>
      </c>
      <c r="C28" s="380">
        <f t="shared" ca="1" si="30"/>
        <v>10551848.43</v>
      </c>
      <c r="D28" s="382" t="str">
        <f t="shared" si="0"/>
        <v/>
      </c>
      <c r="E28" s="294" t="str">
        <f t="shared" si="62"/>
        <v/>
      </c>
      <c r="F28" s="295">
        <f t="shared" ca="1" si="2"/>
        <v>26837856</v>
      </c>
      <c r="G28" s="294">
        <f t="shared" ca="1" si="63"/>
        <v>0</v>
      </c>
      <c r="H28" s="295">
        <f t="shared" ca="1" si="3"/>
        <v>20804031.850000001</v>
      </c>
      <c r="I28" s="294">
        <f t="shared" ca="1" si="64"/>
        <v>8</v>
      </c>
      <c r="J28" s="295" t="str">
        <f t="shared" ca="1" si="4"/>
        <v/>
      </c>
      <c r="K28" s="294" t="str">
        <f t="shared" ca="1" si="65"/>
        <v/>
      </c>
      <c r="L28" s="295">
        <f t="shared" ca="1" si="5"/>
        <v>970620.6</v>
      </c>
      <c r="M28" s="294">
        <f t="shared" ca="1" si="66"/>
        <v>0</v>
      </c>
      <c r="N28" s="295">
        <f t="shared" ca="1" si="6"/>
        <v>7737200</v>
      </c>
      <c r="O28" s="294">
        <f t="shared" ca="1" si="67"/>
        <v>0</v>
      </c>
      <c r="P28" s="295">
        <f t="shared" ca="1" si="7"/>
        <v>27416496</v>
      </c>
      <c r="Q28" s="294">
        <f t="shared" ca="1" si="68"/>
        <v>0</v>
      </c>
      <c r="R28" s="295" t="str">
        <f t="shared" ca="1" si="8"/>
        <v/>
      </c>
      <c r="S28" s="294" t="str">
        <f t="shared" ca="1" si="69"/>
        <v/>
      </c>
      <c r="T28" s="295" t="str">
        <f t="shared" ca="1" si="9"/>
        <v/>
      </c>
      <c r="U28" s="294" t="str">
        <f t="shared" ca="1" si="70"/>
        <v/>
      </c>
      <c r="V28" s="295" t="str">
        <f t="shared" ca="1" si="10"/>
        <v/>
      </c>
      <c r="W28" s="294" t="str">
        <f t="shared" ca="1" si="71"/>
        <v/>
      </c>
      <c r="X28" s="295">
        <f t="shared" ca="1" si="11"/>
        <v>11739850</v>
      </c>
      <c r="Y28" s="294">
        <f t="shared" ca="1" si="72"/>
        <v>0</v>
      </c>
      <c r="Z28" s="295">
        <f t="shared" ca="1" si="12"/>
        <v>27554267</v>
      </c>
      <c r="AA28" s="294">
        <f t="shared" ca="1" si="73"/>
        <v>0</v>
      </c>
      <c r="AB28" s="295" t="str">
        <f t="shared" ca="1" si="13"/>
        <v/>
      </c>
      <c r="AC28" s="294" t="str">
        <f t="shared" ca="1" si="74"/>
        <v/>
      </c>
      <c r="AD28" s="295" t="str">
        <f t="shared" ca="1" si="14"/>
        <v/>
      </c>
      <c r="AE28" s="294" t="str">
        <f t="shared" ca="1" si="75"/>
        <v/>
      </c>
      <c r="AF28" s="295">
        <f t="shared" ca="1" si="15"/>
        <v>2980000</v>
      </c>
      <c r="AG28" s="294">
        <f t="shared" ca="1" si="76"/>
        <v>0</v>
      </c>
      <c r="AH28" s="295">
        <f t="shared" ca="1" si="16"/>
        <v>27196063</v>
      </c>
      <c r="AI28" s="294">
        <f t="shared" ca="1" si="77"/>
        <v>0</v>
      </c>
      <c r="AJ28" s="295" t="str">
        <f t="shared" si="17"/>
        <v/>
      </c>
      <c r="AK28" s="294" t="str">
        <f t="shared" si="78"/>
        <v/>
      </c>
      <c r="AL28" s="295" t="str">
        <f t="shared" si="18"/>
        <v/>
      </c>
      <c r="AM28" s="294" t="str">
        <f t="shared" si="79"/>
        <v/>
      </c>
      <c r="AN28" s="295" t="str">
        <f t="shared" si="19"/>
        <v/>
      </c>
      <c r="AO28" s="294" t="str">
        <f t="shared" si="80"/>
        <v/>
      </c>
      <c r="AP28" s="295" t="str">
        <f t="shared" si="20"/>
        <v/>
      </c>
      <c r="AQ28" s="294" t="str">
        <f t="shared" si="81"/>
        <v/>
      </c>
      <c r="AR28" s="295" t="str">
        <f t="shared" si="21"/>
        <v/>
      </c>
      <c r="AS28" s="294" t="str">
        <f t="shared" si="82"/>
        <v/>
      </c>
      <c r="AT28" s="295" t="str">
        <f t="shared" si="22"/>
        <v/>
      </c>
      <c r="AU28" s="294" t="str">
        <f t="shared" si="83"/>
        <v/>
      </c>
      <c r="AV28" s="295" t="str">
        <f t="shared" si="23"/>
        <v/>
      </c>
      <c r="AW28" s="294" t="str">
        <f t="shared" si="84"/>
        <v/>
      </c>
      <c r="AX28" s="295" t="str">
        <f t="shared" si="24"/>
        <v/>
      </c>
      <c r="AY28" s="294" t="str">
        <f t="shared" si="85"/>
        <v/>
      </c>
      <c r="AZ28" s="295" t="str">
        <f t="shared" si="25"/>
        <v/>
      </c>
      <c r="BA28" s="294"/>
      <c r="BB28" s="295" t="str">
        <f t="shared" si="26"/>
        <v/>
      </c>
      <c r="BC28" s="294" t="str">
        <f t="shared" si="56"/>
        <v/>
      </c>
      <c r="BD28" s="295" t="str">
        <f t="shared" si="27"/>
        <v/>
      </c>
      <c r="BE28" s="294" t="str">
        <f t="shared" si="57"/>
        <v/>
      </c>
      <c r="BF28" s="295"/>
      <c r="BG28" s="294"/>
      <c r="BH28" s="295"/>
      <c r="BI28" s="294"/>
      <c r="BJ28" s="295"/>
      <c r="BK28" s="294"/>
    </row>
    <row r="29" spans="1:63" s="68" customFormat="1" ht="21" hidden="1" customHeight="1">
      <c r="A29" s="241">
        <f t="shared" si="86"/>
        <v>16</v>
      </c>
      <c r="B29" s="297"/>
      <c r="C29" s="380" t="str">
        <f t="shared" si="30"/>
        <v/>
      </c>
      <c r="D29" s="382" t="str">
        <f t="shared" si="0"/>
        <v/>
      </c>
      <c r="E29" s="294" t="str">
        <f t="shared" si="62"/>
        <v/>
      </c>
      <c r="F29" s="295" t="str">
        <f t="shared" ca="1" si="2"/>
        <v/>
      </c>
      <c r="G29" s="294" t="str">
        <f t="shared" si="63"/>
        <v/>
      </c>
      <c r="H29" s="295" t="str">
        <f t="shared" ca="1" si="3"/>
        <v/>
      </c>
      <c r="I29" s="294" t="str">
        <f t="shared" si="64"/>
        <v/>
      </c>
      <c r="J29" s="295" t="str">
        <f t="shared" ca="1" si="4"/>
        <v/>
      </c>
      <c r="K29" s="294" t="str">
        <f t="shared" si="65"/>
        <v/>
      </c>
      <c r="L29" s="295" t="str">
        <f t="shared" ca="1" si="5"/>
        <v/>
      </c>
      <c r="M29" s="294" t="str">
        <f t="shared" si="66"/>
        <v/>
      </c>
      <c r="N29" s="295" t="str">
        <f t="shared" ca="1" si="6"/>
        <v/>
      </c>
      <c r="O29" s="294" t="str">
        <f t="shared" si="67"/>
        <v/>
      </c>
      <c r="P29" s="295" t="str">
        <f t="shared" ca="1" si="7"/>
        <v/>
      </c>
      <c r="Q29" s="294" t="str">
        <f t="shared" si="68"/>
        <v/>
      </c>
      <c r="R29" s="295" t="str">
        <f t="shared" ca="1" si="8"/>
        <v/>
      </c>
      <c r="S29" s="294" t="str">
        <f t="shared" si="69"/>
        <v/>
      </c>
      <c r="T29" s="295" t="str">
        <f t="shared" ca="1" si="9"/>
        <v/>
      </c>
      <c r="U29" s="294" t="str">
        <f t="shared" si="70"/>
        <v/>
      </c>
      <c r="V29" s="295" t="str">
        <f t="shared" ca="1" si="10"/>
        <v/>
      </c>
      <c r="W29" s="294" t="str">
        <f t="shared" si="71"/>
        <v/>
      </c>
      <c r="X29" s="295" t="str">
        <f t="shared" ca="1" si="11"/>
        <v/>
      </c>
      <c r="Y29" s="294" t="str">
        <f t="shared" si="72"/>
        <v/>
      </c>
      <c r="Z29" s="295" t="str">
        <f t="shared" ca="1" si="12"/>
        <v/>
      </c>
      <c r="AA29" s="294" t="str">
        <f t="shared" si="73"/>
        <v/>
      </c>
      <c r="AB29" s="295" t="str">
        <f t="shared" ca="1" si="13"/>
        <v/>
      </c>
      <c r="AC29" s="294" t="str">
        <f t="shared" si="74"/>
        <v/>
      </c>
      <c r="AD29" s="295" t="str">
        <f t="shared" ca="1" si="14"/>
        <v/>
      </c>
      <c r="AE29" s="294" t="str">
        <f t="shared" si="75"/>
        <v/>
      </c>
      <c r="AF29" s="295" t="str">
        <f t="shared" ca="1" si="15"/>
        <v/>
      </c>
      <c r="AG29" s="294" t="str">
        <f t="shared" si="76"/>
        <v/>
      </c>
      <c r="AH29" s="295" t="str">
        <f t="shared" ca="1" si="16"/>
        <v/>
      </c>
      <c r="AI29" s="294" t="str">
        <f t="shared" si="77"/>
        <v/>
      </c>
      <c r="AJ29" s="295" t="str">
        <f t="shared" si="17"/>
        <v/>
      </c>
      <c r="AK29" s="294" t="str">
        <f t="shared" si="78"/>
        <v/>
      </c>
      <c r="AL29" s="295" t="str">
        <f t="shared" si="18"/>
        <v/>
      </c>
      <c r="AM29" s="294" t="str">
        <f t="shared" si="79"/>
        <v/>
      </c>
      <c r="AN29" s="295" t="str">
        <f t="shared" si="19"/>
        <v/>
      </c>
      <c r="AO29" s="294" t="str">
        <f t="shared" si="80"/>
        <v/>
      </c>
      <c r="AP29" s="295" t="str">
        <f t="shared" si="20"/>
        <v/>
      </c>
      <c r="AQ29" s="294" t="str">
        <f t="shared" si="81"/>
        <v/>
      </c>
      <c r="AR29" s="295" t="str">
        <f t="shared" si="21"/>
        <v/>
      </c>
      <c r="AS29" s="294" t="str">
        <f t="shared" si="82"/>
        <v/>
      </c>
      <c r="AT29" s="295" t="str">
        <f t="shared" si="22"/>
        <v/>
      </c>
      <c r="AU29" s="294" t="str">
        <f t="shared" si="83"/>
        <v/>
      </c>
      <c r="AV29" s="295" t="str">
        <f t="shared" si="23"/>
        <v/>
      </c>
      <c r="AW29" s="294" t="str">
        <f t="shared" si="84"/>
        <v/>
      </c>
      <c r="AX29" s="295" t="str">
        <f t="shared" si="24"/>
        <v/>
      </c>
      <c r="AY29" s="294" t="str">
        <f t="shared" si="85"/>
        <v/>
      </c>
      <c r="AZ29" s="295" t="str">
        <f t="shared" si="25"/>
        <v/>
      </c>
      <c r="BA29" s="294"/>
      <c r="BB29" s="295" t="str">
        <f t="shared" si="26"/>
        <v/>
      </c>
      <c r="BC29" s="294" t="str">
        <f t="shared" si="56"/>
        <v/>
      </c>
      <c r="BD29" s="295" t="str">
        <f t="shared" si="27"/>
        <v/>
      </c>
      <c r="BE29" s="294" t="str">
        <f t="shared" si="57"/>
        <v/>
      </c>
      <c r="BF29" s="295"/>
      <c r="BG29" s="294"/>
      <c r="BH29" s="295"/>
      <c r="BI29" s="294"/>
      <c r="BJ29" s="295"/>
      <c r="BK29" s="294"/>
    </row>
    <row r="30" spans="1:63" s="68" customFormat="1" ht="21" hidden="1" customHeight="1">
      <c r="A30" s="241">
        <f t="shared" si="86"/>
        <v>17</v>
      </c>
      <c r="B30" s="297"/>
      <c r="C30" s="380" t="str">
        <f t="shared" si="30"/>
        <v/>
      </c>
      <c r="D30" s="382" t="str">
        <f t="shared" si="0"/>
        <v/>
      </c>
      <c r="E30" s="294" t="str">
        <f t="shared" si="62"/>
        <v/>
      </c>
      <c r="F30" s="295" t="str">
        <f t="shared" ca="1" si="2"/>
        <v/>
      </c>
      <c r="G30" s="294" t="str">
        <f t="shared" si="63"/>
        <v/>
      </c>
      <c r="H30" s="295" t="str">
        <f t="shared" ca="1" si="3"/>
        <v/>
      </c>
      <c r="I30" s="294" t="str">
        <f t="shared" si="64"/>
        <v/>
      </c>
      <c r="J30" s="295" t="str">
        <f t="shared" ca="1" si="4"/>
        <v/>
      </c>
      <c r="K30" s="294" t="str">
        <f t="shared" si="65"/>
        <v/>
      </c>
      <c r="L30" s="295" t="str">
        <f t="shared" ca="1" si="5"/>
        <v/>
      </c>
      <c r="M30" s="294" t="str">
        <f t="shared" si="66"/>
        <v/>
      </c>
      <c r="N30" s="295" t="str">
        <f t="shared" ca="1" si="6"/>
        <v/>
      </c>
      <c r="O30" s="294" t="str">
        <f t="shared" si="67"/>
        <v/>
      </c>
      <c r="P30" s="295" t="str">
        <f t="shared" ca="1" si="7"/>
        <v/>
      </c>
      <c r="Q30" s="294" t="str">
        <f t="shared" si="68"/>
        <v/>
      </c>
      <c r="R30" s="295" t="str">
        <f t="shared" ca="1" si="8"/>
        <v/>
      </c>
      <c r="S30" s="294" t="str">
        <f t="shared" si="69"/>
        <v/>
      </c>
      <c r="T30" s="295" t="str">
        <f t="shared" ca="1" si="9"/>
        <v/>
      </c>
      <c r="U30" s="294" t="str">
        <f t="shared" si="70"/>
        <v/>
      </c>
      <c r="V30" s="295" t="str">
        <f t="shared" ca="1" si="10"/>
        <v/>
      </c>
      <c r="W30" s="294" t="str">
        <f t="shared" si="71"/>
        <v/>
      </c>
      <c r="X30" s="295" t="str">
        <f t="shared" ca="1" si="11"/>
        <v/>
      </c>
      <c r="Y30" s="294" t="str">
        <f t="shared" si="72"/>
        <v/>
      </c>
      <c r="Z30" s="295" t="str">
        <f t="shared" ca="1" si="12"/>
        <v/>
      </c>
      <c r="AA30" s="294" t="str">
        <f t="shared" si="73"/>
        <v/>
      </c>
      <c r="AB30" s="295" t="str">
        <f t="shared" ca="1" si="13"/>
        <v/>
      </c>
      <c r="AC30" s="294" t="str">
        <f t="shared" si="74"/>
        <v/>
      </c>
      <c r="AD30" s="295" t="str">
        <f t="shared" ca="1" si="14"/>
        <v/>
      </c>
      <c r="AE30" s="294" t="str">
        <f t="shared" si="75"/>
        <v/>
      </c>
      <c r="AF30" s="295" t="str">
        <f t="shared" ca="1" si="15"/>
        <v/>
      </c>
      <c r="AG30" s="294" t="str">
        <f t="shared" si="76"/>
        <v/>
      </c>
      <c r="AH30" s="295" t="str">
        <f t="shared" ca="1" si="16"/>
        <v/>
      </c>
      <c r="AI30" s="294" t="str">
        <f t="shared" si="77"/>
        <v/>
      </c>
      <c r="AJ30" s="295" t="str">
        <f t="shared" si="17"/>
        <v/>
      </c>
      <c r="AK30" s="294" t="str">
        <f t="shared" si="78"/>
        <v/>
      </c>
      <c r="AL30" s="295" t="str">
        <f t="shared" si="18"/>
        <v/>
      </c>
      <c r="AM30" s="294" t="str">
        <f t="shared" si="79"/>
        <v/>
      </c>
      <c r="AN30" s="295" t="str">
        <f t="shared" si="19"/>
        <v/>
      </c>
      <c r="AO30" s="294" t="str">
        <f t="shared" si="80"/>
        <v/>
      </c>
      <c r="AP30" s="295" t="str">
        <f t="shared" si="20"/>
        <v/>
      </c>
      <c r="AQ30" s="294" t="str">
        <f t="shared" si="81"/>
        <v/>
      </c>
      <c r="AR30" s="295" t="str">
        <f t="shared" si="21"/>
        <v/>
      </c>
      <c r="AS30" s="294" t="str">
        <f t="shared" si="82"/>
        <v/>
      </c>
      <c r="AT30" s="295" t="str">
        <f t="shared" si="22"/>
        <v/>
      </c>
      <c r="AU30" s="294" t="str">
        <f t="shared" si="83"/>
        <v/>
      </c>
      <c r="AV30" s="295" t="str">
        <f t="shared" si="23"/>
        <v/>
      </c>
      <c r="AW30" s="294" t="str">
        <f t="shared" si="84"/>
        <v/>
      </c>
      <c r="AX30" s="295" t="str">
        <f t="shared" si="24"/>
        <v/>
      </c>
      <c r="AY30" s="294" t="str">
        <f t="shared" si="85"/>
        <v/>
      </c>
      <c r="AZ30" s="295" t="str">
        <f t="shared" si="25"/>
        <v/>
      </c>
      <c r="BA30" s="294"/>
      <c r="BB30" s="295" t="str">
        <f t="shared" si="26"/>
        <v/>
      </c>
      <c r="BC30" s="294" t="str">
        <f t="shared" si="56"/>
        <v/>
      </c>
      <c r="BD30" s="295" t="str">
        <f t="shared" si="27"/>
        <v/>
      </c>
      <c r="BE30" s="294" t="str">
        <f t="shared" si="57"/>
        <v/>
      </c>
      <c r="BF30" s="295"/>
      <c r="BG30" s="294"/>
      <c r="BH30" s="295"/>
      <c r="BI30" s="294"/>
      <c r="BJ30" s="295"/>
      <c r="BK30" s="294"/>
    </row>
    <row r="31" spans="1:63" s="68" customFormat="1" ht="21" hidden="1" customHeight="1">
      <c r="A31" s="241">
        <f t="shared" si="86"/>
        <v>18</v>
      </c>
      <c r="B31" s="297"/>
      <c r="C31" s="380" t="str">
        <f t="shared" si="30"/>
        <v/>
      </c>
      <c r="D31" s="382" t="str">
        <f t="shared" si="0"/>
        <v/>
      </c>
      <c r="E31" s="294" t="str">
        <f t="shared" si="62"/>
        <v/>
      </c>
      <c r="F31" s="295" t="str">
        <f t="shared" ca="1" si="2"/>
        <v/>
      </c>
      <c r="G31" s="294" t="str">
        <f t="shared" si="63"/>
        <v/>
      </c>
      <c r="H31" s="295" t="str">
        <f t="shared" ca="1" si="3"/>
        <v/>
      </c>
      <c r="I31" s="294" t="str">
        <f t="shared" si="64"/>
        <v/>
      </c>
      <c r="J31" s="295" t="str">
        <f t="shared" ca="1" si="4"/>
        <v/>
      </c>
      <c r="K31" s="294" t="str">
        <f t="shared" si="65"/>
        <v/>
      </c>
      <c r="L31" s="295" t="str">
        <f t="shared" ca="1" si="5"/>
        <v/>
      </c>
      <c r="M31" s="294" t="str">
        <f t="shared" si="66"/>
        <v/>
      </c>
      <c r="N31" s="295" t="str">
        <f t="shared" ca="1" si="6"/>
        <v/>
      </c>
      <c r="O31" s="294" t="str">
        <f t="shared" si="67"/>
        <v/>
      </c>
      <c r="P31" s="295" t="str">
        <f t="shared" ca="1" si="7"/>
        <v/>
      </c>
      <c r="Q31" s="294" t="str">
        <f t="shared" si="68"/>
        <v/>
      </c>
      <c r="R31" s="295" t="str">
        <f t="shared" ca="1" si="8"/>
        <v/>
      </c>
      <c r="S31" s="294" t="str">
        <f t="shared" si="69"/>
        <v/>
      </c>
      <c r="T31" s="295" t="str">
        <f t="shared" ca="1" si="9"/>
        <v/>
      </c>
      <c r="U31" s="294" t="str">
        <f t="shared" si="70"/>
        <v/>
      </c>
      <c r="V31" s="295" t="str">
        <f t="shared" ca="1" si="10"/>
        <v/>
      </c>
      <c r="W31" s="294" t="str">
        <f t="shared" si="71"/>
        <v/>
      </c>
      <c r="X31" s="295" t="str">
        <f t="shared" ca="1" si="11"/>
        <v/>
      </c>
      <c r="Y31" s="294" t="str">
        <f t="shared" si="72"/>
        <v/>
      </c>
      <c r="Z31" s="295" t="str">
        <f t="shared" ca="1" si="12"/>
        <v/>
      </c>
      <c r="AA31" s="294" t="str">
        <f t="shared" si="73"/>
        <v/>
      </c>
      <c r="AB31" s="295" t="str">
        <f t="shared" ca="1" si="13"/>
        <v/>
      </c>
      <c r="AC31" s="294" t="str">
        <f t="shared" si="74"/>
        <v/>
      </c>
      <c r="AD31" s="295" t="str">
        <f t="shared" ca="1" si="14"/>
        <v/>
      </c>
      <c r="AE31" s="294" t="str">
        <f t="shared" si="75"/>
        <v/>
      </c>
      <c r="AF31" s="295" t="str">
        <f t="shared" ca="1" si="15"/>
        <v/>
      </c>
      <c r="AG31" s="294" t="str">
        <f t="shared" si="76"/>
        <v/>
      </c>
      <c r="AH31" s="295" t="str">
        <f t="shared" ca="1" si="16"/>
        <v/>
      </c>
      <c r="AI31" s="294" t="str">
        <f t="shared" si="77"/>
        <v/>
      </c>
      <c r="AJ31" s="295" t="str">
        <f t="shared" si="17"/>
        <v/>
      </c>
      <c r="AK31" s="294" t="str">
        <f t="shared" si="78"/>
        <v/>
      </c>
      <c r="AL31" s="295" t="str">
        <f t="shared" si="18"/>
        <v/>
      </c>
      <c r="AM31" s="294" t="str">
        <f t="shared" si="79"/>
        <v/>
      </c>
      <c r="AN31" s="295" t="str">
        <f t="shared" si="19"/>
        <v/>
      </c>
      <c r="AO31" s="294" t="str">
        <f t="shared" si="80"/>
        <v/>
      </c>
      <c r="AP31" s="295" t="str">
        <f t="shared" si="20"/>
        <v/>
      </c>
      <c r="AQ31" s="294" t="str">
        <f t="shared" si="81"/>
        <v/>
      </c>
      <c r="AR31" s="295" t="str">
        <f t="shared" si="21"/>
        <v/>
      </c>
      <c r="AS31" s="294" t="str">
        <f t="shared" si="82"/>
        <v/>
      </c>
      <c r="AT31" s="295" t="str">
        <f t="shared" si="22"/>
        <v/>
      </c>
      <c r="AU31" s="294" t="str">
        <f t="shared" si="83"/>
        <v/>
      </c>
      <c r="AV31" s="295" t="str">
        <f t="shared" si="23"/>
        <v/>
      </c>
      <c r="AW31" s="294" t="str">
        <f t="shared" si="84"/>
        <v/>
      </c>
      <c r="AX31" s="295" t="str">
        <f t="shared" si="24"/>
        <v/>
      </c>
      <c r="AY31" s="294" t="str">
        <f t="shared" si="85"/>
        <v/>
      </c>
      <c r="AZ31" s="295" t="str">
        <f t="shared" si="25"/>
        <v/>
      </c>
      <c r="BA31" s="294"/>
      <c r="BB31" s="295" t="str">
        <f t="shared" si="26"/>
        <v/>
      </c>
      <c r="BC31" s="294" t="str">
        <f t="shared" si="56"/>
        <v/>
      </c>
      <c r="BD31" s="295" t="str">
        <f t="shared" si="27"/>
        <v/>
      </c>
      <c r="BE31" s="294" t="str">
        <f t="shared" si="57"/>
        <v/>
      </c>
      <c r="BF31" s="295"/>
      <c r="BG31" s="294"/>
      <c r="BH31" s="295"/>
      <c r="BI31" s="294"/>
      <c r="BJ31" s="295"/>
      <c r="BK31" s="294"/>
    </row>
    <row r="32" spans="1:63" s="68" customFormat="1" ht="21" hidden="1" customHeight="1">
      <c r="A32" s="241">
        <f t="shared" si="86"/>
        <v>19</v>
      </c>
      <c r="B32" s="297"/>
      <c r="C32" s="380" t="str">
        <f t="shared" si="30"/>
        <v/>
      </c>
      <c r="D32" s="382" t="str">
        <f t="shared" si="0"/>
        <v/>
      </c>
      <c r="E32" s="294" t="str">
        <f t="shared" si="62"/>
        <v/>
      </c>
      <c r="F32" s="295" t="str">
        <f t="shared" ca="1" si="2"/>
        <v/>
      </c>
      <c r="G32" s="294" t="str">
        <f t="shared" si="63"/>
        <v/>
      </c>
      <c r="H32" s="295" t="str">
        <f t="shared" ca="1" si="3"/>
        <v/>
      </c>
      <c r="I32" s="294" t="str">
        <f t="shared" si="64"/>
        <v/>
      </c>
      <c r="J32" s="295" t="str">
        <f t="shared" ca="1" si="4"/>
        <v/>
      </c>
      <c r="K32" s="294" t="str">
        <f t="shared" si="65"/>
        <v/>
      </c>
      <c r="L32" s="295" t="str">
        <f t="shared" ca="1" si="5"/>
        <v/>
      </c>
      <c r="M32" s="294" t="str">
        <f t="shared" si="66"/>
        <v/>
      </c>
      <c r="N32" s="295" t="str">
        <f t="shared" ca="1" si="6"/>
        <v/>
      </c>
      <c r="O32" s="294" t="str">
        <f t="shared" si="67"/>
        <v/>
      </c>
      <c r="P32" s="295" t="str">
        <f t="shared" ca="1" si="7"/>
        <v/>
      </c>
      <c r="Q32" s="294" t="str">
        <f t="shared" si="68"/>
        <v/>
      </c>
      <c r="R32" s="295" t="str">
        <f t="shared" ca="1" si="8"/>
        <v/>
      </c>
      <c r="S32" s="294" t="str">
        <f t="shared" si="69"/>
        <v/>
      </c>
      <c r="T32" s="295" t="str">
        <f t="shared" ca="1" si="9"/>
        <v/>
      </c>
      <c r="U32" s="294" t="str">
        <f t="shared" si="70"/>
        <v/>
      </c>
      <c r="V32" s="295" t="str">
        <f t="shared" ca="1" si="10"/>
        <v/>
      </c>
      <c r="W32" s="294" t="str">
        <f t="shared" si="71"/>
        <v/>
      </c>
      <c r="X32" s="295" t="str">
        <f t="shared" ca="1" si="11"/>
        <v/>
      </c>
      <c r="Y32" s="294" t="str">
        <f t="shared" si="72"/>
        <v/>
      </c>
      <c r="Z32" s="295" t="str">
        <f t="shared" ca="1" si="12"/>
        <v/>
      </c>
      <c r="AA32" s="294" t="str">
        <f t="shared" si="73"/>
        <v/>
      </c>
      <c r="AB32" s="295" t="str">
        <f t="shared" ca="1" si="13"/>
        <v/>
      </c>
      <c r="AC32" s="294" t="str">
        <f t="shared" si="74"/>
        <v/>
      </c>
      <c r="AD32" s="295" t="str">
        <f t="shared" ca="1" si="14"/>
        <v/>
      </c>
      <c r="AE32" s="294" t="str">
        <f t="shared" si="75"/>
        <v/>
      </c>
      <c r="AF32" s="295" t="str">
        <f t="shared" ca="1" si="15"/>
        <v/>
      </c>
      <c r="AG32" s="294" t="str">
        <f t="shared" si="76"/>
        <v/>
      </c>
      <c r="AH32" s="295" t="str">
        <f t="shared" ca="1" si="16"/>
        <v/>
      </c>
      <c r="AI32" s="294" t="str">
        <f t="shared" si="77"/>
        <v/>
      </c>
      <c r="AJ32" s="295" t="str">
        <f t="shared" si="17"/>
        <v/>
      </c>
      <c r="AK32" s="294" t="str">
        <f t="shared" si="78"/>
        <v/>
      </c>
      <c r="AL32" s="295" t="str">
        <f t="shared" si="18"/>
        <v/>
      </c>
      <c r="AM32" s="294" t="str">
        <f t="shared" si="79"/>
        <v/>
      </c>
      <c r="AN32" s="295" t="str">
        <f t="shared" si="19"/>
        <v/>
      </c>
      <c r="AO32" s="294" t="str">
        <f t="shared" si="80"/>
        <v/>
      </c>
      <c r="AP32" s="295" t="str">
        <f t="shared" si="20"/>
        <v/>
      </c>
      <c r="AQ32" s="294" t="str">
        <f t="shared" si="81"/>
        <v/>
      </c>
      <c r="AR32" s="295" t="str">
        <f t="shared" si="21"/>
        <v/>
      </c>
      <c r="AS32" s="294" t="str">
        <f t="shared" si="82"/>
        <v/>
      </c>
      <c r="AT32" s="295" t="str">
        <f t="shared" si="22"/>
        <v/>
      </c>
      <c r="AU32" s="294" t="str">
        <f t="shared" si="83"/>
        <v/>
      </c>
      <c r="AV32" s="295" t="str">
        <f t="shared" si="23"/>
        <v/>
      </c>
      <c r="AW32" s="294" t="str">
        <f t="shared" si="84"/>
        <v/>
      </c>
      <c r="AX32" s="295" t="str">
        <f t="shared" si="24"/>
        <v/>
      </c>
      <c r="AY32" s="294" t="str">
        <f t="shared" si="85"/>
        <v/>
      </c>
      <c r="AZ32" s="295" t="str">
        <f t="shared" si="25"/>
        <v/>
      </c>
      <c r="BA32" s="294"/>
      <c r="BB32" s="295" t="str">
        <f t="shared" si="26"/>
        <v/>
      </c>
      <c r="BC32" s="294" t="str">
        <f t="shared" si="56"/>
        <v/>
      </c>
      <c r="BD32" s="295" t="str">
        <f t="shared" si="27"/>
        <v/>
      </c>
      <c r="BE32" s="294" t="str">
        <f t="shared" si="57"/>
        <v/>
      </c>
      <c r="BF32" s="295"/>
      <c r="BG32" s="294"/>
      <c r="BH32" s="295"/>
      <c r="BI32" s="294"/>
      <c r="BJ32" s="295"/>
      <c r="BK32" s="294"/>
    </row>
    <row r="33" spans="1:63" s="68" customFormat="1" ht="21" hidden="1" customHeight="1">
      <c r="A33" s="241">
        <f t="shared" si="86"/>
        <v>20</v>
      </c>
      <c r="B33" s="297"/>
      <c r="C33" s="380" t="str">
        <f t="shared" si="30"/>
        <v/>
      </c>
      <c r="D33" s="382" t="str">
        <f t="shared" si="0"/>
        <v/>
      </c>
      <c r="E33" s="294" t="str">
        <f t="shared" si="62"/>
        <v/>
      </c>
      <c r="F33" s="295" t="str">
        <f t="shared" ca="1" si="2"/>
        <v/>
      </c>
      <c r="G33" s="294" t="str">
        <f t="shared" si="63"/>
        <v/>
      </c>
      <c r="H33" s="295" t="str">
        <f t="shared" ca="1" si="3"/>
        <v/>
      </c>
      <c r="I33" s="294" t="str">
        <f t="shared" si="64"/>
        <v/>
      </c>
      <c r="J33" s="295" t="str">
        <f t="shared" ca="1" si="4"/>
        <v/>
      </c>
      <c r="K33" s="294" t="str">
        <f t="shared" si="65"/>
        <v/>
      </c>
      <c r="L33" s="295" t="str">
        <f t="shared" ca="1" si="5"/>
        <v/>
      </c>
      <c r="M33" s="294" t="str">
        <f t="shared" si="66"/>
        <v/>
      </c>
      <c r="N33" s="295" t="str">
        <f t="shared" ca="1" si="6"/>
        <v/>
      </c>
      <c r="O33" s="294" t="str">
        <f t="shared" si="67"/>
        <v/>
      </c>
      <c r="P33" s="295" t="str">
        <f t="shared" ca="1" si="7"/>
        <v/>
      </c>
      <c r="Q33" s="294" t="str">
        <f t="shared" si="68"/>
        <v/>
      </c>
      <c r="R33" s="295" t="str">
        <f t="shared" ca="1" si="8"/>
        <v/>
      </c>
      <c r="S33" s="294" t="str">
        <f t="shared" si="69"/>
        <v/>
      </c>
      <c r="T33" s="295" t="str">
        <f t="shared" ca="1" si="9"/>
        <v/>
      </c>
      <c r="U33" s="294" t="str">
        <f t="shared" si="70"/>
        <v/>
      </c>
      <c r="V33" s="295" t="str">
        <f t="shared" ca="1" si="10"/>
        <v/>
      </c>
      <c r="W33" s="294" t="str">
        <f t="shared" si="71"/>
        <v/>
      </c>
      <c r="X33" s="295" t="str">
        <f t="shared" ca="1" si="11"/>
        <v/>
      </c>
      <c r="Y33" s="294" t="str">
        <f t="shared" si="72"/>
        <v/>
      </c>
      <c r="Z33" s="295" t="str">
        <f t="shared" ca="1" si="12"/>
        <v/>
      </c>
      <c r="AA33" s="294" t="str">
        <f t="shared" si="73"/>
        <v/>
      </c>
      <c r="AB33" s="295" t="str">
        <f t="shared" ca="1" si="13"/>
        <v/>
      </c>
      <c r="AC33" s="294" t="str">
        <f t="shared" si="74"/>
        <v/>
      </c>
      <c r="AD33" s="295" t="str">
        <f t="shared" ca="1" si="14"/>
        <v/>
      </c>
      <c r="AE33" s="294" t="str">
        <f t="shared" si="75"/>
        <v/>
      </c>
      <c r="AF33" s="295" t="str">
        <f t="shared" ca="1" si="15"/>
        <v/>
      </c>
      <c r="AG33" s="294" t="str">
        <f t="shared" si="76"/>
        <v/>
      </c>
      <c r="AH33" s="295" t="str">
        <f t="shared" ca="1" si="16"/>
        <v/>
      </c>
      <c r="AI33" s="294" t="str">
        <f t="shared" si="77"/>
        <v/>
      </c>
      <c r="AJ33" s="295" t="str">
        <f t="shared" si="17"/>
        <v/>
      </c>
      <c r="AK33" s="294" t="str">
        <f t="shared" si="78"/>
        <v/>
      </c>
      <c r="AL33" s="295" t="str">
        <f t="shared" si="18"/>
        <v/>
      </c>
      <c r="AM33" s="294" t="str">
        <f t="shared" si="79"/>
        <v/>
      </c>
      <c r="AN33" s="295" t="str">
        <f t="shared" si="19"/>
        <v/>
      </c>
      <c r="AO33" s="294" t="str">
        <f t="shared" si="80"/>
        <v/>
      </c>
      <c r="AP33" s="295" t="str">
        <f t="shared" si="20"/>
        <v/>
      </c>
      <c r="AQ33" s="294" t="str">
        <f t="shared" si="81"/>
        <v/>
      </c>
      <c r="AR33" s="295" t="str">
        <f t="shared" si="21"/>
        <v/>
      </c>
      <c r="AS33" s="294" t="str">
        <f t="shared" si="82"/>
        <v/>
      </c>
      <c r="AT33" s="295" t="str">
        <f t="shared" si="22"/>
        <v/>
      </c>
      <c r="AU33" s="294" t="str">
        <f t="shared" si="83"/>
        <v/>
      </c>
      <c r="AV33" s="295" t="str">
        <f t="shared" si="23"/>
        <v/>
      </c>
      <c r="AW33" s="294" t="str">
        <f t="shared" si="84"/>
        <v/>
      </c>
      <c r="AX33" s="295" t="str">
        <f t="shared" si="24"/>
        <v/>
      </c>
      <c r="AY33" s="294" t="str">
        <f t="shared" si="85"/>
        <v/>
      </c>
      <c r="AZ33" s="295" t="str">
        <f t="shared" si="25"/>
        <v/>
      </c>
      <c r="BA33" s="294"/>
      <c r="BB33" s="295" t="str">
        <f t="shared" si="26"/>
        <v/>
      </c>
      <c r="BC33" s="294" t="str">
        <f t="shared" si="56"/>
        <v/>
      </c>
      <c r="BD33" s="295" t="str">
        <f t="shared" si="27"/>
        <v/>
      </c>
      <c r="BE33" s="294" t="str">
        <f t="shared" si="57"/>
        <v/>
      </c>
      <c r="BF33" s="295"/>
      <c r="BG33" s="294"/>
      <c r="BH33" s="295"/>
      <c r="BI33" s="294"/>
      <c r="BJ33" s="295"/>
      <c r="BK33" s="294"/>
    </row>
    <row r="34" spans="1:63" s="68" customFormat="1" ht="21" hidden="1" customHeight="1">
      <c r="A34" s="241">
        <f t="shared" si="86"/>
        <v>21</v>
      </c>
      <c r="B34" s="297"/>
      <c r="C34" s="380" t="str">
        <f t="shared" si="30"/>
        <v/>
      </c>
      <c r="D34" s="382" t="str">
        <f t="shared" si="0"/>
        <v/>
      </c>
      <c r="E34" s="294" t="str">
        <f t="shared" si="62"/>
        <v/>
      </c>
      <c r="F34" s="295" t="str">
        <f t="shared" ca="1" si="2"/>
        <v/>
      </c>
      <c r="G34" s="294" t="str">
        <f t="shared" si="63"/>
        <v/>
      </c>
      <c r="H34" s="295" t="str">
        <f t="shared" ca="1" si="3"/>
        <v/>
      </c>
      <c r="I34" s="294" t="str">
        <f t="shared" si="64"/>
        <v/>
      </c>
      <c r="J34" s="295" t="str">
        <f t="shared" ca="1" si="4"/>
        <v/>
      </c>
      <c r="K34" s="294" t="str">
        <f t="shared" si="65"/>
        <v/>
      </c>
      <c r="L34" s="295" t="str">
        <f t="shared" ca="1" si="5"/>
        <v/>
      </c>
      <c r="M34" s="294" t="str">
        <f t="shared" si="66"/>
        <v/>
      </c>
      <c r="N34" s="295" t="str">
        <f t="shared" ca="1" si="6"/>
        <v/>
      </c>
      <c r="O34" s="294" t="str">
        <f t="shared" si="67"/>
        <v/>
      </c>
      <c r="P34" s="295" t="str">
        <f t="shared" ca="1" si="7"/>
        <v/>
      </c>
      <c r="Q34" s="294" t="str">
        <f t="shared" si="68"/>
        <v/>
      </c>
      <c r="R34" s="295" t="str">
        <f t="shared" ca="1" si="8"/>
        <v/>
      </c>
      <c r="S34" s="294" t="str">
        <f t="shared" si="69"/>
        <v/>
      </c>
      <c r="T34" s="295" t="str">
        <f t="shared" ca="1" si="9"/>
        <v/>
      </c>
      <c r="U34" s="294" t="str">
        <f t="shared" si="70"/>
        <v/>
      </c>
      <c r="V34" s="295" t="str">
        <f t="shared" ca="1" si="10"/>
        <v/>
      </c>
      <c r="W34" s="294" t="str">
        <f t="shared" si="71"/>
        <v/>
      </c>
      <c r="X34" s="295" t="str">
        <f t="shared" ca="1" si="11"/>
        <v/>
      </c>
      <c r="Y34" s="294" t="str">
        <f t="shared" si="72"/>
        <v/>
      </c>
      <c r="Z34" s="295" t="str">
        <f t="shared" ca="1" si="12"/>
        <v/>
      </c>
      <c r="AA34" s="294" t="str">
        <f t="shared" si="73"/>
        <v/>
      </c>
      <c r="AB34" s="295" t="str">
        <f t="shared" ca="1" si="13"/>
        <v/>
      </c>
      <c r="AC34" s="294" t="str">
        <f t="shared" si="74"/>
        <v/>
      </c>
      <c r="AD34" s="295" t="str">
        <f t="shared" ca="1" si="14"/>
        <v/>
      </c>
      <c r="AE34" s="294" t="str">
        <f t="shared" si="75"/>
        <v/>
      </c>
      <c r="AF34" s="295" t="str">
        <f t="shared" ca="1" si="15"/>
        <v/>
      </c>
      <c r="AG34" s="294" t="str">
        <f t="shared" si="76"/>
        <v/>
      </c>
      <c r="AH34" s="295" t="str">
        <f t="shared" ca="1" si="16"/>
        <v/>
      </c>
      <c r="AI34" s="294" t="str">
        <f t="shared" si="77"/>
        <v/>
      </c>
      <c r="AJ34" s="295" t="str">
        <f t="shared" si="17"/>
        <v/>
      </c>
      <c r="AK34" s="294" t="str">
        <f t="shared" si="78"/>
        <v/>
      </c>
      <c r="AL34" s="295" t="str">
        <f t="shared" si="18"/>
        <v/>
      </c>
      <c r="AM34" s="294" t="str">
        <f t="shared" si="79"/>
        <v/>
      </c>
      <c r="AN34" s="295" t="str">
        <f t="shared" si="19"/>
        <v/>
      </c>
      <c r="AO34" s="294" t="str">
        <f t="shared" si="80"/>
        <v/>
      </c>
      <c r="AP34" s="295" t="str">
        <f t="shared" si="20"/>
        <v/>
      </c>
      <c r="AQ34" s="294" t="str">
        <f t="shared" si="81"/>
        <v/>
      </c>
      <c r="AR34" s="295" t="str">
        <f t="shared" si="21"/>
        <v/>
      </c>
      <c r="AS34" s="294" t="str">
        <f t="shared" si="82"/>
        <v/>
      </c>
      <c r="AT34" s="295" t="str">
        <f t="shared" si="22"/>
        <v/>
      </c>
      <c r="AU34" s="294" t="str">
        <f t="shared" si="83"/>
        <v/>
      </c>
      <c r="AV34" s="295" t="str">
        <f t="shared" si="23"/>
        <v/>
      </c>
      <c r="AW34" s="294" t="str">
        <f t="shared" si="84"/>
        <v/>
      </c>
      <c r="AX34" s="295" t="str">
        <f t="shared" si="24"/>
        <v/>
      </c>
      <c r="AY34" s="294" t="str">
        <f t="shared" si="85"/>
        <v/>
      </c>
      <c r="AZ34" s="295" t="str">
        <f t="shared" si="25"/>
        <v/>
      </c>
      <c r="BA34" s="294"/>
      <c r="BB34" s="295" t="str">
        <f t="shared" si="26"/>
        <v/>
      </c>
      <c r="BC34" s="294" t="str">
        <f t="shared" si="56"/>
        <v/>
      </c>
      <c r="BD34" s="295" t="str">
        <f t="shared" si="27"/>
        <v/>
      </c>
      <c r="BE34" s="294" t="str">
        <f t="shared" si="57"/>
        <v/>
      </c>
      <c r="BF34" s="295"/>
      <c r="BG34" s="294"/>
      <c r="BH34" s="295"/>
      <c r="BI34" s="294"/>
      <c r="BJ34" s="295"/>
      <c r="BK34" s="294"/>
    </row>
    <row r="35" spans="1:63" s="68" customFormat="1" ht="21" hidden="1" customHeight="1">
      <c r="A35" s="241">
        <f t="shared" si="86"/>
        <v>22</v>
      </c>
      <c r="B35" s="297"/>
      <c r="C35" s="380" t="str">
        <f t="shared" si="30"/>
        <v/>
      </c>
      <c r="D35" s="382" t="str">
        <f t="shared" si="0"/>
        <v/>
      </c>
      <c r="E35" s="294" t="str">
        <f t="shared" si="62"/>
        <v/>
      </c>
      <c r="F35" s="295" t="str">
        <f t="shared" ca="1" si="2"/>
        <v/>
      </c>
      <c r="G35" s="294" t="str">
        <f t="shared" si="63"/>
        <v/>
      </c>
      <c r="H35" s="295" t="str">
        <f t="shared" ca="1" si="3"/>
        <v/>
      </c>
      <c r="I35" s="294" t="str">
        <f t="shared" si="64"/>
        <v/>
      </c>
      <c r="J35" s="295" t="str">
        <f t="shared" ca="1" si="4"/>
        <v/>
      </c>
      <c r="K35" s="294" t="str">
        <f t="shared" si="65"/>
        <v/>
      </c>
      <c r="L35" s="295" t="str">
        <f t="shared" ca="1" si="5"/>
        <v/>
      </c>
      <c r="M35" s="294" t="str">
        <f t="shared" si="66"/>
        <v/>
      </c>
      <c r="N35" s="295" t="str">
        <f t="shared" ca="1" si="6"/>
        <v/>
      </c>
      <c r="O35" s="294" t="str">
        <f t="shared" si="67"/>
        <v/>
      </c>
      <c r="P35" s="295" t="str">
        <f t="shared" ca="1" si="7"/>
        <v/>
      </c>
      <c r="Q35" s="294" t="str">
        <f t="shared" si="68"/>
        <v/>
      </c>
      <c r="R35" s="295" t="str">
        <f t="shared" ca="1" si="8"/>
        <v/>
      </c>
      <c r="S35" s="294" t="str">
        <f t="shared" si="69"/>
        <v/>
      </c>
      <c r="T35" s="295" t="str">
        <f t="shared" ca="1" si="9"/>
        <v/>
      </c>
      <c r="U35" s="294" t="str">
        <f t="shared" si="70"/>
        <v/>
      </c>
      <c r="V35" s="295" t="str">
        <f t="shared" ca="1" si="10"/>
        <v/>
      </c>
      <c r="W35" s="294" t="str">
        <f t="shared" si="71"/>
        <v/>
      </c>
      <c r="X35" s="295" t="str">
        <f t="shared" ca="1" si="11"/>
        <v/>
      </c>
      <c r="Y35" s="294" t="str">
        <f t="shared" si="72"/>
        <v/>
      </c>
      <c r="Z35" s="295" t="str">
        <f t="shared" ca="1" si="12"/>
        <v/>
      </c>
      <c r="AA35" s="294" t="str">
        <f t="shared" si="73"/>
        <v/>
      </c>
      <c r="AB35" s="295" t="str">
        <f t="shared" ca="1" si="13"/>
        <v/>
      </c>
      <c r="AC35" s="294" t="str">
        <f t="shared" si="74"/>
        <v/>
      </c>
      <c r="AD35" s="295" t="str">
        <f t="shared" ca="1" si="14"/>
        <v/>
      </c>
      <c r="AE35" s="294" t="str">
        <f t="shared" si="75"/>
        <v/>
      </c>
      <c r="AF35" s="295" t="str">
        <f t="shared" ca="1" si="15"/>
        <v/>
      </c>
      <c r="AG35" s="294" t="str">
        <f t="shared" si="76"/>
        <v/>
      </c>
      <c r="AH35" s="295" t="str">
        <f t="shared" ca="1" si="16"/>
        <v/>
      </c>
      <c r="AI35" s="294" t="str">
        <f t="shared" si="77"/>
        <v/>
      </c>
      <c r="AJ35" s="295" t="str">
        <f t="shared" si="17"/>
        <v/>
      </c>
      <c r="AK35" s="294" t="str">
        <f t="shared" si="78"/>
        <v/>
      </c>
      <c r="AL35" s="295" t="str">
        <f t="shared" si="18"/>
        <v/>
      </c>
      <c r="AM35" s="294" t="str">
        <f t="shared" si="79"/>
        <v/>
      </c>
      <c r="AN35" s="295" t="str">
        <f t="shared" si="19"/>
        <v/>
      </c>
      <c r="AO35" s="294" t="str">
        <f t="shared" si="80"/>
        <v/>
      </c>
      <c r="AP35" s="295" t="str">
        <f t="shared" si="20"/>
        <v/>
      </c>
      <c r="AQ35" s="294" t="str">
        <f t="shared" si="81"/>
        <v/>
      </c>
      <c r="AR35" s="295" t="str">
        <f t="shared" si="21"/>
        <v/>
      </c>
      <c r="AS35" s="294" t="str">
        <f t="shared" si="82"/>
        <v/>
      </c>
      <c r="AT35" s="295" t="str">
        <f t="shared" si="22"/>
        <v/>
      </c>
      <c r="AU35" s="294" t="str">
        <f t="shared" si="83"/>
        <v/>
      </c>
      <c r="AV35" s="295" t="str">
        <f t="shared" si="23"/>
        <v/>
      </c>
      <c r="AW35" s="294" t="str">
        <f t="shared" si="84"/>
        <v/>
      </c>
      <c r="AX35" s="295" t="str">
        <f t="shared" si="24"/>
        <v/>
      </c>
      <c r="AY35" s="294" t="str">
        <f t="shared" si="85"/>
        <v/>
      </c>
      <c r="AZ35" s="295" t="str">
        <f t="shared" si="25"/>
        <v/>
      </c>
      <c r="BA35" s="294"/>
      <c r="BB35" s="295" t="str">
        <f t="shared" si="26"/>
        <v/>
      </c>
      <c r="BC35" s="294" t="str">
        <f t="shared" si="56"/>
        <v/>
      </c>
      <c r="BD35" s="295" t="str">
        <f t="shared" si="27"/>
        <v/>
      </c>
      <c r="BE35" s="294" t="str">
        <f t="shared" si="57"/>
        <v/>
      </c>
      <c r="BF35" s="295"/>
      <c r="BG35" s="294"/>
      <c r="BH35" s="295"/>
      <c r="BI35" s="294"/>
      <c r="BJ35" s="295"/>
      <c r="BK35" s="294"/>
    </row>
    <row r="36" spans="1:63" s="68" customFormat="1" ht="21" hidden="1" customHeight="1">
      <c r="A36" s="241">
        <f t="shared" si="86"/>
        <v>23</v>
      </c>
      <c r="B36" s="297"/>
      <c r="C36" s="380" t="str">
        <f t="shared" si="30"/>
        <v/>
      </c>
      <c r="D36" s="382" t="str">
        <f t="shared" si="0"/>
        <v/>
      </c>
      <c r="E36" s="294" t="str">
        <f t="shared" si="62"/>
        <v/>
      </c>
      <c r="F36" s="295" t="str">
        <f t="shared" ca="1" si="2"/>
        <v/>
      </c>
      <c r="G36" s="294" t="str">
        <f t="shared" si="63"/>
        <v/>
      </c>
      <c r="H36" s="295" t="str">
        <f t="shared" ca="1" si="3"/>
        <v/>
      </c>
      <c r="I36" s="294" t="str">
        <f t="shared" si="64"/>
        <v/>
      </c>
      <c r="J36" s="295" t="str">
        <f t="shared" ca="1" si="4"/>
        <v/>
      </c>
      <c r="K36" s="294" t="str">
        <f t="shared" si="65"/>
        <v/>
      </c>
      <c r="L36" s="295" t="str">
        <f t="shared" ca="1" si="5"/>
        <v/>
      </c>
      <c r="M36" s="294" t="str">
        <f t="shared" si="66"/>
        <v/>
      </c>
      <c r="N36" s="295" t="str">
        <f t="shared" ca="1" si="6"/>
        <v/>
      </c>
      <c r="O36" s="294" t="str">
        <f t="shared" si="67"/>
        <v/>
      </c>
      <c r="P36" s="295" t="str">
        <f t="shared" ca="1" si="7"/>
        <v/>
      </c>
      <c r="Q36" s="294" t="str">
        <f t="shared" si="68"/>
        <v/>
      </c>
      <c r="R36" s="295" t="str">
        <f t="shared" ca="1" si="8"/>
        <v/>
      </c>
      <c r="S36" s="294" t="str">
        <f t="shared" si="69"/>
        <v/>
      </c>
      <c r="T36" s="295" t="str">
        <f t="shared" ca="1" si="9"/>
        <v/>
      </c>
      <c r="U36" s="294" t="str">
        <f t="shared" si="70"/>
        <v/>
      </c>
      <c r="V36" s="295" t="str">
        <f t="shared" ca="1" si="10"/>
        <v/>
      </c>
      <c r="W36" s="294" t="str">
        <f t="shared" si="71"/>
        <v/>
      </c>
      <c r="X36" s="295" t="str">
        <f t="shared" ca="1" si="11"/>
        <v/>
      </c>
      <c r="Y36" s="294" t="str">
        <f t="shared" si="72"/>
        <v/>
      </c>
      <c r="Z36" s="295" t="str">
        <f t="shared" ca="1" si="12"/>
        <v/>
      </c>
      <c r="AA36" s="294" t="str">
        <f t="shared" si="73"/>
        <v/>
      </c>
      <c r="AB36" s="295" t="str">
        <f t="shared" ca="1" si="13"/>
        <v/>
      </c>
      <c r="AC36" s="294" t="str">
        <f t="shared" si="74"/>
        <v/>
      </c>
      <c r="AD36" s="295" t="str">
        <f t="shared" ca="1" si="14"/>
        <v/>
      </c>
      <c r="AE36" s="294" t="str">
        <f t="shared" si="75"/>
        <v/>
      </c>
      <c r="AF36" s="295" t="str">
        <f t="shared" ca="1" si="15"/>
        <v/>
      </c>
      <c r="AG36" s="294" t="str">
        <f t="shared" si="76"/>
        <v/>
      </c>
      <c r="AH36" s="295" t="str">
        <f t="shared" ca="1" si="16"/>
        <v/>
      </c>
      <c r="AI36" s="294" t="str">
        <f t="shared" si="77"/>
        <v/>
      </c>
      <c r="AJ36" s="295" t="str">
        <f t="shared" si="17"/>
        <v/>
      </c>
      <c r="AK36" s="294" t="str">
        <f t="shared" si="78"/>
        <v/>
      </c>
      <c r="AL36" s="295" t="str">
        <f t="shared" si="18"/>
        <v/>
      </c>
      <c r="AM36" s="294" t="str">
        <f t="shared" si="79"/>
        <v/>
      </c>
      <c r="AN36" s="295" t="str">
        <f t="shared" si="19"/>
        <v/>
      </c>
      <c r="AO36" s="294" t="str">
        <f t="shared" si="80"/>
        <v/>
      </c>
      <c r="AP36" s="295" t="str">
        <f t="shared" si="20"/>
        <v/>
      </c>
      <c r="AQ36" s="294" t="str">
        <f t="shared" si="81"/>
        <v/>
      </c>
      <c r="AR36" s="295" t="str">
        <f t="shared" si="21"/>
        <v/>
      </c>
      <c r="AS36" s="294" t="str">
        <f t="shared" si="82"/>
        <v/>
      </c>
      <c r="AT36" s="295" t="str">
        <f t="shared" si="22"/>
        <v/>
      </c>
      <c r="AU36" s="294" t="str">
        <f t="shared" si="83"/>
        <v/>
      </c>
      <c r="AV36" s="295" t="str">
        <f t="shared" si="23"/>
        <v/>
      </c>
      <c r="AW36" s="294" t="str">
        <f t="shared" si="84"/>
        <v/>
      </c>
      <c r="AX36" s="295" t="str">
        <f t="shared" si="24"/>
        <v/>
      </c>
      <c r="AY36" s="294" t="str">
        <f t="shared" si="85"/>
        <v/>
      </c>
      <c r="AZ36" s="295" t="str">
        <f t="shared" si="25"/>
        <v/>
      </c>
      <c r="BA36" s="294"/>
      <c r="BB36" s="295" t="str">
        <f t="shared" si="26"/>
        <v/>
      </c>
      <c r="BC36" s="294" t="str">
        <f t="shared" si="56"/>
        <v/>
      </c>
      <c r="BD36" s="295" t="str">
        <f t="shared" si="27"/>
        <v/>
      </c>
      <c r="BE36" s="294" t="str">
        <f t="shared" si="57"/>
        <v/>
      </c>
      <c r="BF36" s="295"/>
      <c r="BG36" s="294"/>
      <c r="BH36" s="295"/>
      <c r="BI36" s="294"/>
      <c r="BJ36" s="295"/>
      <c r="BK36" s="294"/>
    </row>
    <row r="37" spans="1:63" s="68" customFormat="1" ht="21" hidden="1" customHeight="1">
      <c r="A37" s="241">
        <f t="shared" si="86"/>
        <v>24</v>
      </c>
      <c r="B37" s="297"/>
      <c r="C37" s="380" t="str">
        <f t="shared" si="30"/>
        <v/>
      </c>
      <c r="D37" s="382" t="str">
        <f t="shared" si="0"/>
        <v/>
      </c>
      <c r="E37" s="294" t="str">
        <f t="shared" si="62"/>
        <v/>
      </c>
      <c r="F37" s="295" t="str">
        <f t="shared" ca="1" si="2"/>
        <v/>
      </c>
      <c r="G37" s="294" t="str">
        <f t="shared" si="63"/>
        <v/>
      </c>
      <c r="H37" s="295" t="str">
        <f t="shared" ca="1" si="3"/>
        <v/>
      </c>
      <c r="I37" s="294" t="str">
        <f t="shared" si="64"/>
        <v/>
      </c>
      <c r="J37" s="295" t="str">
        <f t="shared" ca="1" si="4"/>
        <v/>
      </c>
      <c r="K37" s="294" t="str">
        <f t="shared" si="65"/>
        <v/>
      </c>
      <c r="L37" s="295" t="str">
        <f t="shared" ca="1" si="5"/>
        <v/>
      </c>
      <c r="M37" s="294" t="str">
        <f t="shared" si="66"/>
        <v/>
      </c>
      <c r="N37" s="295" t="str">
        <f t="shared" ca="1" si="6"/>
        <v/>
      </c>
      <c r="O37" s="294" t="str">
        <f t="shared" si="67"/>
        <v/>
      </c>
      <c r="P37" s="295" t="str">
        <f t="shared" ca="1" si="7"/>
        <v/>
      </c>
      <c r="Q37" s="294" t="str">
        <f t="shared" si="68"/>
        <v/>
      </c>
      <c r="R37" s="295" t="str">
        <f t="shared" ca="1" si="8"/>
        <v/>
      </c>
      <c r="S37" s="294" t="str">
        <f t="shared" si="69"/>
        <v/>
      </c>
      <c r="T37" s="295" t="str">
        <f t="shared" ca="1" si="9"/>
        <v/>
      </c>
      <c r="U37" s="294" t="str">
        <f t="shared" si="70"/>
        <v/>
      </c>
      <c r="V37" s="295" t="str">
        <f t="shared" ca="1" si="10"/>
        <v/>
      </c>
      <c r="W37" s="294" t="str">
        <f t="shared" si="71"/>
        <v/>
      </c>
      <c r="X37" s="295" t="str">
        <f t="shared" ca="1" si="11"/>
        <v/>
      </c>
      <c r="Y37" s="294" t="str">
        <f t="shared" si="72"/>
        <v/>
      </c>
      <c r="Z37" s="295" t="str">
        <f t="shared" ca="1" si="12"/>
        <v/>
      </c>
      <c r="AA37" s="294" t="str">
        <f t="shared" si="73"/>
        <v/>
      </c>
      <c r="AB37" s="295" t="str">
        <f t="shared" ca="1" si="13"/>
        <v/>
      </c>
      <c r="AC37" s="294" t="str">
        <f t="shared" si="74"/>
        <v/>
      </c>
      <c r="AD37" s="295" t="str">
        <f t="shared" ca="1" si="14"/>
        <v/>
      </c>
      <c r="AE37" s="294" t="str">
        <f t="shared" si="75"/>
        <v/>
      </c>
      <c r="AF37" s="295" t="str">
        <f t="shared" ca="1" si="15"/>
        <v/>
      </c>
      <c r="AG37" s="294" t="str">
        <f t="shared" si="76"/>
        <v/>
      </c>
      <c r="AH37" s="295" t="str">
        <f t="shared" ca="1" si="16"/>
        <v/>
      </c>
      <c r="AI37" s="294" t="str">
        <f t="shared" si="77"/>
        <v/>
      </c>
      <c r="AJ37" s="295" t="str">
        <f t="shared" si="17"/>
        <v/>
      </c>
      <c r="AK37" s="294" t="str">
        <f t="shared" si="78"/>
        <v/>
      </c>
      <c r="AL37" s="295" t="str">
        <f t="shared" si="18"/>
        <v/>
      </c>
      <c r="AM37" s="294" t="str">
        <f t="shared" si="79"/>
        <v/>
      </c>
      <c r="AN37" s="295" t="str">
        <f t="shared" si="19"/>
        <v/>
      </c>
      <c r="AO37" s="294" t="str">
        <f t="shared" si="80"/>
        <v/>
      </c>
      <c r="AP37" s="295" t="str">
        <f t="shared" si="20"/>
        <v/>
      </c>
      <c r="AQ37" s="294" t="str">
        <f t="shared" si="81"/>
        <v/>
      </c>
      <c r="AR37" s="295" t="str">
        <f t="shared" si="21"/>
        <v/>
      </c>
      <c r="AS37" s="294" t="str">
        <f t="shared" si="82"/>
        <v/>
      </c>
      <c r="AT37" s="295" t="str">
        <f t="shared" si="22"/>
        <v/>
      </c>
      <c r="AU37" s="294" t="str">
        <f t="shared" si="83"/>
        <v/>
      </c>
      <c r="AV37" s="295" t="str">
        <f t="shared" si="23"/>
        <v/>
      </c>
      <c r="AW37" s="294" t="str">
        <f t="shared" si="84"/>
        <v/>
      </c>
      <c r="AX37" s="295" t="str">
        <f t="shared" si="24"/>
        <v/>
      </c>
      <c r="AY37" s="294" t="str">
        <f t="shared" si="85"/>
        <v/>
      </c>
      <c r="AZ37" s="295" t="str">
        <f t="shared" si="25"/>
        <v/>
      </c>
      <c r="BA37" s="294"/>
      <c r="BB37" s="295" t="str">
        <f t="shared" si="26"/>
        <v/>
      </c>
      <c r="BC37" s="294" t="str">
        <f t="shared" si="56"/>
        <v/>
      </c>
      <c r="BD37" s="295" t="str">
        <f t="shared" si="27"/>
        <v/>
      </c>
      <c r="BE37" s="294" t="str">
        <f t="shared" si="57"/>
        <v/>
      </c>
      <c r="BF37" s="295"/>
      <c r="BG37" s="294"/>
      <c r="BH37" s="295"/>
      <c r="BI37" s="294"/>
      <c r="BJ37" s="295"/>
      <c r="BK37" s="294"/>
    </row>
    <row r="38" spans="1:63" s="68" customFormat="1" ht="21" hidden="1" customHeight="1">
      <c r="A38" s="241">
        <f t="shared" si="86"/>
        <v>25</v>
      </c>
      <c r="B38" s="297"/>
      <c r="C38" s="380" t="str">
        <f t="shared" si="30"/>
        <v/>
      </c>
      <c r="D38" s="382" t="str">
        <f t="shared" si="0"/>
        <v/>
      </c>
      <c r="E38" s="294" t="str">
        <f t="shared" si="62"/>
        <v/>
      </c>
      <c r="F38" s="295" t="str">
        <f t="shared" ca="1" si="2"/>
        <v/>
      </c>
      <c r="G38" s="294" t="str">
        <f t="shared" si="63"/>
        <v/>
      </c>
      <c r="H38" s="295" t="str">
        <f t="shared" ca="1" si="3"/>
        <v/>
      </c>
      <c r="I38" s="294" t="str">
        <f t="shared" si="64"/>
        <v/>
      </c>
      <c r="J38" s="295" t="str">
        <f t="shared" ca="1" si="4"/>
        <v/>
      </c>
      <c r="K38" s="294" t="str">
        <f t="shared" si="65"/>
        <v/>
      </c>
      <c r="L38" s="295" t="str">
        <f t="shared" ca="1" si="5"/>
        <v/>
      </c>
      <c r="M38" s="294" t="str">
        <f t="shared" si="66"/>
        <v/>
      </c>
      <c r="N38" s="295" t="str">
        <f t="shared" ca="1" si="6"/>
        <v/>
      </c>
      <c r="O38" s="294" t="str">
        <f t="shared" si="67"/>
        <v/>
      </c>
      <c r="P38" s="295" t="str">
        <f t="shared" ca="1" si="7"/>
        <v/>
      </c>
      <c r="Q38" s="294" t="str">
        <f t="shared" si="68"/>
        <v/>
      </c>
      <c r="R38" s="295" t="str">
        <f t="shared" ca="1" si="8"/>
        <v/>
      </c>
      <c r="S38" s="294" t="str">
        <f t="shared" si="69"/>
        <v/>
      </c>
      <c r="T38" s="295" t="str">
        <f t="shared" ca="1" si="9"/>
        <v/>
      </c>
      <c r="U38" s="294" t="str">
        <f t="shared" si="70"/>
        <v/>
      </c>
      <c r="V38" s="295" t="str">
        <f t="shared" ca="1" si="10"/>
        <v/>
      </c>
      <c r="W38" s="294" t="str">
        <f t="shared" si="71"/>
        <v/>
      </c>
      <c r="X38" s="295" t="str">
        <f t="shared" ca="1" si="11"/>
        <v/>
      </c>
      <c r="Y38" s="294" t="str">
        <f t="shared" si="72"/>
        <v/>
      </c>
      <c r="Z38" s="295" t="str">
        <f t="shared" ca="1" si="12"/>
        <v/>
      </c>
      <c r="AA38" s="294" t="str">
        <f t="shared" si="73"/>
        <v/>
      </c>
      <c r="AB38" s="295" t="str">
        <f t="shared" ca="1" si="13"/>
        <v/>
      </c>
      <c r="AC38" s="294" t="str">
        <f t="shared" si="74"/>
        <v/>
      </c>
      <c r="AD38" s="295" t="str">
        <f t="shared" ca="1" si="14"/>
        <v/>
      </c>
      <c r="AE38" s="294" t="str">
        <f t="shared" si="75"/>
        <v/>
      </c>
      <c r="AF38" s="295" t="str">
        <f t="shared" ca="1" si="15"/>
        <v/>
      </c>
      <c r="AG38" s="294" t="str">
        <f t="shared" si="76"/>
        <v/>
      </c>
      <c r="AH38" s="295" t="str">
        <f t="shared" ca="1" si="16"/>
        <v/>
      </c>
      <c r="AI38" s="294" t="str">
        <f t="shared" si="77"/>
        <v/>
      </c>
      <c r="AJ38" s="295" t="str">
        <f t="shared" si="17"/>
        <v/>
      </c>
      <c r="AK38" s="294" t="str">
        <f t="shared" si="78"/>
        <v/>
      </c>
      <c r="AL38" s="295" t="str">
        <f t="shared" si="18"/>
        <v/>
      </c>
      <c r="AM38" s="294" t="str">
        <f t="shared" si="79"/>
        <v/>
      </c>
      <c r="AN38" s="295" t="str">
        <f t="shared" si="19"/>
        <v/>
      </c>
      <c r="AO38" s="294" t="str">
        <f t="shared" si="80"/>
        <v/>
      </c>
      <c r="AP38" s="295" t="str">
        <f t="shared" si="20"/>
        <v/>
      </c>
      <c r="AQ38" s="294" t="str">
        <f t="shared" si="81"/>
        <v/>
      </c>
      <c r="AR38" s="295" t="str">
        <f t="shared" si="21"/>
        <v/>
      </c>
      <c r="AS38" s="294" t="str">
        <f t="shared" si="82"/>
        <v/>
      </c>
      <c r="AT38" s="295" t="str">
        <f t="shared" si="22"/>
        <v/>
      </c>
      <c r="AU38" s="294" t="str">
        <f t="shared" si="83"/>
        <v/>
      </c>
      <c r="AV38" s="295" t="str">
        <f t="shared" si="23"/>
        <v/>
      </c>
      <c r="AW38" s="294" t="str">
        <f t="shared" si="84"/>
        <v/>
      </c>
      <c r="AX38" s="295" t="str">
        <f t="shared" si="24"/>
        <v/>
      </c>
      <c r="AY38" s="294" t="str">
        <f t="shared" si="85"/>
        <v/>
      </c>
      <c r="AZ38" s="295" t="str">
        <f t="shared" si="25"/>
        <v/>
      </c>
      <c r="BA38" s="294"/>
      <c r="BB38" s="295" t="str">
        <f t="shared" si="26"/>
        <v/>
      </c>
      <c r="BC38" s="294" t="str">
        <f t="shared" si="56"/>
        <v/>
      </c>
      <c r="BD38" s="295" t="str">
        <f t="shared" si="27"/>
        <v/>
      </c>
      <c r="BE38" s="294" t="str">
        <f t="shared" si="57"/>
        <v/>
      </c>
      <c r="BF38" s="295"/>
      <c r="BG38" s="294"/>
      <c r="BH38" s="295"/>
      <c r="BI38" s="294"/>
      <c r="BJ38" s="295"/>
      <c r="BK38" s="294"/>
    </row>
    <row r="39" spans="1:63" s="68" customFormat="1" ht="21" hidden="1" customHeight="1">
      <c r="A39" s="241">
        <f t="shared" si="86"/>
        <v>26</v>
      </c>
      <c r="B39" s="297"/>
      <c r="C39" s="380" t="str">
        <f t="shared" si="30"/>
        <v/>
      </c>
      <c r="D39" s="382" t="str">
        <f t="shared" si="0"/>
        <v/>
      </c>
      <c r="E39" s="294" t="str">
        <f t="shared" si="62"/>
        <v/>
      </c>
      <c r="F39" s="295" t="str">
        <f t="shared" ca="1" si="2"/>
        <v/>
      </c>
      <c r="G39" s="294" t="str">
        <f t="shared" si="63"/>
        <v/>
      </c>
      <c r="H39" s="295" t="str">
        <f t="shared" ca="1" si="3"/>
        <v/>
      </c>
      <c r="I39" s="294" t="str">
        <f t="shared" si="64"/>
        <v/>
      </c>
      <c r="J39" s="295" t="str">
        <f t="shared" ca="1" si="4"/>
        <v/>
      </c>
      <c r="K39" s="294" t="str">
        <f t="shared" si="65"/>
        <v/>
      </c>
      <c r="L39" s="295" t="str">
        <f t="shared" ca="1" si="5"/>
        <v/>
      </c>
      <c r="M39" s="294" t="str">
        <f t="shared" si="66"/>
        <v/>
      </c>
      <c r="N39" s="295" t="str">
        <f t="shared" ca="1" si="6"/>
        <v/>
      </c>
      <c r="O39" s="294" t="str">
        <f t="shared" si="67"/>
        <v/>
      </c>
      <c r="P39" s="295" t="str">
        <f t="shared" ca="1" si="7"/>
        <v/>
      </c>
      <c r="Q39" s="294" t="str">
        <f t="shared" si="68"/>
        <v/>
      </c>
      <c r="R39" s="295" t="str">
        <f t="shared" ca="1" si="8"/>
        <v/>
      </c>
      <c r="S39" s="294" t="str">
        <f t="shared" si="69"/>
        <v/>
      </c>
      <c r="T39" s="295" t="str">
        <f t="shared" ca="1" si="9"/>
        <v/>
      </c>
      <c r="U39" s="294" t="str">
        <f t="shared" si="70"/>
        <v/>
      </c>
      <c r="V39" s="295" t="str">
        <f t="shared" ca="1" si="10"/>
        <v/>
      </c>
      <c r="W39" s="294" t="str">
        <f t="shared" si="71"/>
        <v/>
      </c>
      <c r="X39" s="295" t="str">
        <f t="shared" ca="1" si="11"/>
        <v/>
      </c>
      <c r="Y39" s="294" t="str">
        <f t="shared" si="72"/>
        <v/>
      </c>
      <c r="Z39" s="295" t="str">
        <f t="shared" ca="1" si="12"/>
        <v/>
      </c>
      <c r="AA39" s="294" t="str">
        <f t="shared" si="73"/>
        <v/>
      </c>
      <c r="AB39" s="295" t="str">
        <f t="shared" ca="1" si="13"/>
        <v/>
      </c>
      <c r="AC39" s="294" t="str">
        <f t="shared" si="74"/>
        <v/>
      </c>
      <c r="AD39" s="295" t="str">
        <f t="shared" ca="1" si="14"/>
        <v/>
      </c>
      <c r="AE39" s="294" t="str">
        <f t="shared" si="75"/>
        <v/>
      </c>
      <c r="AF39" s="295" t="str">
        <f t="shared" ca="1" si="15"/>
        <v/>
      </c>
      <c r="AG39" s="294" t="str">
        <f t="shared" si="76"/>
        <v/>
      </c>
      <c r="AH39" s="295" t="str">
        <f t="shared" ca="1" si="16"/>
        <v/>
      </c>
      <c r="AI39" s="294" t="str">
        <f t="shared" si="77"/>
        <v/>
      </c>
      <c r="AJ39" s="295" t="str">
        <f t="shared" si="17"/>
        <v/>
      </c>
      <c r="AK39" s="294" t="str">
        <f t="shared" si="78"/>
        <v/>
      </c>
      <c r="AL39" s="295" t="str">
        <f t="shared" si="18"/>
        <v/>
      </c>
      <c r="AM39" s="294" t="str">
        <f t="shared" si="79"/>
        <v/>
      </c>
      <c r="AN39" s="295" t="str">
        <f t="shared" si="19"/>
        <v/>
      </c>
      <c r="AO39" s="294" t="str">
        <f t="shared" si="80"/>
        <v/>
      </c>
      <c r="AP39" s="295" t="str">
        <f t="shared" si="20"/>
        <v/>
      </c>
      <c r="AQ39" s="294" t="str">
        <f t="shared" si="81"/>
        <v/>
      </c>
      <c r="AR39" s="295" t="str">
        <f t="shared" si="21"/>
        <v/>
      </c>
      <c r="AS39" s="294" t="str">
        <f t="shared" si="82"/>
        <v/>
      </c>
      <c r="AT39" s="295" t="str">
        <f t="shared" si="22"/>
        <v/>
      </c>
      <c r="AU39" s="294" t="str">
        <f t="shared" si="83"/>
        <v/>
      </c>
      <c r="AV39" s="295" t="str">
        <f t="shared" si="23"/>
        <v/>
      </c>
      <c r="AW39" s="294" t="str">
        <f t="shared" si="84"/>
        <v/>
      </c>
      <c r="AX39" s="295" t="str">
        <f t="shared" si="24"/>
        <v/>
      </c>
      <c r="AY39" s="294" t="str">
        <f t="shared" si="85"/>
        <v/>
      </c>
      <c r="AZ39" s="295" t="str">
        <f t="shared" si="25"/>
        <v/>
      </c>
      <c r="BA39" s="294"/>
      <c r="BB39" s="295" t="str">
        <f t="shared" si="26"/>
        <v/>
      </c>
      <c r="BC39" s="294" t="str">
        <f t="shared" si="56"/>
        <v/>
      </c>
      <c r="BD39" s="295" t="str">
        <f t="shared" si="27"/>
        <v/>
      </c>
      <c r="BE39" s="294" t="str">
        <f t="shared" si="57"/>
        <v/>
      </c>
      <c r="BF39" s="295"/>
      <c r="BG39" s="294"/>
      <c r="BH39" s="295"/>
      <c r="BI39" s="294"/>
      <c r="BJ39" s="295"/>
      <c r="BK39" s="294"/>
    </row>
    <row r="40" spans="1:63" s="68" customFormat="1" ht="21" hidden="1" customHeight="1">
      <c r="A40" s="241">
        <f t="shared" si="86"/>
        <v>27</v>
      </c>
      <c r="B40" s="297"/>
      <c r="C40" s="380" t="str">
        <f t="shared" si="30"/>
        <v/>
      </c>
      <c r="D40" s="382" t="str">
        <f t="shared" si="0"/>
        <v/>
      </c>
      <c r="E40" s="294" t="str">
        <f t="shared" si="62"/>
        <v/>
      </c>
      <c r="F40" s="295" t="str">
        <f t="shared" ca="1" si="2"/>
        <v/>
      </c>
      <c r="G40" s="294" t="str">
        <f t="shared" si="63"/>
        <v/>
      </c>
      <c r="H40" s="295" t="str">
        <f t="shared" ca="1" si="3"/>
        <v/>
      </c>
      <c r="I40" s="294" t="str">
        <f t="shared" si="64"/>
        <v/>
      </c>
      <c r="J40" s="295" t="str">
        <f t="shared" ca="1" si="4"/>
        <v/>
      </c>
      <c r="K40" s="294" t="str">
        <f t="shared" si="65"/>
        <v/>
      </c>
      <c r="L40" s="295" t="str">
        <f t="shared" ca="1" si="5"/>
        <v/>
      </c>
      <c r="M40" s="294" t="str">
        <f t="shared" si="66"/>
        <v/>
      </c>
      <c r="N40" s="295" t="str">
        <f t="shared" ca="1" si="6"/>
        <v/>
      </c>
      <c r="O40" s="294" t="str">
        <f t="shared" si="67"/>
        <v/>
      </c>
      <c r="P40" s="295" t="str">
        <f t="shared" ca="1" si="7"/>
        <v/>
      </c>
      <c r="Q40" s="294" t="str">
        <f t="shared" si="68"/>
        <v/>
      </c>
      <c r="R40" s="295" t="str">
        <f t="shared" ca="1" si="8"/>
        <v/>
      </c>
      <c r="S40" s="294" t="str">
        <f t="shared" si="69"/>
        <v/>
      </c>
      <c r="T40" s="295" t="str">
        <f t="shared" ca="1" si="9"/>
        <v/>
      </c>
      <c r="U40" s="294" t="str">
        <f t="shared" si="70"/>
        <v/>
      </c>
      <c r="V40" s="295" t="str">
        <f t="shared" ca="1" si="10"/>
        <v/>
      </c>
      <c r="W40" s="294" t="str">
        <f t="shared" si="71"/>
        <v/>
      </c>
      <c r="X40" s="295" t="str">
        <f t="shared" ca="1" si="11"/>
        <v/>
      </c>
      <c r="Y40" s="294" t="str">
        <f t="shared" si="72"/>
        <v/>
      </c>
      <c r="Z40" s="295" t="str">
        <f t="shared" ca="1" si="12"/>
        <v/>
      </c>
      <c r="AA40" s="294" t="str">
        <f t="shared" si="73"/>
        <v/>
      </c>
      <c r="AB40" s="295" t="str">
        <f t="shared" ca="1" si="13"/>
        <v/>
      </c>
      <c r="AC40" s="294" t="str">
        <f t="shared" si="74"/>
        <v/>
      </c>
      <c r="AD40" s="295" t="str">
        <f t="shared" ca="1" si="14"/>
        <v/>
      </c>
      <c r="AE40" s="294" t="str">
        <f t="shared" si="75"/>
        <v/>
      </c>
      <c r="AF40" s="295" t="str">
        <f t="shared" ca="1" si="15"/>
        <v/>
      </c>
      <c r="AG40" s="294" t="str">
        <f t="shared" si="76"/>
        <v/>
      </c>
      <c r="AH40" s="295" t="str">
        <f t="shared" ca="1" si="16"/>
        <v/>
      </c>
      <c r="AI40" s="294" t="str">
        <f t="shared" si="77"/>
        <v/>
      </c>
      <c r="AJ40" s="295" t="str">
        <f t="shared" si="17"/>
        <v/>
      </c>
      <c r="AK40" s="294" t="str">
        <f t="shared" si="78"/>
        <v/>
      </c>
      <c r="AL40" s="295" t="str">
        <f t="shared" si="18"/>
        <v/>
      </c>
      <c r="AM40" s="294" t="str">
        <f t="shared" si="79"/>
        <v/>
      </c>
      <c r="AN40" s="295" t="str">
        <f t="shared" si="19"/>
        <v/>
      </c>
      <c r="AO40" s="294" t="str">
        <f t="shared" si="80"/>
        <v/>
      </c>
      <c r="AP40" s="295" t="str">
        <f t="shared" si="20"/>
        <v/>
      </c>
      <c r="AQ40" s="294" t="str">
        <f t="shared" si="81"/>
        <v/>
      </c>
      <c r="AR40" s="295" t="str">
        <f t="shared" si="21"/>
        <v/>
      </c>
      <c r="AS40" s="294" t="str">
        <f t="shared" si="82"/>
        <v/>
      </c>
      <c r="AT40" s="295" t="str">
        <f t="shared" si="22"/>
        <v/>
      </c>
      <c r="AU40" s="294" t="str">
        <f t="shared" si="83"/>
        <v/>
      </c>
      <c r="AV40" s="295" t="str">
        <f t="shared" si="23"/>
        <v/>
      </c>
      <c r="AW40" s="294" t="str">
        <f t="shared" si="84"/>
        <v/>
      </c>
      <c r="AX40" s="295" t="str">
        <f t="shared" si="24"/>
        <v/>
      </c>
      <c r="AY40" s="294" t="str">
        <f t="shared" si="85"/>
        <v/>
      </c>
      <c r="AZ40" s="295" t="str">
        <f t="shared" si="25"/>
        <v/>
      </c>
      <c r="BA40" s="294"/>
      <c r="BB40" s="295" t="str">
        <f t="shared" si="26"/>
        <v/>
      </c>
      <c r="BC40" s="294" t="str">
        <f t="shared" si="56"/>
        <v/>
      </c>
      <c r="BD40" s="295" t="str">
        <f t="shared" si="27"/>
        <v/>
      </c>
      <c r="BE40" s="294" t="str">
        <f t="shared" si="57"/>
        <v/>
      </c>
      <c r="BF40" s="295"/>
      <c r="BG40" s="294"/>
      <c r="BH40" s="295"/>
      <c r="BI40" s="294"/>
      <c r="BJ40" s="295"/>
      <c r="BK40" s="294"/>
    </row>
    <row r="41" spans="1:63" s="68" customFormat="1" ht="21" hidden="1" customHeight="1">
      <c r="A41" s="241">
        <f t="shared" si="86"/>
        <v>28</v>
      </c>
      <c r="B41" s="297"/>
      <c r="C41" s="380" t="str">
        <f t="shared" si="30"/>
        <v/>
      </c>
      <c r="D41" s="382" t="str">
        <f t="shared" si="0"/>
        <v/>
      </c>
      <c r="E41" s="294" t="str">
        <f t="shared" si="62"/>
        <v/>
      </c>
      <c r="F41" s="295" t="str">
        <f t="shared" ca="1" si="2"/>
        <v/>
      </c>
      <c r="G41" s="294" t="str">
        <f t="shared" si="63"/>
        <v/>
      </c>
      <c r="H41" s="295" t="str">
        <f t="shared" ca="1" si="3"/>
        <v/>
      </c>
      <c r="I41" s="294" t="str">
        <f t="shared" si="64"/>
        <v/>
      </c>
      <c r="J41" s="295" t="str">
        <f t="shared" ca="1" si="4"/>
        <v/>
      </c>
      <c r="K41" s="294" t="str">
        <f t="shared" si="65"/>
        <v/>
      </c>
      <c r="L41" s="295" t="str">
        <f t="shared" ca="1" si="5"/>
        <v/>
      </c>
      <c r="M41" s="294" t="str">
        <f t="shared" si="66"/>
        <v/>
      </c>
      <c r="N41" s="295" t="str">
        <f t="shared" ca="1" si="6"/>
        <v/>
      </c>
      <c r="O41" s="294" t="str">
        <f t="shared" si="67"/>
        <v/>
      </c>
      <c r="P41" s="295" t="str">
        <f t="shared" ca="1" si="7"/>
        <v/>
      </c>
      <c r="Q41" s="294" t="str">
        <f t="shared" si="68"/>
        <v/>
      </c>
      <c r="R41" s="295" t="str">
        <f t="shared" ca="1" si="8"/>
        <v/>
      </c>
      <c r="S41" s="294" t="str">
        <f t="shared" si="69"/>
        <v/>
      </c>
      <c r="T41" s="295" t="str">
        <f t="shared" ca="1" si="9"/>
        <v/>
      </c>
      <c r="U41" s="294" t="str">
        <f t="shared" si="70"/>
        <v/>
      </c>
      <c r="V41" s="295" t="str">
        <f t="shared" ca="1" si="10"/>
        <v/>
      </c>
      <c r="W41" s="294" t="str">
        <f t="shared" si="71"/>
        <v/>
      </c>
      <c r="X41" s="295" t="str">
        <f t="shared" ca="1" si="11"/>
        <v/>
      </c>
      <c r="Y41" s="294" t="str">
        <f t="shared" si="72"/>
        <v/>
      </c>
      <c r="Z41" s="295" t="str">
        <f t="shared" ca="1" si="12"/>
        <v/>
      </c>
      <c r="AA41" s="294" t="str">
        <f t="shared" si="73"/>
        <v/>
      </c>
      <c r="AB41" s="295" t="str">
        <f t="shared" ca="1" si="13"/>
        <v/>
      </c>
      <c r="AC41" s="294" t="str">
        <f t="shared" si="74"/>
        <v/>
      </c>
      <c r="AD41" s="295" t="str">
        <f t="shared" ca="1" si="14"/>
        <v/>
      </c>
      <c r="AE41" s="294" t="str">
        <f t="shared" si="75"/>
        <v/>
      </c>
      <c r="AF41" s="295" t="str">
        <f t="shared" ca="1" si="15"/>
        <v/>
      </c>
      <c r="AG41" s="294" t="str">
        <f t="shared" si="76"/>
        <v/>
      </c>
      <c r="AH41" s="295" t="str">
        <f t="shared" ca="1" si="16"/>
        <v/>
      </c>
      <c r="AI41" s="294" t="str">
        <f t="shared" si="77"/>
        <v/>
      </c>
      <c r="AJ41" s="295" t="str">
        <f t="shared" si="17"/>
        <v/>
      </c>
      <c r="AK41" s="294" t="str">
        <f t="shared" si="78"/>
        <v/>
      </c>
      <c r="AL41" s="295" t="str">
        <f t="shared" si="18"/>
        <v/>
      </c>
      <c r="AM41" s="294" t="str">
        <f t="shared" si="79"/>
        <v/>
      </c>
      <c r="AN41" s="295" t="str">
        <f t="shared" si="19"/>
        <v/>
      </c>
      <c r="AO41" s="294" t="str">
        <f t="shared" si="80"/>
        <v/>
      </c>
      <c r="AP41" s="295" t="str">
        <f t="shared" si="20"/>
        <v/>
      </c>
      <c r="AQ41" s="294" t="str">
        <f t="shared" si="81"/>
        <v/>
      </c>
      <c r="AR41" s="295" t="str">
        <f t="shared" si="21"/>
        <v/>
      </c>
      <c r="AS41" s="294" t="str">
        <f t="shared" si="82"/>
        <v/>
      </c>
      <c r="AT41" s="295" t="str">
        <f t="shared" si="22"/>
        <v/>
      </c>
      <c r="AU41" s="294" t="str">
        <f t="shared" si="83"/>
        <v/>
      </c>
      <c r="AV41" s="295" t="str">
        <f t="shared" si="23"/>
        <v/>
      </c>
      <c r="AW41" s="294" t="str">
        <f t="shared" si="84"/>
        <v/>
      </c>
      <c r="AX41" s="295" t="str">
        <f t="shared" si="24"/>
        <v/>
      </c>
      <c r="AY41" s="294" t="str">
        <f t="shared" si="85"/>
        <v/>
      </c>
      <c r="AZ41" s="295" t="str">
        <f t="shared" si="25"/>
        <v/>
      </c>
      <c r="BA41" s="294"/>
      <c r="BB41" s="295" t="str">
        <f t="shared" si="26"/>
        <v/>
      </c>
      <c r="BC41" s="294" t="str">
        <f t="shared" si="56"/>
        <v/>
      </c>
      <c r="BD41" s="295" t="str">
        <f t="shared" si="27"/>
        <v/>
      </c>
      <c r="BE41" s="294" t="str">
        <f t="shared" si="57"/>
        <v/>
      </c>
      <c r="BF41" s="295"/>
      <c r="BG41" s="294"/>
      <c r="BH41" s="295"/>
      <c r="BI41" s="294"/>
      <c r="BJ41" s="295"/>
      <c r="BK41" s="294"/>
    </row>
    <row r="42" spans="1:63" s="68" customFormat="1" ht="21" hidden="1" customHeight="1">
      <c r="A42" s="241">
        <f t="shared" si="86"/>
        <v>29</v>
      </c>
      <c r="B42" s="297"/>
      <c r="C42" s="380" t="str">
        <f t="shared" si="30"/>
        <v/>
      </c>
      <c r="D42" s="382" t="str">
        <f t="shared" si="0"/>
        <v/>
      </c>
      <c r="E42" s="294" t="str">
        <f t="shared" si="62"/>
        <v/>
      </c>
      <c r="F42" s="295" t="str">
        <f t="shared" ca="1" si="2"/>
        <v/>
      </c>
      <c r="G42" s="294" t="str">
        <f t="shared" si="63"/>
        <v/>
      </c>
      <c r="H42" s="295" t="str">
        <f t="shared" ca="1" si="3"/>
        <v/>
      </c>
      <c r="I42" s="294" t="str">
        <f t="shared" si="64"/>
        <v/>
      </c>
      <c r="J42" s="295" t="str">
        <f t="shared" ca="1" si="4"/>
        <v/>
      </c>
      <c r="K42" s="294" t="str">
        <f t="shared" si="65"/>
        <v/>
      </c>
      <c r="L42" s="295" t="str">
        <f t="shared" ca="1" si="5"/>
        <v/>
      </c>
      <c r="M42" s="294" t="str">
        <f t="shared" si="66"/>
        <v/>
      </c>
      <c r="N42" s="295" t="str">
        <f t="shared" ca="1" si="6"/>
        <v/>
      </c>
      <c r="O42" s="294" t="str">
        <f t="shared" si="67"/>
        <v/>
      </c>
      <c r="P42" s="295" t="str">
        <f t="shared" ca="1" si="7"/>
        <v/>
      </c>
      <c r="Q42" s="294" t="str">
        <f t="shared" si="68"/>
        <v/>
      </c>
      <c r="R42" s="295" t="str">
        <f t="shared" ca="1" si="8"/>
        <v/>
      </c>
      <c r="S42" s="294" t="str">
        <f t="shared" si="69"/>
        <v/>
      </c>
      <c r="T42" s="295" t="str">
        <f t="shared" ca="1" si="9"/>
        <v/>
      </c>
      <c r="U42" s="294" t="str">
        <f t="shared" si="70"/>
        <v/>
      </c>
      <c r="V42" s="295" t="str">
        <f t="shared" ca="1" si="10"/>
        <v/>
      </c>
      <c r="W42" s="294" t="str">
        <f t="shared" si="71"/>
        <v/>
      </c>
      <c r="X42" s="295" t="str">
        <f t="shared" ca="1" si="11"/>
        <v/>
      </c>
      <c r="Y42" s="294" t="str">
        <f t="shared" si="72"/>
        <v/>
      </c>
      <c r="Z42" s="295" t="str">
        <f t="shared" ca="1" si="12"/>
        <v/>
      </c>
      <c r="AA42" s="294" t="str">
        <f t="shared" si="73"/>
        <v/>
      </c>
      <c r="AB42" s="295" t="str">
        <f t="shared" ca="1" si="13"/>
        <v/>
      </c>
      <c r="AC42" s="294" t="str">
        <f t="shared" si="74"/>
        <v/>
      </c>
      <c r="AD42" s="295" t="str">
        <f t="shared" ca="1" si="14"/>
        <v/>
      </c>
      <c r="AE42" s="294" t="str">
        <f t="shared" si="75"/>
        <v/>
      </c>
      <c r="AF42" s="295" t="str">
        <f t="shared" ca="1" si="15"/>
        <v/>
      </c>
      <c r="AG42" s="294" t="str">
        <f t="shared" si="76"/>
        <v/>
      </c>
      <c r="AH42" s="295" t="str">
        <f t="shared" ca="1" si="16"/>
        <v/>
      </c>
      <c r="AI42" s="294" t="str">
        <f t="shared" si="77"/>
        <v/>
      </c>
      <c r="AJ42" s="295" t="str">
        <f t="shared" si="17"/>
        <v/>
      </c>
      <c r="AK42" s="294" t="str">
        <f t="shared" si="78"/>
        <v/>
      </c>
      <c r="AL42" s="295" t="str">
        <f t="shared" si="18"/>
        <v/>
      </c>
      <c r="AM42" s="294" t="str">
        <f t="shared" si="79"/>
        <v/>
      </c>
      <c r="AN42" s="295" t="str">
        <f t="shared" si="19"/>
        <v/>
      </c>
      <c r="AO42" s="294" t="str">
        <f t="shared" si="80"/>
        <v/>
      </c>
      <c r="AP42" s="295" t="str">
        <f t="shared" si="20"/>
        <v/>
      </c>
      <c r="AQ42" s="294" t="str">
        <f t="shared" si="81"/>
        <v/>
      </c>
      <c r="AR42" s="295" t="str">
        <f t="shared" si="21"/>
        <v/>
      </c>
      <c r="AS42" s="294" t="str">
        <f t="shared" si="82"/>
        <v/>
      </c>
      <c r="AT42" s="295" t="str">
        <f t="shared" si="22"/>
        <v/>
      </c>
      <c r="AU42" s="294" t="str">
        <f t="shared" si="83"/>
        <v/>
      </c>
      <c r="AV42" s="295" t="str">
        <f t="shared" si="23"/>
        <v/>
      </c>
      <c r="AW42" s="294" t="str">
        <f t="shared" si="84"/>
        <v/>
      </c>
      <c r="AX42" s="295" t="str">
        <f t="shared" si="24"/>
        <v/>
      </c>
      <c r="AY42" s="294" t="str">
        <f t="shared" si="85"/>
        <v/>
      </c>
      <c r="AZ42" s="295" t="str">
        <f t="shared" si="25"/>
        <v/>
      </c>
      <c r="BA42" s="294"/>
      <c r="BB42" s="295" t="str">
        <f t="shared" si="26"/>
        <v/>
      </c>
      <c r="BC42" s="294" t="str">
        <f t="shared" si="56"/>
        <v/>
      </c>
      <c r="BD42" s="295" t="str">
        <f t="shared" si="27"/>
        <v/>
      </c>
      <c r="BE42" s="294" t="str">
        <f t="shared" si="57"/>
        <v/>
      </c>
      <c r="BF42" s="295"/>
      <c r="BG42" s="294"/>
      <c r="BH42" s="295"/>
      <c r="BI42" s="294"/>
      <c r="BJ42" s="295"/>
      <c r="BK42" s="294"/>
    </row>
    <row r="43" spans="1:63" s="68" customFormat="1" ht="21" hidden="1" customHeight="1">
      <c r="A43" s="241">
        <f t="shared" si="86"/>
        <v>30</v>
      </c>
      <c r="B43" s="297"/>
      <c r="C43" s="380" t="str">
        <f t="shared" si="30"/>
        <v/>
      </c>
      <c r="D43" s="382" t="str">
        <f t="shared" si="0"/>
        <v/>
      </c>
      <c r="E43" s="294" t="str">
        <f t="shared" si="62"/>
        <v/>
      </c>
      <c r="F43" s="295" t="str">
        <f t="shared" ca="1" si="2"/>
        <v/>
      </c>
      <c r="G43" s="294" t="str">
        <f t="shared" si="63"/>
        <v/>
      </c>
      <c r="H43" s="295" t="str">
        <f t="shared" ca="1" si="3"/>
        <v/>
      </c>
      <c r="I43" s="294" t="str">
        <f t="shared" si="64"/>
        <v/>
      </c>
      <c r="J43" s="295" t="str">
        <f t="shared" ca="1" si="4"/>
        <v/>
      </c>
      <c r="K43" s="294" t="str">
        <f t="shared" si="65"/>
        <v/>
      </c>
      <c r="L43" s="295" t="str">
        <f t="shared" ca="1" si="5"/>
        <v/>
      </c>
      <c r="M43" s="294" t="str">
        <f t="shared" si="66"/>
        <v/>
      </c>
      <c r="N43" s="295" t="str">
        <f t="shared" ca="1" si="6"/>
        <v/>
      </c>
      <c r="O43" s="294" t="str">
        <f t="shared" si="67"/>
        <v/>
      </c>
      <c r="P43" s="295" t="str">
        <f t="shared" ca="1" si="7"/>
        <v/>
      </c>
      <c r="Q43" s="294" t="str">
        <f t="shared" si="68"/>
        <v/>
      </c>
      <c r="R43" s="295" t="str">
        <f t="shared" ca="1" si="8"/>
        <v/>
      </c>
      <c r="S43" s="294" t="str">
        <f t="shared" si="69"/>
        <v/>
      </c>
      <c r="T43" s="295" t="str">
        <f t="shared" ca="1" si="9"/>
        <v/>
      </c>
      <c r="U43" s="294" t="str">
        <f t="shared" si="70"/>
        <v/>
      </c>
      <c r="V43" s="295" t="str">
        <f t="shared" ca="1" si="10"/>
        <v/>
      </c>
      <c r="W43" s="294" t="str">
        <f t="shared" si="71"/>
        <v/>
      </c>
      <c r="X43" s="295" t="str">
        <f t="shared" ca="1" si="11"/>
        <v/>
      </c>
      <c r="Y43" s="294" t="str">
        <f t="shared" si="72"/>
        <v/>
      </c>
      <c r="Z43" s="295" t="str">
        <f t="shared" ca="1" si="12"/>
        <v/>
      </c>
      <c r="AA43" s="294" t="str">
        <f t="shared" si="73"/>
        <v/>
      </c>
      <c r="AB43" s="295" t="str">
        <f t="shared" ca="1" si="13"/>
        <v/>
      </c>
      <c r="AC43" s="294" t="str">
        <f t="shared" si="74"/>
        <v/>
      </c>
      <c r="AD43" s="295" t="str">
        <f t="shared" ca="1" si="14"/>
        <v/>
      </c>
      <c r="AE43" s="294" t="str">
        <f t="shared" si="75"/>
        <v/>
      </c>
      <c r="AF43" s="295" t="str">
        <f t="shared" ca="1" si="15"/>
        <v/>
      </c>
      <c r="AG43" s="294" t="str">
        <f t="shared" si="76"/>
        <v/>
      </c>
      <c r="AH43" s="295" t="str">
        <f t="shared" ca="1" si="16"/>
        <v/>
      </c>
      <c r="AI43" s="294" t="str">
        <f t="shared" si="77"/>
        <v/>
      </c>
      <c r="AJ43" s="295" t="str">
        <f t="shared" si="17"/>
        <v/>
      </c>
      <c r="AK43" s="294" t="str">
        <f t="shared" si="78"/>
        <v/>
      </c>
      <c r="AL43" s="295" t="str">
        <f t="shared" si="18"/>
        <v/>
      </c>
      <c r="AM43" s="294" t="str">
        <f t="shared" si="79"/>
        <v/>
      </c>
      <c r="AN43" s="295" t="str">
        <f t="shared" si="19"/>
        <v/>
      </c>
      <c r="AO43" s="294" t="str">
        <f t="shared" si="80"/>
        <v/>
      </c>
      <c r="AP43" s="295" t="str">
        <f t="shared" si="20"/>
        <v/>
      </c>
      <c r="AQ43" s="294" t="str">
        <f t="shared" si="81"/>
        <v/>
      </c>
      <c r="AR43" s="295" t="str">
        <f t="shared" si="21"/>
        <v/>
      </c>
      <c r="AS43" s="294" t="str">
        <f t="shared" si="82"/>
        <v/>
      </c>
      <c r="AT43" s="295" t="str">
        <f t="shared" si="22"/>
        <v/>
      </c>
      <c r="AU43" s="294" t="str">
        <f t="shared" si="83"/>
        <v/>
      </c>
      <c r="AV43" s="295" t="str">
        <f t="shared" si="23"/>
        <v/>
      </c>
      <c r="AW43" s="294" t="str">
        <f t="shared" si="84"/>
        <v/>
      </c>
      <c r="AX43" s="295" t="str">
        <f t="shared" si="24"/>
        <v/>
      </c>
      <c r="AY43" s="294" t="str">
        <f t="shared" si="85"/>
        <v/>
      </c>
      <c r="AZ43" s="295" t="str">
        <f t="shared" si="25"/>
        <v/>
      </c>
      <c r="BA43" s="294"/>
      <c r="BB43" s="295" t="str">
        <f t="shared" si="26"/>
        <v/>
      </c>
      <c r="BC43" s="294" t="str">
        <f t="shared" si="56"/>
        <v/>
      </c>
      <c r="BD43" s="295" t="str">
        <f t="shared" si="27"/>
        <v/>
      </c>
      <c r="BE43" s="294" t="str">
        <f t="shared" si="57"/>
        <v/>
      </c>
      <c r="BF43" s="295"/>
      <c r="BG43" s="294"/>
      <c r="BH43" s="295"/>
      <c r="BI43" s="294"/>
      <c r="BJ43" s="295"/>
      <c r="BK43" s="294"/>
    </row>
    <row r="44" spans="1:63" s="68" customFormat="1" ht="21" hidden="1" customHeight="1">
      <c r="A44" s="241">
        <f t="shared" si="86"/>
        <v>31</v>
      </c>
      <c r="B44" s="297"/>
      <c r="C44" s="380" t="str">
        <f t="shared" si="30"/>
        <v/>
      </c>
      <c r="D44" s="382" t="str">
        <f t="shared" si="0"/>
        <v/>
      </c>
      <c r="E44" s="294" t="str">
        <f t="shared" si="62"/>
        <v/>
      </c>
      <c r="F44" s="295" t="str">
        <f t="shared" ca="1" si="2"/>
        <v/>
      </c>
      <c r="G44" s="294" t="str">
        <f t="shared" si="63"/>
        <v/>
      </c>
      <c r="H44" s="295" t="str">
        <f t="shared" ca="1" si="3"/>
        <v/>
      </c>
      <c r="I44" s="294" t="str">
        <f t="shared" si="64"/>
        <v/>
      </c>
      <c r="J44" s="295" t="str">
        <f t="shared" ca="1" si="4"/>
        <v/>
      </c>
      <c r="K44" s="294" t="str">
        <f t="shared" si="65"/>
        <v/>
      </c>
      <c r="L44" s="295" t="str">
        <f t="shared" ca="1" si="5"/>
        <v/>
      </c>
      <c r="M44" s="294" t="str">
        <f t="shared" si="66"/>
        <v/>
      </c>
      <c r="N44" s="295" t="str">
        <f t="shared" ca="1" si="6"/>
        <v/>
      </c>
      <c r="O44" s="294" t="str">
        <f t="shared" si="67"/>
        <v/>
      </c>
      <c r="P44" s="295" t="str">
        <f t="shared" ca="1" si="7"/>
        <v/>
      </c>
      <c r="Q44" s="294" t="str">
        <f t="shared" si="68"/>
        <v/>
      </c>
      <c r="R44" s="295" t="str">
        <f t="shared" ca="1" si="8"/>
        <v/>
      </c>
      <c r="S44" s="294" t="str">
        <f t="shared" si="69"/>
        <v/>
      </c>
      <c r="T44" s="295" t="str">
        <f t="shared" ca="1" si="9"/>
        <v/>
      </c>
      <c r="U44" s="294" t="str">
        <f t="shared" si="70"/>
        <v/>
      </c>
      <c r="V44" s="295" t="str">
        <f t="shared" ca="1" si="10"/>
        <v/>
      </c>
      <c r="W44" s="294" t="str">
        <f t="shared" si="71"/>
        <v/>
      </c>
      <c r="X44" s="295" t="str">
        <f t="shared" ca="1" si="11"/>
        <v/>
      </c>
      <c r="Y44" s="294" t="str">
        <f t="shared" si="72"/>
        <v/>
      </c>
      <c r="Z44" s="295" t="str">
        <f t="shared" ca="1" si="12"/>
        <v/>
      </c>
      <c r="AA44" s="294" t="str">
        <f t="shared" si="73"/>
        <v/>
      </c>
      <c r="AB44" s="295" t="str">
        <f t="shared" ca="1" si="13"/>
        <v/>
      </c>
      <c r="AC44" s="294" t="str">
        <f t="shared" si="74"/>
        <v/>
      </c>
      <c r="AD44" s="295" t="str">
        <f t="shared" ca="1" si="14"/>
        <v/>
      </c>
      <c r="AE44" s="294" t="str">
        <f t="shared" si="75"/>
        <v/>
      </c>
      <c r="AF44" s="295" t="str">
        <f t="shared" ca="1" si="15"/>
        <v/>
      </c>
      <c r="AG44" s="294" t="str">
        <f t="shared" si="76"/>
        <v/>
      </c>
      <c r="AH44" s="295" t="str">
        <f t="shared" ca="1" si="16"/>
        <v/>
      </c>
      <c r="AI44" s="294" t="str">
        <f t="shared" si="77"/>
        <v/>
      </c>
      <c r="AJ44" s="295" t="str">
        <f t="shared" si="17"/>
        <v/>
      </c>
      <c r="AK44" s="294" t="str">
        <f t="shared" si="78"/>
        <v/>
      </c>
      <c r="AL44" s="295" t="str">
        <f t="shared" si="18"/>
        <v/>
      </c>
      <c r="AM44" s="294" t="str">
        <f t="shared" si="79"/>
        <v/>
      </c>
      <c r="AN44" s="295" t="str">
        <f t="shared" si="19"/>
        <v/>
      </c>
      <c r="AO44" s="294" t="str">
        <f t="shared" si="80"/>
        <v/>
      </c>
      <c r="AP44" s="295" t="str">
        <f t="shared" si="20"/>
        <v/>
      </c>
      <c r="AQ44" s="294" t="str">
        <f t="shared" si="81"/>
        <v/>
      </c>
      <c r="AR44" s="295" t="str">
        <f t="shared" si="21"/>
        <v/>
      </c>
      <c r="AS44" s="294" t="str">
        <f t="shared" si="82"/>
        <v/>
      </c>
      <c r="AT44" s="295" t="str">
        <f t="shared" si="22"/>
        <v/>
      </c>
      <c r="AU44" s="294" t="str">
        <f t="shared" si="83"/>
        <v/>
      </c>
      <c r="AV44" s="295" t="str">
        <f t="shared" si="23"/>
        <v/>
      </c>
      <c r="AW44" s="294" t="str">
        <f t="shared" si="84"/>
        <v/>
      </c>
      <c r="AX44" s="295" t="str">
        <f t="shared" si="24"/>
        <v/>
      </c>
      <c r="AY44" s="294" t="str">
        <f t="shared" si="85"/>
        <v/>
      </c>
      <c r="AZ44" s="295" t="str">
        <f t="shared" si="25"/>
        <v/>
      </c>
      <c r="BA44" s="294"/>
      <c r="BB44" s="295" t="str">
        <f t="shared" si="26"/>
        <v/>
      </c>
      <c r="BC44" s="294" t="str">
        <f t="shared" si="56"/>
        <v/>
      </c>
      <c r="BD44" s="295" t="str">
        <f t="shared" si="27"/>
        <v/>
      </c>
      <c r="BE44" s="294" t="str">
        <f t="shared" si="57"/>
        <v/>
      </c>
      <c r="BF44" s="295"/>
      <c r="BG44" s="294"/>
      <c r="BH44" s="295"/>
      <c r="BI44" s="294"/>
      <c r="BJ44" s="295"/>
      <c r="BK44" s="294"/>
    </row>
    <row r="45" spans="1:63" s="68" customFormat="1" ht="21" hidden="1" customHeight="1">
      <c r="A45" s="241">
        <f t="shared" si="86"/>
        <v>32</v>
      </c>
      <c r="B45" s="297"/>
      <c r="C45" s="380" t="str">
        <f t="shared" si="30"/>
        <v/>
      </c>
      <c r="D45" s="382" t="str">
        <f t="shared" si="0"/>
        <v/>
      </c>
      <c r="E45" s="294" t="str">
        <f t="shared" si="62"/>
        <v/>
      </c>
      <c r="F45" s="295" t="str">
        <f t="shared" ca="1" si="2"/>
        <v/>
      </c>
      <c r="G45" s="294" t="str">
        <f t="shared" si="63"/>
        <v/>
      </c>
      <c r="H45" s="295" t="str">
        <f t="shared" ca="1" si="3"/>
        <v/>
      </c>
      <c r="I45" s="294" t="str">
        <f t="shared" si="64"/>
        <v/>
      </c>
      <c r="J45" s="295" t="str">
        <f t="shared" ca="1" si="4"/>
        <v/>
      </c>
      <c r="K45" s="294" t="str">
        <f t="shared" si="65"/>
        <v/>
      </c>
      <c r="L45" s="295" t="str">
        <f t="shared" ca="1" si="5"/>
        <v/>
      </c>
      <c r="M45" s="294" t="str">
        <f t="shared" si="66"/>
        <v/>
      </c>
      <c r="N45" s="295" t="str">
        <f t="shared" ca="1" si="6"/>
        <v/>
      </c>
      <c r="O45" s="294" t="str">
        <f t="shared" si="67"/>
        <v/>
      </c>
      <c r="P45" s="295" t="str">
        <f t="shared" ca="1" si="7"/>
        <v/>
      </c>
      <c r="Q45" s="294" t="str">
        <f t="shared" si="68"/>
        <v/>
      </c>
      <c r="R45" s="295" t="str">
        <f t="shared" ca="1" si="8"/>
        <v/>
      </c>
      <c r="S45" s="294" t="str">
        <f t="shared" si="69"/>
        <v/>
      </c>
      <c r="T45" s="295" t="str">
        <f t="shared" ca="1" si="9"/>
        <v/>
      </c>
      <c r="U45" s="294" t="str">
        <f t="shared" si="70"/>
        <v/>
      </c>
      <c r="V45" s="295" t="str">
        <f t="shared" ca="1" si="10"/>
        <v/>
      </c>
      <c r="W45" s="294" t="str">
        <f t="shared" si="71"/>
        <v/>
      </c>
      <c r="X45" s="295" t="str">
        <f t="shared" ca="1" si="11"/>
        <v/>
      </c>
      <c r="Y45" s="294" t="str">
        <f t="shared" si="72"/>
        <v/>
      </c>
      <c r="Z45" s="295" t="str">
        <f t="shared" ca="1" si="12"/>
        <v/>
      </c>
      <c r="AA45" s="294" t="str">
        <f t="shared" si="73"/>
        <v/>
      </c>
      <c r="AB45" s="295" t="str">
        <f t="shared" ca="1" si="13"/>
        <v/>
      </c>
      <c r="AC45" s="294" t="str">
        <f t="shared" si="74"/>
        <v/>
      </c>
      <c r="AD45" s="295" t="str">
        <f t="shared" ca="1" si="14"/>
        <v/>
      </c>
      <c r="AE45" s="294" t="str">
        <f t="shared" si="75"/>
        <v/>
      </c>
      <c r="AF45" s="295" t="str">
        <f t="shared" ca="1" si="15"/>
        <v/>
      </c>
      <c r="AG45" s="294" t="str">
        <f t="shared" si="76"/>
        <v/>
      </c>
      <c r="AH45" s="295" t="str">
        <f t="shared" ca="1" si="16"/>
        <v/>
      </c>
      <c r="AI45" s="294" t="str">
        <f t="shared" si="77"/>
        <v/>
      </c>
      <c r="AJ45" s="295" t="str">
        <f t="shared" si="17"/>
        <v/>
      </c>
      <c r="AK45" s="294" t="str">
        <f t="shared" si="78"/>
        <v/>
      </c>
      <c r="AL45" s="295" t="str">
        <f t="shared" si="18"/>
        <v/>
      </c>
      <c r="AM45" s="294" t="str">
        <f t="shared" si="79"/>
        <v/>
      </c>
      <c r="AN45" s="295" t="str">
        <f t="shared" si="19"/>
        <v/>
      </c>
      <c r="AO45" s="294" t="str">
        <f t="shared" si="80"/>
        <v/>
      </c>
      <c r="AP45" s="295" t="str">
        <f t="shared" si="20"/>
        <v/>
      </c>
      <c r="AQ45" s="294" t="str">
        <f t="shared" si="81"/>
        <v/>
      </c>
      <c r="AR45" s="295" t="str">
        <f t="shared" si="21"/>
        <v/>
      </c>
      <c r="AS45" s="294" t="str">
        <f t="shared" si="82"/>
        <v/>
      </c>
      <c r="AT45" s="295" t="str">
        <f t="shared" si="22"/>
        <v/>
      </c>
      <c r="AU45" s="294" t="str">
        <f t="shared" si="83"/>
        <v/>
      </c>
      <c r="AV45" s="295" t="str">
        <f t="shared" si="23"/>
        <v/>
      </c>
      <c r="AW45" s="294" t="str">
        <f t="shared" si="84"/>
        <v/>
      </c>
      <c r="AX45" s="295" t="str">
        <f t="shared" si="24"/>
        <v/>
      </c>
      <c r="AY45" s="294" t="str">
        <f t="shared" si="85"/>
        <v/>
      </c>
      <c r="AZ45" s="295" t="str">
        <f t="shared" si="25"/>
        <v/>
      </c>
      <c r="BA45" s="294"/>
      <c r="BB45" s="295" t="str">
        <f t="shared" si="26"/>
        <v/>
      </c>
      <c r="BC45" s="294" t="str">
        <f t="shared" si="56"/>
        <v/>
      </c>
      <c r="BD45" s="295" t="str">
        <f t="shared" si="27"/>
        <v/>
      </c>
      <c r="BE45" s="294" t="str">
        <f t="shared" si="57"/>
        <v/>
      </c>
      <c r="BF45" s="295"/>
      <c r="BG45" s="294"/>
      <c r="BH45" s="295"/>
      <c r="BI45" s="294"/>
      <c r="BJ45" s="295"/>
      <c r="BK45" s="294"/>
    </row>
    <row r="46" spans="1:63" s="68" customFormat="1" ht="21" hidden="1" customHeight="1">
      <c r="A46" s="241">
        <f t="shared" si="86"/>
        <v>33</v>
      </c>
      <c r="B46" s="297"/>
      <c r="C46" s="380" t="str">
        <f t="shared" si="30"/>
        <v/>
      </c>
      <c r="D46" s="382" t="str">
        <f t="shared" si="0"/>
        <v/>
      </c>
      <c r="E46" s="294" t="str">
        <f t="shared" si="62"/>
        <v/>
      </c>
      <c r="F46" s="295" t="str">
        <f t="shared" ca="1" si="2"/>
        <v/>
      </c>
      <c r="G46" s="294" t="str">
        <f t="shared" si="63"/>
        <v/>
      </c>
      <c r="H46" s="295" t="str">
        <f t="shared" ca="1" si="3"/>
        <v/>
      </c>
      <c r="I46" s="294" t="str">
        <f t="shared" si="64"/>
        <v/>
      </c>
      <c r="J46" s="295" t="str">
        <f t="shared" ca="1" si="4"/>
        <v/>
      </c>
      <c r="K46" s="294" t="str">
        <f t="shared" si="65"/>
        <v/>
      </c>
      <c r="L46" s="295" t="str">
        <f t="shared" ca="1" si="5"/>
        <v/>
      </c>
      <c r="M46" s="294" t="str">
        <f t="shared" si="66"/>
        <v/>
      </c>
      <c r="N46" s="295" t="str">
        <f t="shared" ca="1" si="6"/>
        <v/>
      </c>
      <c r="O46" s="294" t="str">
        <f t="shared" si="67"/>
        <v/>
      </c>
      <c r="P46" s="295" t="str">
        <f t="shared" ca="1" si="7"/>
        <v/>
      </c>
      <c r="Q46" s="294" t="str">
        <f t="shared" si="68"/>
        <v/>
      </c>
      <c r="R46" s="295" t="str">
        <f t="shared" ca="1" si="8"/>
        <v/>
      </c>
      <c r="S46" s="294" t="str">
        <f t="shared" si="69"/>
        <v/>
      </c>
      <c r="T46" s="295" t="str">
        <f t="shared" ca="1" si="9"/>
        <v/>
      </c>
      <c r="U46" s="294" t="str">
        <f t="shared" si="70"/>
        <v/>
      </c>
      <c r="V46" s="295" t="str">
        <f t="shared" ca="1" si="10"/>
        <v/>
      </c>
      <c r="W46" s="294" t="str">
        <f t="shared" si="71"/>
        <v/>
      </c>
      <c r="X46" s="295" t="str">
        <f t="shared" ca="1" si="11"/>
        <v/>
      </c>
      <c r="Y46" s="294" t="str">
        <f t="shared" si="72"/>
        <v/>
      </c>
      <c r="Z46" s="295" t="str">
        <f t="shared" ca="1" si="12"/>
        <v/>
      </c>
      <c r="AA46" s="294" t="str">
        <f t="shared" si="73"/>
        <v/>
      </c>
      <c r="AB46" s="295" t="str">
        <f t="shared" ca="1" si="13"/>
        <v/>
      </c>
      <c r="AC46" s="294" t="str">
        <f t="shared" si="74"/>
        <v/>
      </c>
      <c r="AD46" s="295" t="str">
        <f t="shared" ca="1" si="14"/>
        <v/>
      </c>
      <c r="AE46" s="294" t="str">
        <f t="shared" si="75"/>
        <v/>
      </c>
      <c r="AF46" s="295" t="str">
        <f t="shared" ca="1" si="15"/>
        <v/>
      </c>
      <c r="AG46" s="294" t="str">
        <f t="shared" si="76"/>
        <v/>
      </c>
      <c r="AH46" s="295" t="str">
        <f t="shared" ca="1" si="16"/>
        <v/>
      </c>
      <c r="AI46" s="294" t="str">
        <f t="shared" si="77"/>
        <v/>
      </c>
      <c r="AJ46" s="295" t="str">
        <f t="shared" si="17"/>
        <v/>
      </c>
      <c r="AK46" s="294" t="str">
        <f t="shared" si="78"/>
        <v/>
      </c>
      <c r="AL46" s="295" t="str">
        <f t="shared" si="18"/>
        <v/>
      </c>
      <c r="AM46" s="294" t="str">
        <f t="shared" si="79"/>
        <v/>
      </c>
      <c r="AN46" s="295" t="str">
        <f t="shared" si="19"/>
        <v/>
      </c>
      <c r="AO46" s="294" t="str">
        <f t="shared" si="80"/>
        <v/>
      </c>
      <c r="AP46" s="295" t="str">
        <f t="shared" si="20"/>
        <v/>
      </c>
      <c r="AQ46" s="294" t="str">
        <f t="shared" si="81"/>
        <v/>
      </c>
      <c r="AR46" s="295" t="str">
        <f t="shared" si="21"/>
        <v/>
      </c>
      <c r="AS46" s="294" t="str">
        <f t="shared" si="82"/>
        <v/>
      </c>
      <c r="AT46" s="295" t="str">
        <f t="shared" si="22"/>
        <v/>
      </c>
      <c r="AU46" s="294" t="str">
        <f t="shared" si="83"/>
        <v/>
      </c>
      <c r="AV46" s="295" t="str">
        <f t="shared" si="23"/>
        <v/>
      </c>
      <c r="AW46" s="294" t="str">
        <f t="shared" si="84"/>
        <v/>
      </c>
      <c r="AX46" s="295" t="str">
        <f t="shared" si="24"/>
        <v/>
      </c>
      <c r="AY46" s="294" t="str">
        <f t="shared" si="85"/>
        <v/>
      </c>
      <c r="AZ46" s="295" t="str">
        <f t="shared" ref="AZ46:AZ77" si="87">IF($AZ$8="Habilitado",IF($B46="","",ROUND(VLOOKUP($B46,OFERENTE_25,5,FALSE),2)),"")</f>
        <v/>
      </c>
      <c r="BA46" s="294"/>
      <c r="BB46" s="295" t="str">
        <f t="shared" ref="BB46:BB77" si="88">IF($BB$8="Habilitado",IF($B46="","",ROUND(VLOOKUP($B46,OFERENTE_26,5,FALSE),2)),"")</f>
        <v/>
      </c>
      <c r="BC46" s="294" t="str">
        <f t="shared" si="56"/>
        <v/>
      </c>
      <c r="BD46" s="295" t="str">
        <f t="shared" ref="BD46:BD77" si="89">IF($BD$8="Habilitado",IF($B46="","",ROUND(VLOOKUP($B46,OFERENTE_27,5,FALSE),2)),"")</f>
        <v/>
      </c>
      <c r="BE46" s="294" t="str">
        <f t="shared" si="57"/>
        <v/>
      </c>
      <c r="BF46" s="295"/>
      <c r="BG46" s="294"/>
      <c r="BH46" s="295"/>
      <c r="BI46" s="294"/>
      <c r="BJ46" s="295"/>
      <c r="BK46" s="294"/>
    </row>
    <row r="47" spans="1:63" s="68" customFormat="1" ht="21" hidden="1" customHeight="1">
      <c r="A47" s="241">
        <f t="shared" si="86"/>
        <v>34</v>
      </c>
      <c r="B47" s="297"/>
      <c r="C47" s="380" t="str">
        <f t="shared" si="30"/>
        <v/>
      </c>
      <c r="D47" s="382" t="str">
        <f t="shared" si="0"/>
        <v/>
      </c>
      <c r="E47" s="294" t="str">
        <f t="shared" si="62"/>
        <v/>
      </c>
      <c r="F47" s="295" t="str">
        <f t="shared" ca="1" si="2"/>
        <v/>
      </c>
      <c r="G47" s="294" t="str">
        <f t="shared" si="63"/>
        <v/>
      </c>
      <c r="H47" s="295" t="str">
        <f t="shared" ca="1" si="3"/>
        <v/>
      </c>
      <c r="I47" s="294" t="str">
        <f t="shared" si="64"/>
        <v/>
      </c>
      <c r="J47" s="295" t="str">
        <f t="shared" ca="1" si="4"/>
        <v/>
      </c>
      <c r="K47" s="294" t="str">
        <f t="shared" si="65"/>
        <v/>
      </c>
      <c r="L47" s="295" t="str">
        <f t="shared" ca="1" si="5"/>
        <v/>
      </c>
      <c r="M47" s="294" t="str">
        <f t="shared" si="66"/>
        <v/>
      </c>
      <c r="N47" s="295" t="str">
        <f t="shared" ca="1" si="6"/>
        <v/>
      </c>
      <c r="O47" s="294" t="str">
        <f t="shared" si="67"/>
        <v/>
      </c>
      <c r="P47" s="295" t="str">
        <f t="shared" ca="1" si="7"/>
        <v/>
      </c>
      <c r="Q47" s="294" t="str">
        <f t="shared" si="68"/>
        <v/>
      </c>
      <c r="R47" s="295" t="str">
        <f t="shared" ca="1" si="8"/>
        <v/>
      </c>
      <c r="S47" s="294" t="str">
        <f t="shared" si="69"/>
        <v/>
      </c>
      <c r="T47" s="295" t="str">
        <f t="shared" ca="1" si="9"/>
        <v/>
      </c>
      <c r="U47" s="294" t="str">
        <f t="shared" si="70"/>
        <v/>
      </c>
      <c r="V47" s="295" t="str">
        <f t="shared" ca="1" si="10"/>
        <v/>
      </c>
      <c r="W47" s="294" t="str">
        <f t="shared" si="71"/>
        <v/>
      </c>
      <c r="X47" s="295" t="str">
        <f t="shared" ca="1" si="11"/>
        <v/>
      </c>
      <c r="Y47" s="294" t="str">
        <f t="shared" si="72"/>
        <v/>
      </c>
      <c r="Z47" s="295" t="str">
        <f t="shared" ca="1" si="12"/>
        <v/>
      </c>
      <c r="AA47" s="294" t="str">
        <f t="shared" si="73"/>
        <v/>
      </c>
      <c r="AB47" s="295" t="str">
        <f t="shared" ca="1" si="13"/>
        <v/>
      </c>
      <c r="AC47" s="294" t="str">
        <f t="shared" si="74"/>
        <v/>
      </c>
      <c r="AD47" s="295" t="str">
        <f t="shared" ca="1" si="14"/>
        <v/>
      </c>
      <c r="AE47" s="294" t="str">
        <f t="shared" si="75"/>
        <v/>
      </c>
      <c r="AF47" s="295" t="str">
        <f t="shared" ca="1" si="15"/>
        <v/>
      </c>
      <c r="AG47" s="294" t="str">
        <f t="shared" si="76"/>
        <v/>
      </c>
      <c r="AH47" s="295" t="str">
        <f t="shared" ca="1" si="16"/>
        <v/>
      </c>
      <c r="AI47" s="294" t="str">
        <f t="shared" si="77"/>
        <v/>
      </c>
      <c r="AJ47" s="295" t="str">
        <f t="shared" si="17"/>
        <v/>
      </c>
      <c r="AK47" s="294" t="str">
        <f t="shared" si="78"/>
        <v/>
      </c>
      <c r="AL47" s="295" t="str">
        <f t="shared" si="18"/>
        <v/>
      </c>
      <c r="AM47" s="294" t="str">
        <f t="shared" si="79"/>
        <v/>
      </c>
      <c r="AN47" s="295" t="str">
        <f t="shared" si="19"/>
        <v/>
      </c>
      <c r="AO47" s="294" t="str">
        <f t="shared" si="80"/>
        <v/>
      </c>
      <c r="AP47" s="295" t="str">
        <f t="shared" si="20"/>
        <v/>
      </c>
      <c r="AQ47" s="294" t="str">
        <f t="shared" si="81"/>
        <v/>
      </c>
      <c r="AR47" s="295" t="str">
        <f t="shared" si="21"/>
        <v/>
      </c>
      <c r="AS47" s="294" t="str">
        <f t="shared" si="82"/>
        <v/>
      </c>
      <c r="AT47" s="295" t="str">
        <f t="shared" si="22"/>
        <v/>
      </c>
      <c r="AU47" s="294" t="str">
        <f t="shared" si="83"/>
        <v/>
      </c>
      <c r="AV47" s="295" t="str">
        <f t="shared" si="23"/>
        <v/>
      </c>
      <c r="AW47" s="294" t="str">
        <f t="shared" si="84"/>
        <v/>
      </c>
      <c r="AX47" s="295" t="str">
        <f t="shared" si="24"/>
        <v/>
      </c>
      <c r="AY47" s="294" t="str">
        <f t="shared" si="85"/>
        <v/>
      </c>
      <c r="AZ47" s="295" t="str">
        <f t="shared" si="87"/>
        <v/>
      </c>
      <c r="BA47" s="294"/>
      <c r="BB47" s="295" t="str">
        <f t="shared" si="88"/>
        <v/>
      </c>
      <c r="BC47" s="294" t="str">
        <f t="shared" si="56"/>
        <v/>
      </c>
      <c r="BD47" s="295" t="str">
        <f t="shared" si="89"/>
        <v/>
      </c>
      <c r="BE47" s="294" t="str">
        <f t="shared" si="57"/>
        <v/>
      </c>
      <c r="BF47" s="295"/>
      <c r="BG47" s="294"/>
      <c r="BH47" s="295"/>
      <c r="BI47" s="294"/>
      <c r="BJ47" s="295"/>
      <c r="BK47" s="294"/>
    </row>
    <row r="48" spans="1:63" s="68" customFormat="1" ht="21" hidden="1" customHeight="1">
      <c r="A48" s="241">
        <f t="shared" si="86"/>
        <v>35</v>
      </c>
      <c r="B48" s="297"/>
      <c r="C48" s="380" t="str">
        <f t="shared" si="30"/>
        <v/>
      </c>
      <c r="D48" s="382" t="str">
        <f t="shared" si="0"/>
        <v/>
      </c>
      <c r="E48" s="294" t="str">
        <f t="shared" si="62"/>
        <v/>
      </c>
      <c r="F48" s="295" t="str">
        <f t="shared" ca="1" si="2"/>
        <v/>
      </c>
      <c r="G48" s="294" t="str">
        <f t="shared" si="63"/>
        <v/>
      </c>
      <c r="H48" s="295" t="str">
        <f t="shared" ca="1" si="3"/>
        <v/>
      </c>
      <c r="I48" s="294" t="str">
        <f t="shared" si="64"/>
        <v/>
      </c>
      <c r="J48" s="295" t="str">
        <f t="shared" ca="1" si="4"/>
        <v/>
      </c>
      <c r="K48" s="294" t="str">
        <f t="shared" si="65"/>
        <v/>
      </c>
      <c r="L48" s="295" t="str">
        <f t="shared" ca="1" si="5"/>
        <v/>
      </c>
      <c r="M48" s="294" t="str">
        <f t="shared" si="66"/>
        <v/>
      </c>
      <c r="N48" s="295" t="str">
        <f t="shared" ca="1" si="6"/>
        <v/>
      </c>
      <c r="O48" s="294" t="str">
        <f t="shared" si="67"/>
        <v/>
      </c>
      <c r="P48" s="295" t="str">
        <f t="shared" ca="1" si="7"/>
        <v/>
      </c>
      <c r="Q48" s="294" t="str">
        <f t="shared" si="68"/>
        <v/>
      </c>
      <c r="R48" s="295" t="str">
        <f t="shared" ca="1" si="8"/>
        <v/>
      </c>
      <c r="S48" s="294" t="str">
        <f t="shared" si="69"/>
        <v/>
      </c>
      <c r="T48" s="295" t="str">
        <f t="shared" ca="1" si="9"/>
        <v/>
      </c>
      <c r="U48" s="294" t="str">
        <f t="shared" si="70"/>
        <v/>
      </c>
      <c r="V48" s="295" t="str">
        <f t="shared" ca="1" si="10"/>
        <v/>
      </c>
      <c r="W48" s="294" t="str">
        <f t="shared" si="71"/>
        <v/>
      </c>
      <c r="X48" s="295" t="str">
        <f t="shared" ca="1" si="11"/>
        <v/>
      </c>
      <c r="Y48" s="294" t="str">
        <f t="shared" si="72"/>
        <v/>
      </c>
      <c r="Z48" s="295" t="str">
        <f t="shared" ca="1" si="12"/>
        <v/>
      </c>
      <c r="AA48" s="294" t="str">
        <f t="shared" si="73"/>
        <v/>
      </c>
      <c r="AB48" s="295" t="str">
        <f t="shared" ca="1" si="13"/>
        <v/>
      </c>
      <c r="AC48" s="294" t="str">
        <f t="shared" si="74"/>
        <v/>
      </c>
      <c r="AD48" s="295" t="str">
        <f t="shared" ca="1" si="14"/>
        <v/>
      </c>
      <c r="AE48" s="294" t="str">
        <f t="shared" si="75"/>
        <v/>
      </c>
      <c r="AF48" s="295" t="str">
        <f t="shared" ca="1" si="15"/>
        <v/>
      </c>
      <c r="AG48" s="294" t="str">
        <f t="shared" si="76"/>
        <v/>
      </c>
      <c r="AH48" s="295" t="str">
        <f t="shared" ca="1" si="16"/>
        <v/>
      </c>
      <c r="AI48" s="294" t="str">
        <f t="shared" si="77"/>
        <v/>
      </c>
      <c r="AJ48" s="295" t="str">
        <f t="shared" si="17"/>
        <v/>
      </c>
      <c r="AK48" s="294" t="str">
        <f t="shared" si="78"/>
        <v/>
      </c>
      <c r="AL48" s="295" t="str">
        <f t="shared" si="18"/>
        <v/>
      </c>
      <c r="AM48" s="294" t="str">
        <f t="shared" si="79"/>
        <v/>
      </c>
      <c r="AN48" s="295" t="str">
        <f t="shared" si="19"/>
        <v/>
      </c>
      <c r="AO48" s="294" t="str">
        <f t="shared" si="80"/>
        <v/>
      </c>
      <c r="AP48" s="295" t="str">
        <f t="shared" si="20"/>
        <v/>
      </c>
      <c r="AQ48" s="294" t="str">
        <f t="shared" si="81"/>
        <v/>
      </c>
      <c r="AR48" s="295" t="str">
        <f t="shared" si="21"/>
        <v/>
      </c>
      <c r="AS48" s="294" t="str">
        <f t="shared" si="82"/>
        <v/>
      </c>
      <c r="AT48" s="295" t="str">
        <f t="shared" si="22"/>
        <v/>
      </c>
      <c r="AU48" s="294" t="str">
        <f t="shared" si="83"/>
        <v/>
      </c>
      <c r="AV48" s="295" t="str">
        <f t="shared" si="23"/>
        <v/>
      </c>
      <c r="AW48" s="294" t="str">
        <f t="shared" si="84"/>
        <v/>
      </c>
      <c r="AX48" s="295" t="str">
        <f t="shared" si="24"/>
        <v/>
      </c>
      <c r="AY48" s="294" t="str">
        <f t="shared" si="85"/>
        <v/>
      </c>
      <c r="AZ48" s="295" t="str">
        <f t="shared" si="87"/>
        <v/>
      </c>
      <c r="BA48" s="294"/>
      <c r="BB48" s="295" t="str">
        <f t="shared" si="88"/>
        <v/>
      </c>
      <c r="BC48" s="294" t="str">
        <f t="shared" si="56"/>
        <v/>
      </c>
      <c r="BD48" s="295" t="str">
        <f t="shared" si="89"/>
        <v/>
      </c>
      <c r="BE48" s="294" t="str">
        <f t="shared" si="57"/>
        <v/>
      </c>
      <c r="BF48" s="295"/>
      <c r="BG48" s="294"/>
      <c r="BH48" s="295"/>
      <c r="BI48" s="294"/>
      <c r="BJ48" s="295"/>
      <c r="BK48" s="294"/>
    </row>
    <row r="49" spans="1:63" s="68" customFormat="1" ht="21" hidden="1" customHeight="1">
      <c r="A49" s="241">
        <f t="shared" si="86"/>
        <v>36</v>
      </c>
      <c r="B49" s="297"/>
      <c r="C49" s="380" t="str">
        <f t="shared" si="30"/>
        <v/>
      </c>
      <c r="D49" s="382" t="str">
        <f t="shared" si="0"/>
        <v/>
      </c>
      <c r="E49" s="294" t="str">
        <f t="shared" si="62"/>
        <v/>
      </c>
      <c r="F49" s="295" t="str">
        <f t="shared" ca="1" si="2"/>
        <v/>
      </c>
      <c r="G49" s="294" t="str">
        <f t="shared" si="63"/>
        <v/>
      </c>
      <c r="H49" s="295" t="str">
        <f t="shared" ca="1" si="3"/>
        <v/>
      </c>
      <c r="I49" s="294" t="str">
        <f t="shared" si="64"/>
        <v/>
      </c>
      <c r="J49" s="295" t="str">
        <f t="shared" ca="1" si="4"/>
        <v/>
      </c>
      <c r="K49" s="294" t="str">
        <f t="shared" si="65"/>
        <v/>
      </c>
      <c r="L49" s="295" t="str">
        <f t="shared" ca="1" si="5"/>
        <v/>
      </c>
      <c r="M49" s="294" t="str">
        <f t="shared" si="66"/>
        <v/>
      </c>
      <c r="N49" s="295" t="str">
        <f t="shared" ca="1" si="6"/>
        <v/>
      </c>
      <c r="O49" s="294" t="str">
        <f t="shared" si="67"/>
        <v/>
      </c>
      <c r="P49" s="295" t="str">
        <f t="shared" ca="1" si="7"/>
        <v/>
      </c>
      <c r="Q49" s="294" t="str">
        <f t="shared" si="68"/>
        <v/>
      </c>
      <c r="R49" s="295" t="str">
        <f t="shared" ca="1" si="8"/>
        <v/>
      </c>
      <c r="S49" s="294" t="str">
        <f t="shared" si="69"/>
        <v/>
      </c>
      <c r="T49" s="295" t="str">
        <f t="shared" ca="1" si="9"/>
        <v/>
      </c>
      <c r="U49" s="294" t="str">
        <f t="shared" si="70"/>
        <v/>
      </c>
      <c r="V49" s="295" t="str">
        <f t="shared" ca="1" si="10"/>
        <v/>
      </c>
      <c r="W49" s="294" t="str">
        <f t="shared" si="71"/>
        <v/>
      </c>
      <c r="X49" s="295" t="str">
        <f t="shared" ca="1" si="11"/>
        <v/>
      </c>
      <c r="Y49" s="294" t="str">
        <f t="shared" si="72"/>
        <v/>
      </c>
      <c r="Z49" s="295" t="str">
        <f t="shared" ca="1" si="12"/>
        <v/>
      </c>
      <c r="AA49" s="294" t="str">
        <f t="shared" si="73"/>
        <v/>
      </c>
      <c r="AB49" s="295" t="str">
        <f t="shared" ca="1" si="13"/>
        <v/>
      </c>
      <c r="AC49" s="294" t="str">
        <f t="shared" si="74"/>
        <v/>
      </c>
      <c r="AD49" s="295" t="str">
        <f t="shared" ca="1" si="14"/>
        <v/>
      </c>
      <c r="AE49" s="294" t="str">
        <f t="shared" si="75"/>
        <v/>
      </c>
      <c r="AF49" s="295" t="str">
        <f t="shared" ca="1" si="15"/>
        <v/>
      </c>
      <c r="AG49" s="294" t="str">
        <f t="shared" si="76"/>
        <v/>
      </c>
      <c r="AH49" s="295" t="str">
        <f t="shared" ca="1" si="16"/>
        <v/>
      </c>
      <c r="AI49" s="294" t="str">
        <f t="shared" si="77"/>
        <v/>
      </c>
      <c r="AJ49" s="295" t="str">
        <f t="shared" si="17"/>
        <v/>
      </c>
      <c r="AK49" s="294" t="str">
        <f t="shared" si="78"/>
        <v/>
      </c>
      <c r="AL49" s="295" t="str">
        <f t="shared" si="18"/>
        <v/>
      </c>
      <c r="AM49" s="294" t="str">
        <f t="shared" si="79"/>
        <v/>
      </c>
      <c r="AN49" s="295" t="str">
        <f t="shared" si="19"/>
        <v/>
      </c>
      <c r="AO49" s="294" t="str">
        <f t="shared" si="80"/>
        <v/>
      </c>
      <c r="AP49" s="295" t="str">
        <f t="shared" si="20"/>
        <v/>
      </c>
      <c r="AQ49" s="294" t="str">
        <f t="shared" si="81"/>
        <v/>
      </c>
      <c r="AR49" s="295" t="str">
        <f t="shared" si="21"/>
        <v/>
      </c>
      <c r="AS49" s="294" t="str">
        <f t="shared" si="82"/>
        <v/>
      </c>
      <c r="AT49" s="295" t="str">
        <f t="shared" si="22"/>
        <v/>
      </c>
      <c r="AU49" s="294" t="str">
        <f t="shared" si="83"/>
        <v/>
      </c>
      <c r="AV49" s="295" t="str">
        <f t="shared" si="23"/>
        <v/>
      </c>
      <c r="AW49" s="294" t="str">
        <f t="shared" si="84"/>
        <v/>
      </c>
      <c r="AX49" s="295" t="str">
        <f t="shared" si="24"/>
        <v/>
      </c>
      <c r="AY49" s="294" t="str">
        <f t="shared" si="85"/>
        <v/>
      </c>
      <c r="AZ49" s="295" t="str">
        <f t="shared" si="87"/>
        <v/>
      </c>
      <c r="BA49" s="294"/>
      <c r="BB49" s="295" t="str">
        <f t="shared" si="88"/>
        <v/>
      </c>
      <c r="BC49" s="294" t="str">
        <f t="shared" si="56"/>
        <v/>
      </c>
      <c r="BD49" s="295" t="str">
        <f t="shared" si="89"/>
        <v/>
      </c>
      <c r="BE49" s="294" t="str">
        <f t="shared" si="57"/>
        <v/>
      </c>
      <c r="BF49" s="295"/>
      <c r="BG49" s="294"/>
      <c r="BH49" s="295"/>
      <c r="BI49" s="294"/>
      <c r="BJ49" s="295"/>
      <c r="BK49" s="294"/>
    </row>
    <row r="50" spans="1:63" s="68" customFormat="1" ht="21" hidden="1" customHeight="1">
      <c r="A50" s="241">
        <f t="shared" si="86"/>
        <v>37</v>
      </c>
      <c r="B50" s="297"/>
      <c r="C50" s="380" t="str">
        <f t="shared" si="30"/>
        <v/>
      </c>
      <c r="D50" s="382" t="str">
        <f t="shared" si="0"/>
        <v/>
      </c>
      <c r="E50" s="294" t="str">
        <f t="shared" si="62"/>
        <v/>
      </c>
      <c r="F50" s="295" t="str">
        <f t="shared" ca="1" si="2"/>
        <v/>
      </c>
      <c r="G50" s="294" t="str">
        <f t="shared" si="63"/>
        <v/>
      </c>
      <c r="H50" s="295" t="str">
        <f t="shared" ca="1" si="3"/>
        <v/>
      </c>
      <c r="I50" s="294" t="str">
        <f t="shared" si="64"/>
        <v/>
      </c>
      <c r="J50" s="295" t="str">
        <f t="shared" ca="1" si="4"/>
        <v/>
      </c>
      <c r="K50" s="294" t="str">
        <f t="shared" si="65"/>
        <v/>
      </c>
      <c r="L50" s="295" t="str">
        <f t="shared" ca="1" si="5"/>
        <v/>
      </c>
      <c r="M50" s="294" t="str">
        <f t="shared" si="66"/>
        <v/>
      </c>
      <c r="N50" s="295" t="str">
        <f t="shared" ca="1" si="6"/>
        <v/>
      </c>
      <c r="O50" s="294" t="str">
        <f t="shared" si="67"/>
        <v/>
      </c>
      <c r="P50" s="295" t="str">
        <f t="shared" ca="1" si="7"/>
        <v/>
      </c>
      <c r="Q50" s="294" t="str">
        <f t="shared" si="68"/>
        <v/>
      </c>
      <c r="R50" s="295" t="str">
        <f t="shared" ca="1" si="8"/>
        <v/>
      </c>
      <c r="S50" s="294" t="str">
        <f t="shared" si="69"/>
        <v/>
      </c>
      <c r="T50" s="295" t="str">
        <f t="shared" ca="1" si="9"/>
        <v/>
      </c>
      <c r="U50" s="294" t="str">
        <f t="shared" si="70"/>
        <v/>
      </c>
      <c r="V50" s="295" t="str">
        <f t="shared" ca="1" si="10"/>
        <v/>
      </c>
      <c r="W50" s="294" t="str">
        <f t="shared" si="71"/>
        <v/>
      </c>
      <c r="X50" s="295" t="str">
        <f t="shared" ca="1" si="11"/>
        <v/>
      </c>
      <c r="Y50" s="294" t="str">
        <f t="shared" si="72"/>
        <v/>
      </c>
      <c r="Z50" s="295" t="str">
        <f t="shared" ca="1" si="12"/>
        <v/>
      </c>
      <c r="AA50" s="294" t="str">
        <f t="shared" si="73"/>
        <v/>
      </c>
      <c r="AB50" s="295" t="str">
        <f t="shared" ca="1" si="13"/>
        <v/>
      </c>
      <c r="AC50" s="294" t="str">
        <f t="shared" si="74"/>
        <v/>
      </c>
      <c r="AD50" s="295" t="str">
        <f t="shared" ca="1" si="14"/>
        <v/>
      </c>
      <c r="AE50" s="294" t="str">
        <f t="shared" si="75"/>
        <v/>
      </c>
      <c r="AF50" s="295" t="str">
        <f t="shared" ca="1" si="15"/>
        <v/>
      </c>
      <c r="AG50" s="294" t="str">
        <f t="shared" si="76"/>
        <v/>
      </c>
      <c r="AH50" s="295" t="str">
        <f t="shared" ca="1" si="16"/>
        <v/>
      </c>
      <c r="AI50" s="294" t="str">
        <f t="shared" si="77"/>
        <v/>
      </c>
      <c r="AJ50" s="295" t="str">
        <f t="shared" si="17"/>
        <v/>
      </c>
      <c r="AK50" s="294" t="str">
        <f t="shared" si="78"/>
        <v/>
      </c>
      <c r="AL50" s="295" t="str">
        <f t="shared" si="18"/>
        <v/>
      </c>
      <c r="AM50" s="294" t="str">
        <f t="shared" si="79"/>
        <v/>
      </c>
      <c r="AN50" s="295" t="str">
        <f t="shared" si="19"/>
        <v/>
      </c>
      <c r="AO50" s="294" t="str">
        <f t="shared" si="80"/>
        <v/>
      </c>
      <c r="AP50" s="295" t="str">
        <f t="shared" si="20"/>
        <v/>
      </c>
      <c r="AQ50" s="294" t="str">
        <f t="shared" si="81"/>
        <v/>
      </c>
      <c r="AR50" s="295" t="str">
        <f t="shared" si="21"/>
        <v/>
      </c>
      <c r="AS50" s="294" t="str">
        <f t="shared" si="82"/>
        <v/>
      </c>
      <c r="AT50" s="295" t="str">
        <f t="shared" si="22"/>
        <v/>
      </c>
      <c r="AU50" s="294" t="str">
        <f t="shared" si="83"/>
        <v/>
      </c>
      <c r="AV50" s="295" t="str">
        <f t="shared" si="23"/>
        <v/>
      </c>
      <c r="AW50" s="294" t="str">
        <f t="shared" si="84"/>
        <v/>
      </c>
      <c r="AX50" s="295" t="str">
        <f t="shared" si="24"/>
        <v/>
      </c>
      <c r="AY50" s="294" t="str">
        <f t="shared" si="85"/>
        <v/>
      </c>
      <c r="AZ50" s="295" t="str">
        <f t="shared" si="87"/>
        <v/>
      </c>
      <c r="BA50" s="294"/>
      <c r="BB50" s="295" t="str">
        <f t="shared" si="88"/>
        <v/>
      </c>
      <c r="BC50" s="294" t="str">
        <f t="shared" si="56"/>
        <v/>
      </c>
      <c r="BD50" s="295" t="str">
        <f t="shared" si="89"/>
        <v/>
      </c>
      <c r="BE50" s="294" t="str">
        <f t="shared" si="57"/>
        <v/>
      </c>
      <c r="BF50" s="295"/>
      <c r="BG50" s="294"/>
      <c r="BH50" s="295"/>
      <c r="BI50" s="294"/>
      <c r="BJ50" s="295"/>
      <c r="BK50" s="294"/>
    </row>
    <row r="51" spans="1:63" s="68" customFormat="1" ht="21" hidden="1" customHeight="1">
      <c r="A51" s="241">
        <f t="shared" si="86"/>
        <v>38</v>
      </c>
      <c r="B51" s="297"/>
      <c r="C51" s="380" t="str">
        <f t="shared" si="30"/>
        <v/>
      </c>
      <c r="D51" s="382" t="str">
        <f t="shared" si="0"/>
        <v/>
      </c>
      <c r="E51" s="294" t="str">
        <f t="shared" si="62"/>
        <v/>
      </c>
      <c r="F51" s="295" t="str">
        <f t="shared" ca="1" si="2"/>
        <v/>
      </c>
      <c r="G51" s="294" t="str">
        <f t="shared" si="63"/>
        <v/>
      </c>
      <c r="H51" s="295" t="str">
        <f t="shared" ca="1" si="3"/>
        <v/>
      </c>
      <c r="I51" s="294" t="str">
        <f t="shared" si="64"/>
        <v/>
      </c>
      <c r="J51" s="295" t="str">
        <f t="shared" ca="1" si="4"/>
        <v/>
      </c>
      <c r="K51" s="294" t="str">
        <f t="shared" si="65"/>
        <v/>
      </c>
      <c r="L51" s="295" t="str">
        <f t="shared" ca="1" si="5"/>
        <v/>
      </c>
      <c r="M51" s="294" t="str">
        <f t="shared" si="66"/>
        <v/>
      </c>
      <c r="N51" s="295" t="str">
        <f t="shared" ca="1" si="6"/>
        <v/>
      </c>
      <c r="O51" s="294" t="str">
        <f t="shared" si="67"/>
        <v/>
      </c>
      <c r="P51" s="295" t="str">
        <f t="shared" ca="1" si="7"/>
        <v/>
      </c>
      <c r="Q51" s="294" t="str">
        <f t="shared" si="68"/>
        <v/>
      </c>
      <c r="R51" s="295" t="str">
        <f t="shared" ca="1" si="8"/>
        <v/>
      </c>
      <c r="S51" s="294" t="str">
        <f t="shared" si="69"/>
        <v/>
      </c>
      <c r="T51" s="295" t="str">
        <f t="shared" ca="1" si="9"/>
        <v/>
      </c>
      <c r="U51" s="294" t="str">
        <f t="shared" si="70"/>
        <v/>
      </c>
      <c r="V51" s="295" t="str">
        <f t="shared" ca="1" si="10"/>
        <v/>
      </c>
      <c r="W51" s="294" t="str">
        <f t="shared" si="71"/>
        <v/>
      </c>
      <c r="X51" s="295" t="str">
        <f t="shared" ca="1" si="11"/>
        <v/>
      </c>
      <c r="Y51" s="294" t="str">
        <f t="shared" si="72"/>
        <v/>
      </c>
      <c r="Z51" s="295" t="str">
        <f t="shared" ca="1" si="12"/>
        <v/>
      </c>
      <c r="AA51" s="294" t="str">
        <f t="shared" si="73"/>
        <v/>
      </c>
      <c r="AB51" s="295" t="str">
        <f t="shared" ca="1" si="13"/>
        <v/>
      </c>
      <c r="AC51" s="294" t="str">
        <f t="shared" si="74"/>
        <v/>
      </c>
      <c r="AD51" s="295" t="str">
        <f t="shared" ca="1" si="14"/>
        <v/>
      </c>
      <c r="AE51" s="294" t="str">
        <f t="shared" si="75"/>
        <v/>
      </c>
      <c r="AF51" s="295" t="str">
        <f t="shared" ca="1" si="15"/>
        <v/>
      </c>
      <c r="AG51" s="294" t="str">
        <f t="shared" si="76"/>
        <v/>
      </c>
      <c r="AH51" s="295" t="str">
        <f t="shared" ca="1" si="16"/>
        <v/>
      </c>
      <c r="AI51" s="294" t="str">
        <f t="shared" si="77"/>
        <v/>
      </c>
      <c r="AJ51" s="295" t="str">
        <f t="shared" si="17"/>
        <v/>
      </c>
      <c r="AK51" s="294" t="str">
        <f t="shared" si="78"/>
        <v/>
      </c>
      <c r="AL51" s="295" t="str">
        <f t="shared" si="18"/>
        <v/>
      </c>
      <c r="AM51" s="294" t="str">
        <f t="shared" si="79"/>
        <v/>
      </c>
      <c r="AN51" s="295" t="str">
        <f t="shared" si="19"/>
        <v/>
      </c>
      <c r="AO51" s="294" t="str">
        <f t="shared" si="80"/>
        <v/>
      </c>
      <c r="AP51" s="295" t="str">
        <f t="shared" si="20"/>
        <v/>
      </c>
      <c r="AQ51" s="294" t="str">
        <f t="shared" si="81"/>
        <v/>
      </c>
      <c r="AR51" s="295" t="str">
        <f t="shared" si="21"/>
        <v/>
      </c>
      <c r="AS51" s="294" t="str">
        <f t="shared" si="82"/>
        <v/>
      </c>
      <c r="AT51" s="295" t="str">
        <f t="shared" si="22"/>
        <v/>
      </c>
      <c r="AU51" s="294" t="str">
        <f t="shared" si="83"/>
        <v/>
      </c>
      <c r="AV51" s="295" t="str">
        <f t="shared" si="23"/>
        <v/>
      </c>
      <c r="AW51" s="294" t="str">
        <f t="shared" si="84"/>
        <v/>
      </c>
      <c r="AX51" s="295" t="str">
        <f t="shared" si="24"/>
        <v/>
      </c>
      <c r="AY51" s="294" t="str">
        <f t="shared" si="85"/>
        <v/>
      </c>
      <c r="AZ51" s="295" t="str">
        <f t="shared" si="87"/>
        <v/>
      </c>
      <c r="BA51" s="294"/>
      <c r="BB51" s="295" t="str">
        <f t="shared" si="88"/>
        <v/>
      </c>
      <c r="BC51" s="294" t="str">
        <f t="shared" si="56"/>
        <v/>
      </c>
      <c r="BD51" s="295" t="str">
        <f t="shared" si="89"/>
        <v/>
      </c>
      <c r="BE51" s="294" t="str">
        <f t="shared" si="57"/>
        <v/>
      </c>
      <c r="BF51" s="295"/>
      <c r="BG51" s="294"/>
      <c r="BH51" s="295"/>
      <c r="BI51" s="294"/>
      <c r="BJ51" s="295"/>
      <c r="BK51" s="294"/>
    </row>
    <row r="52" spans="1:63" s="68" customFormat="1" ht="21" hidden="1" customHeight="1">
      <c r="A52" s="241">
        <f t="shared" si="86"/>
        <v>39</v>
      </c>
      <c r="B52" s="297"/>
      <c r="C52" s="380" t="str">
        <f t="shared" si="30"/>
        <v/>
      </c>
      <c r="D52" s="382" t="str">
        <f t="shared" si="0"/>
        <v/>
      </c>
      <c r="E52" s="294" t="str">
        <f t="shared" si="62"/>
        <v/>
      </c>
      <c r="F52" s="295" t="str">
        <f t="shared" ca="1" si="2"/>
        <v/>
      </c>
      <c r="G52" s="294" t="str">
        <f t="shared" si="63"/>
        <v/>
      </c>
      <c r="H52" s="295" t="str">
        <f t="shared" ca="1" si="3"/>
        <v/>
      </c>
      <c r="I52" s="294" t="str">
        <f t="shared" si="64"/>
        <v/>
      </c>
      <c r="J52" s="295" t="str">
        <f t="shared" ca="1" si="4"/>
        <v/>
      </c>
      <c r="K52" s="294" t="str">
        <f t="shared" si="65"/>
        <v/>
      </c>
      <c r="L52" s="295" t="str">
        <f t="shared" ca="1" si="5"/>
        <v/>
      </c>
      <c r="M52" s="294" t="str">
        <f t="shared" si="66"/>
        <v/>
      </c>
      <c r="N52" s="295" t="str">
        <f t="shared" ca="1" si="6"/>
        <v/>
      </c>
      <c r="O52" s="294" t="str">
        <f t="shared" si="67"/>
        <v/>
      </c>
      <c r="P52" s="295" t="str">
        <f t="shared" ca="1" si="7"/>
        <v/>
      </c>
      <c r="Q52" s="294" t="str">
        <f t="shared" si="68"/>
        <v/>
      </c>
      <c r="R52" s="295" t="str">
        <f t="shared" ca="1" si="8"/>
        <v/>
      </c>
      <c r="S52" s="294" t="str">
        <f t="shared" si="69"/>
        <v/>
      </c>
      <c r="T52" s="295" t="str">
        <f t="shared" ca="1" si="9"/>
        <v/>
      </c>
      <c r="U52" s="294" t="str">
        <f t="shared" si="70"/>
        <v/>
      </c>
      <c r="V52" s="295" t="str">
        <f t="shared" ca="1" si="10"/>
        <v/>
      </c>
      <c r="W52" s="294" t="str">
        <f t="shared" si="71"/>
        <v/>
      </c>
      <c r="X52" s="295" t="str">
        <f t="shared" ca="1" si="11"/>
        <v/>
      </c>
      <c r="Y52" s="294" t="str">
        <f t="shared" si="72"/>
        <v/>
      </c>
      <c r="Z52" s="295" t="str">
        <f t="shared" ca="1" si="12"/>
        <v/>
      </c>
      <c r="AA52" s="294" t="str">
        <f t="shared" si="73"/>
        <v/>
      </c>
      <c r="AB52" s="295" t="str">
        <f t="shared" ca="1" si="13"/>
        <v/>
      </c>
      <c r="AC52" s="294" t="str">
        <f t="shared" si="74"/>
        <v/>
      </c>
      <c r="AD52" s="295" t="str">
        <f t="shared" ca="1" si="14"/>
        <v/>
      </c>
      <c r="AE52" s="294" t="str">
        <f t="shared" si="75"/>
        <v/>
      </c>
      <c r="AF52" s="295" t="str">
        <f t="shared" ca="1" si="15"/>
        <v/>
      </c>
      <c r="AG52" s="294" t="str">
        <f t="shared" si="76"/>
        <v/>
      </c>
      <c r="AH52" s="295" t="str">
        <f t="shared" ca="1" si="16"/>
        <v/>
      </c>
      <c r="AI52" s="294" t="str">
        <f t="shared" si="77"/>
        <v/>
      </c>
      <c r="AJ52" s="295" t="str">
        <f t="shared" si="17"/>
        <v/>
      </c>
      <c r="AK52" s="294" t="str">
        <f t="shared" si="78"/>
        <v/>
      </c>
      <c r="AL52" s="295" t="str">
        <f t="shared" si="18"/>
        <v/>
      </c>
      <c r="AM52" s="294" t="str">
        <f t="shared" si="79"/>
        <v/>
      </c>
      <c r="AN52" s="295" t="str">
        <f t="shared" si="19"/>
        <v/>
      </c>
      <c r="AO52" s="294" t="str">
        <f t="shared" si="80"/>
        <v/>
      </c>
      <c r="AP52" s="295" t="str">
        <f t="shared" si="20"/>
        <v/>
      </c>
      <c r="AQ52" s="294" t="str">
        <f t="shared" si="81"/>
        <v/>
      </c>
      <c r="AR52" s="295" t="str">
        <f t="shared" si="21"/>
        <v/>
      </c>
      <c r="AS52" s="294" t="str">
        <f t="shared" si="82"/>
        <v/>
      </c>
      <c r="AT52" s="295" t="str">
        <f t="shared" si="22"/>
        <v/>
      </c>
      <c r="AU52" s="294" t="str">
        <f t="shared" si="83"/>
        <v/>
      </c>
      <c r="AV52" s="295" t="str">
        <f t="shared" si="23"/>
        <v/>
      </c>
      <c r="AW52" s="294" t="str">
        <f t="shared" si="84"/>
        <v/>
      </c>
      <c r="AX52" s="295" t="str">
        <f t="shared" si="24"/>
        <v/>
      </c>
      <c r="AY52" s="294" t="str">
        <f t="shared" si="85"/>
        <v/>
      </c>
      <c r="AZ52" s="295" t="str">
        <f t="shared" si="87"/>
        <v/>
      </c>
      <c r="BA52" s="294"/>
      <c r="BB52" s="295" t="str">
        <f t="shared" si="88"/>
        <v/>
      </c>
      <c r="BC52" s="294" t="str">
        <f t="shared" si="56"/>
        <v/>
      </c>
      <c r="BD52" s="295" t="str">
        <f t="shared" si="89"/>
        <v/>
      </c>
      <c r="BE52" s="294" t="str">
        <f t="shared" si="57"/>
        <v/>
      </c>
      <c r="BF52" s="295"/>
      <c r="BG52" s="294"/>
      <c r="BH52" s="295"/>
      <c r="BI52" s="294"/>
      <c r="BJ52" s="295"/>
      <c r="BK52" s="294"/>
    </row>
    <row r="53" spans="1:63" s="68" customFormat="1" ht="21" hidden="1" customHeight="1">
      <c r="A53" s="241">
        <f t="shared" si="86"/>
        <v>40</v>
      </c>
      <c r="B53" s="297"/>
      <c r="C53" s="380" t="str">
        <f t="shared" si="30"/>
        <v/>
      </c>
      <c r="D53" s="382" t="str">
        <f t="shared" si="0"/>
        <v/>
      </c>
      <c r="E53" s="294" t="str">
        <f t="shared" si="62"/>
        <v/>
      </c>
      <c r="F53" s="295" t="str">
        <f t="shared" ca="1" si="2"/>
        <v/>
      </c>
      <c r="G53" s="294" t="str">
        <f t="shared" si="63"/>
        <v/>
      </c>
      <c r="H53" s="295" t="str">
        <f t="shared" ca="1" si="3"/>
        <v/>
      </c>
      <c r="I53" s="294" t="str">
        <f t="shared" si="64"/>
        <v/>
      </c>
      <c r="J53" s="295" t="str">
        <f t="shared" ca="1" si="4"/>
        <v/>
      </c>
      <c r="K53" s="294" t="str">
        <f t="shared" si="65"/>
        <v/>
      </c>
      <c r="L53" s="295" t="str">
        <f t="shared" ca="1" si="5"/>
        <v/>
      </c>
      <c r="M53" s="294" t="str">
        <f t="shared" si="66"/>
        <v/>
      </c>
      <c r="N53" s="295" t="str">
        <f t="shared" ca="1" si="6"/>
        <v/>
      </c>
      <c r="O53" s="294" t="str">
        <f t="shared" si="67"/>
        <v/>
      </c>
      <c r="P53" s="295" t="str">
        <f t="shared" ca="1" si="7"/>
        <v/>
      </c>
      <c r="Q53" s="294" t="str">
        <f t="shared" si="68"/>
        <v/>
      </c>
      <c r="R53" s="295" t="str">
        <f t="shared" ca="1" si="8"/>
        <v/>
      </c>
      <c r="S53" s="294" t="str">
        <f t="shared" si="69"/>
        <v/>
      </c>
      <c r="T53" s="295" t="str">
        <f t="shared" ca="1" si="9"/>
        <v/>
      </c>
      <c r="U53" s="294" t="str">
        <f t="shared" si="70"/>
        <v/>
      </c>
      <c r="V53" s="295" t="str">
        <f t="shared" ca="1" si="10"/>
        <v/>
      </c>
      <c r="W53" s="294" t="str">
        <f t="shared" si="71"/>
        <v/>
      </c>
      <c r="X53" s="295" t="str">
        <f t="shared" ca="1" si="11"/>
        <v/>
      </c>
      <c r="Y53" s="294" t="str">
        <f t="shared" si="72"/>
        <v/>
      </c>
      <c r="Z53" s="295" t="str">
        <f t="shared" ca="1" si="12"/>
        <v/>
      </c>
      <c r="AA53" s="294" t="str">
        <f t="shared" si="73"/>
        <v/>
      </c>
      <c r="AB53" s="295" t="str">
        <f t="shared" ca="1" si="13"/>
        <v/>
      </c>
      <c r="AC53" s="294" t="str">
        <f t="shared" si="74"/>
        <v/>
      </c>
      <c r="AD53" s="295" t="str">
        <f t="shared" ca="1" si="14"/>
        <v/>
      </c>
      <c r="AE53" s="294" t="str">
        <f t="shared" si="75"/>
        <v/>
      </c>
      <c r="AF53" s="295" t="str">
        <f t="shared" ca="1" si="15"/>
        <v/>
      </c>
      <c r="AG53" s="294" t="str">
        <f t="shared" si="76"/>
        <v/>
      </c>
      <c r="AH53" s="295" t="str">
        <f t="shared" ca="1" si="16"/>
        <v/>
      </c>
      <c r="AI53" s="294" t="str">
        <f t="shared" si="77"/>
        <v/>
      </c>
      <c r="AJ53" s="295" t="str">
        <f t="shared" si="17"/>
        <v/>
      </c>
      <c r="AK53" s="294" t="str">
        <f t="shared" si="78"/>
        <v/>
      </c>
      <c r="AL53" s="295" t="str">
        <f t="shared" si="18"/>
        <v/>
      </c>
      <c r="AM53" s="294" t="str">
        <f t="shared" si="79"/>
        <v/>
      </c>
      <c r="AN53" s="295" t="str">
        <f t="shared" si="19"/>
        <v/>
      </c>
      <c r="AO53" s="294" t="str">
        <f t="shared" si="80"/>
        <v/>
      </c>
      <c r="AP53" s="295" t="str">
        <f t="shared" si="20"/>
        <v/>
      </c>
      <c r="AQ53" s="294" t="str">
        <f t="shared" si="81"/>
        <v/>
      </c>
      <c r="AR53" s="295" t="str">
        <f t="shared" si="21"/>
        <v/>
      </c>
      <c r="AS53" s="294" t="str">
        <f t="shared" si="82"/>
        <v/>
      </c>
      <c r="AT53" s="295" t="str">
        <f t="shared" si="22"/>
        <v/>
      </c>
      <c r="AU53" s="294" t="str">
        <f t="shared" si="83"/>
        <v/>
      </c>
      <c r="AV53" s="295" t="str">
        <f t="shared" si="23"/>
        <v/>
      </c>
      <c r="AW53" s="294" t="str">
        <f t="shared" si="84"/>
        <v/>
      </c>
      <c r="AX53" s="295" t="str">
        <f t="shared" si="24"/>
        <v/>
      </c>
      <c r="AY53" s="294" t="str">
        <f t="shared" si="85"/>
        <v/>
      </c>
      <c r="AZ53" s="295" t="str">
        <f t="shared" si="87"/>
        <v/>
      </c>
      <c r="BA53" s="294"/>
      <c r="BB53" s="295" t="str">
        <f t="shared" si="88"/>
        <v/>
      </c>
      <c r="BC53" s="294" t="str">
        <f t="shared" si="56"/>
        <v/>
      </c>
      <c r="BD53" s="295" t="str">
        <f t="shared" si="89"/>
        <v/>
      </c>
      <c r="BE53" s="294" t="str">
        <f t="shared" si="57"/>
        <v/>
      </c>
      <c r="BF53" s="295"/>
      <c r="BG53" s="294"/>
      <c r="BH53" s="295"/>
      <c r="BI53" s="294"/>
      <c r="BJ53" s="295"/>
      <c r="BK53" s="294"/>
    </row>
    <row r="54" spans="1:63" s="68" customFormat="1" ht="21" hidden="1" customHeight="1">
      <c r="A54" s="241">
        <f t="shared" si="86"/>
        <v>41</v>
      </c>
      <c r="B54" s="297"/>
      <c r="C54" s="380" t="str">
        <f t="shared" si="30"/>
        <v/>
      </c>
      <c r="D54" s="382" t="str">
        <f t="shared" si="0"/>
        <v/>
      </c>
      <c r="E54" s="294" t="str">
        <f t="shared" si="62"/>
        <v/>
      </c>
      <c r="F54" s="295" t="str">
        <f t="shared" ca="1" si="2"/>
        <v/>
      </c>
      <c r="G54" s="294" t="str">
        <f t="shared" si="63"/>
        <v/>
      </c>
      <c r="H54" s="295" t="str">
        <f t="shared" ca="1" si="3"/>
        <v/>
      </c>
      <c r="I54" s="294" t="str">
        <f t="shared" si="64"/>
        <v/>
      </c>
      <c r="J54" s="295" t="str">
        <f t="shared" ca="1" si="4"/>
        <v/>
      </c>
      <c r="K54" s="294" t="str">
        <f t="shared" si="65"/>
        <v/>
      </c>
      <c r="L54" s="295" t="str">
        <f t="shared" ca="1" si="5"/>
        <v/>
      </c>
      <c r="M54" s="294" t="str">
        <f t="shared" si="66"/>
        <v/>
      </c>
      <c r="N54" s="295" t="str">
        <f t="shared" ca="1" si="6"/>
        <v/>
      </c>
      <c r="O54" s="294" t="str">
        <f t="shared" si="67"/>
        <v/>
      </c>
      <c r="P54" s="295" t="str">
        <f t="shared" ca="1" si="7"/>
        <v/>
      </c>
      <c r="Q54" s="294" t="str">
        <f t="shared" si="68"/>
        <v/>
      </c>
      <c r="R54" s="295" t="str">
        <f t="shared" ca="1" si="8"/>
        <v/>
      </c>
      <c r="S54" s="294" t="str">
        <f t="shared" si="69"/>
        <v/>
      </c>
      <c r="T54" s="295" t="str">
        <f t="shared" ca="1" si="9"/>
        <v/>
      </c>
      <c r="U54" s="294" t="str">
        <f t="shared" si="70"/>
        <v/>
      </c>
      <c r="V54" s="295" t="str">
        <f t="shared" ca="1" si="10"/>
        <v/>
      </c>
      <c r="W54" s="294" t="str">
        <f t="shared" si="71"/>
        <v/>
      </c>
      <c r="X54" s="295" t="str">
        <f t="shared" ca="1" si="11"/>
        <v/>
      </c>
      <c r="Y54" s="294" t="str">
        <f t="shared" si="72"/>
        <v/>
      </c>
      <c r="Z54" s="295" t="str">
        <f t="shared" ca="1" si="12"/>
        <v/>
      </c>
      <c r="AA54" s="294" t="str">
        <f t="shared" si="73"/>
        <v/>
      </c>
      <c r="AB54" s="295" t="str">
        <f t="shared" ca="1" si="13"/>
        <v/>
      </c>
      <c r="AC54" s="294" t="str">
        <f t="shared" si="74"/>
        <v/>
      </c>
      <c r="AD54" s="295" t="str">
        <f t="shared" ca="1" si="14"/>
        <v/>
      </c>
      <c r="AE54" s="294" t="str">
        <f t="shared" si="75"/>
        <v/>
      </c>
      <c r="AF54" s="295" t="str">
        <f t="shared" ca="1" si="15"/>
        <v/>
      </c>
      <c r="AG54" s="294" t="str">
        <f t="shared" si="76"/>
        <v/>
      </c>
      <c r="AH54" s="295" t="str">
        <f t="shared" ca="1" si="16"/>
        <v/>
      </c>
      <c r="AI54" s="294" t="str">
        <f t="shared" si="77"/>
        <v/>
      </c>
      <c r="AJ54" s="295" t="str">
        <f t="shared" si="17"/>
        <v/>
      </c>
      <c r="AK54" s="294" t="str">
        <f t="shared" si="78"/>
        <v/>
      </c>
      <c r="AL54" s="295" t="str">
        <f t="shared" si="18"/>
        <v/>
      </c>
      <c r="AM54" s="294" t="str">
        <f t="shared" si="79"/>
        <v/>
      </c>
      <c r="AN54" s="295" t="str">
        <f t="shared" si="19"/>
        <v/>
      </c>
      <c r="AO54" s="294" t="str">
        <f t="shared" si="80"/>
        <v/>
      </c>
      <c r="AP54" s="295" t="str">
        <f t="shared" si="20"/>
        <v/>
      </c>
      <c r="AQ54" s="294" t="str">
        <f t="shared" si="81"/>
        <v/>
      </c>
      <c r="AR54" s="295" t="str">
        <f t="shared" si="21"/>
        <v/>
      </c>
      <c r="AS54" s="294" t="str">
        <f t="shared" si="82"/>
        <v/>
      </c>
      <c r="AT54" s="295" t="str">
        <f t="shared" si="22"/>
        <v/>
      </c>
      <c r="AU54" s="294" t="str">
        <f t="shared" si="83"/>
        <v/>
      </c>
      <c r="AV54" s="295" t="str">
        <f t="shared" si="23"/>
        <v/>
      </c>
      <c r="AW54" s="294" t="str">
        <f t="shared" si="84"/>
        <v/>
      </c>
      <c r="AX54" s="295" t="str">
        <f t="shared" si="24"/>
        <v/>
      </c>
      <c r="AY54" s="294" t="str">
        <f t="shared" si="85"/>
        <v/>
      </c>
      <c r="AZ54" s="295" t="str">
        <f t="shared" si="87"/>
        <v/>
      </c>
      <c r="BA54" s="294"/>
      <c r="BB54" s="295" t="str">
        <f t="shared" si="88"/>
        <v/>
      </c>
      <c r="BC54" s="294" t="str">
        <f t="shared" si="56"/>
        <v/>
      </c>
      <c r="BD54" s="295" t="str">
        <f t="shared" si="89"/>
        <v/>
      </c>
      <c r="BE54" s="294" t="str">
        <f t="shared" si="57"/>
        <v/>
      </c>
      <c r="BF54" s="295"/>
      <c r="BG54" s="294"/>
      <c r="BH54" s="295"/>
      <c r="BI54" s="294"/>
      <c r="BJ54" s="295"/>
      <c r="BK54" s="294"/>
    </row>
    <row r="55" spans="1:63" s="68" customFormat="1" ht="21" hidden="1" customHeight="1">
      <c r="A55" s="241">
        <f t="shared" si="86"/>
        <v>42</v>
      </c>
      <c r="B55" s="297"/>
      <c r="C55" s="380" t="str">
        <f t="shared" si="30"/>
        <v/>
      </c>
      <c r="D55" s="382" t="str">
        <f t="shared" si="0"/>
        <v/>
      </c>
      <c r="E55" s="294" t="str">
        <f t="shared" si="62"/>
        <v/>
      </c>
      <c r="F55" s="295" t="str">
        <f t="shared" ca="1" si="2"/>
        <v/>
      </c>
      <c r="G55" s="294" t="str">
        <f t="shared" si="63"/>
        <v/>
      </c>
      <c r="H55" s="295" t="str">
        <f t="shared" ca="1" si="3"/>
        <v/>
      </c>
      <c r="I55" s="294" t="str">
        <f t="shared" si="64"/>
        <v/>
      </c>
      <c r="J55" s="295" t="str">
        <f t="shared" ca="1" si="4"/>
        <v/>
      </c>
      <c r="K55" s="294" t="str">
        <f t="shared" si="65"/>
        <v/>
      </c>
      <c r="L55" s="295" t="str">
        <f t="shared" ca="1" si="5"/>
        <v/>
      </c>
      <c r="M55" s="294" t="str">
        <f t="shared" si="66"/>
        <v/>
      </c>
      <c r="N55" s="295" t="str">
        <f t="shared" ca="1" si="6"/>
        <v/>
      </c>
      <c r="O55" s="294" t="str">
        <f t="shared" si="67"/>
        <v/>
      </c>
      <c r="P55" s="295" t="str">
        <f t="shared" ca="1" si="7"/>
        <v/>
      </c>
      <c r="Q55" s="294" t="str">
        <f t="shared" si="68"/>
        <v/>
      </c>
      <c r="R55" s="295" t="str">
        <f t="shared" ca="1" si="8"/>
        <v/>
      </c>
      <c r="S55" s="294" t="str">
        <f t="shared" si="69"/>
        <v/>
      </c>
      <c r="T55" s="295" t="str">
        <f t="shared" ca="1" si="9"/>
        <v/>
      </c>
      <c r="U55" s="294" t="str">
        <f t="shared" si="70"/>
        <v/>
      </c>
      <c r="V55" s="295" t="str">
        <f t="shared" ca="1" si="10"/>
        <v/>
      </c>
      <c r="W55" s="294" t="str">
        <f t="shared" si="71"/>
        <v/>
      </c>
      <c r="X55" s="295" t="str">
        <f t="shared" ca="1" si="11"/>
        <v/>
      </c>
      <c r="Y55" s="294" t="str">
        <f t="shared" si="72"/>
        <v/>
      </c>
      <c r="Z55" s="295" t="str">
        <f t="shared" ca="1" si="12"/>
        <v/>
      </c>
      <c r="AA55" s="294" t="str">
        <f t="shared" si="73"/>
        <v/>
      </c>
      <c r="AB55" s="295" t="str">
        <f t="shared" ca="1" si="13"/>
        <v/>
      </c>
      <c r="AC55" s="294" t="str">
        <f t="shared" si="74"/>
        <v/>
      </c>
      <c r="AD55" s="295" t="str">
        <f t="shared" ca="1" si="14"/>
        <v/>
      </c>
      <c r="AE55" s="294" t="str">
        <f t="shared" si="75"/>
        <v/>
      </c>
      <c r="AF55" s="295" t="str">
        <f t="shared" ca="1" si="15"/>
        <v/>
      </c>
      <c r="AG55" s="294" t="str">
        <f t="shared" si="76"/>
        <v/>
      </c>
      <c r="AH55" s="295" t="str">
        <f t="shared" ca="1" si="16"/>
        <v/>
      </c>
      <c r="AI55" s="294" t="str">
        <f t="shared" si="77"/>
        <v/>
      </c>
      <c r="AJ55" s="295" t="str">
        <f t="shared" si="17"/>
        <v/>
      </c>
      <c r="AK55" s="294" t="str">
        <f t="shared" si="78"/>
        <v/>
      </c>
      <c r="AL55" s="295" t="str">
        <f t="shared" si="18"/>
        <v/>
      </c>
      <c r="AM55" s="294" t="str">
        <f t="shared" si="79"/>
        <v/>
      </c>
      <c r="AN55" s="295" t="str">
        <f t="shared" si="19"/>
        <v/>
      </c>
      <c r="AO55" s="294" t="str">
        <f t="shared" si="80"/>
        <v/>
      </c>
      <c r="AP55" s="295" t="str">
        <f t="shared" si="20"/>
        <v/>
      </c>
      <c r="AQ55" s="294" t="str">
        <f t="shared" si="81"/>
        <v/>
      </c>
      <c r="AR55" s="295" t="str">
        <f t="shared" si="21"/>
        <v/>
      </c>
      <c r="AS55" s="294" t="str">
        <f t="shared" si="82"/>
        <v/>
      </c>
      <c r="AT55" s="295" t="str">
        <f t="shared" si="22"/>
        <v/>
      </c>
      <c r="AU55" s="294" t="str">
        <f t="shared" si="83"/>
        <v/>
      </c>
      <c r="AV55" s="295" t="str">
        <f t="shared" si="23"/>
        <v/>
      </c>
      <c r="AW55" s="294" t="str">
        <f t="shared" si="84"/>
        <v/>
      </c>
      <c r="AX55" s="295" t="str">
        <f t="shared" si="24"/>
        <v/>
      </c>
      <c r="AY55" s="294" t="str">
        <f t="shared" si="85"/>
        <v/>
      </c>
      <c r="AZ55" s="295" t="str">
        <f t="shared" si="87"/>
        <v/>
      </c>
      <c r="BA55" s="294"/>
      <c r="BB55" s="295" t="str">
        <f t="shared" si="88"/>
        <v/>
      </c>
      <c r="BC55" s="294" t="str">
        <f t="shared" si="56"/>
        <v/>
      </c>
      <c r="BD55" s="295" t="str">
        <f t="shared" si="89"/>
        <v/>
      </c>
      <c r="BE55" s="294" t="str">
        <f t="shared" si="57"/>
        <v/>
      </c>
      <c r="BF55" s="295"/>
      <c r="BG55" s="294"/>
      <c r="BH55" s="295"/>
      <c r="BI55" s="294"/>
      <c r="BJ55" s="295"/>
      <c r="BK55" s="294"/>
    </row>
    <row r="56" spans="1:63" s="68" customFormat="1" ht="21" hidden="1" customHeight="1">
      <c r="A56" s="241">
        <f t="shared" si="86"/>
        <v>43</v>
      </c>
      <c r="B56" s="297"/>
      <c r="C56" s="380" t="str">
        <f t="shared" si="30"/>
        <v/>
      </c>
      <c r="D56" s="382" t="str">
        <f t="shared" si="0"/>
        <v/>
      </c>
      <c r="E56" s="294" t="str">
        <f t="shared" si="62"/>
        <v/>
      </c>
      <c r="F56" s="295" t="str">
        <f t="shared" ca="1" si="2"/>
        <v/>
      </c>
      <c r="G56" s="294" t="str">
        <f t="shared" si="63"/>
        <v/>
      </c>
      <c r="H56" s="295" t="str">
        <f t="shared" ca="1" si="3"/>
        <v/>
      </c>
      <c r="I56" s="294" t="str">
        <f t="shared" si="64"/>
        <v/>
      </c>
      <c r="J56" s="295" t="str">
        <f t="shared" ca="1" si="4"/>
        <v/>
      </c>
      <c r="K56" s="294" t="str">
        <f t="shared" si="65"/>
        <v/>
      </c>
      <c r="L56" s="295" t="str">
        <f t="shared" ca="1" si="5"/>
        <v/>
      </c>
      <c r="M56" s="294" t="str">
        <f t="shared" si="66"/>
        <v/>
      </c>
      <c r="N56" s="295" t="str">
        <f t="shared" ca="1" si="6"/>
        <v/>
      </c>
      <c r="O56" s="294" t="str">
        <f t="shared" si="67"/>
        <v/>
      </c>
      <c r="P56" s="295" t="str">
        <f t="shared" ca="1" si="7"/>
        <v/>
      </c>
      <c r="Q56" s="294" t="str">
        <f t="shared" si="68"/>
        <v/>
      </c>
      <c r="R56" s="295" t="str">
        <f t="shared" ca="1" si="8"/>
        <v/>
      </c>
      <c r="S56" s="294" t="str">
        <f t="shared" si="69"/>
        <v/>
      </c>
      <c r="T56" s="295" t="str">
        <f t="shared" ca="1" si="9"/>
        <v/>
      </c>
      <c r="U56" s="294" t="str">
        <f t="shared" si="70"/>
        <v/>
      </c>
      <c r="V56" s="295" t="str">
        <f t="shared" ca="1" si="10"/>
        <v/>
      </c>
      <c r="W56" s="294" t="str">
        <f t="shared" si="71"/>
        <v/>
      </c>
      <c r="X56" s="295" t="str">
        <f t="shared" ca="1" si="11"/>
        <v/>
      </c>
      <c r="Y56" s="294" t="str">
        <f t="shared" si="72"/>
        <v/>
      </c>
      <c r="Z56" s="295" t="str">
        <f t="shared" ca="1" si="12"/>
        <v/>
      </c>
      <c r="AA56" s="294" t="str">
        <f t="shared" si="73"/>
        <v/>
      </c>
      <c r="AB56" s="295" t="str">
        <f t="shared" ca="1" si="13"/>
        <v/>
      </c>
      <c r="AC56" s="294" t="str">
        <f t="shared" si="74"/>
        <v/>
      </c>
      <c r="AD56" s="295" t="str">
        <f t="shared" ca="1" si="14"/>
        <v/>
      </c>
      <c r="AE56" s="294" t="str">
        <f t="shared" si="75"/>
        <v/>
      </c>
      <c r="AF56" s="295" t="str">
        <f t="shared" ca="1" si="15"/>
        <v/>
      </c>
      <c r="AG56" s="294" t="str">
        <f t="shared" si="76"/>
        <v/>
      </c>
      <c r="AH56" s="295" t="str">
        <f t="shared" ca="1" si="16"/>
        <v/>
      </c>
      <c r="AI56" s="294" t="str">
        <f t="shared" si="77"/>
        <v/>
      </c>
      <c r="AJ56" s="295" t="str">
        <f t="shared" si="17"/>
        <v/>
      </c>
      <c r="AK56" s="294" t="str">
        <f t="shared" si="78"/>
        <v/>
      </c>
      <c r="AL56" s="295" t="str">
        <f t="shared" si="18"/>
        <v/>
      </c>
      <c r="AM56" s="294" t="str">
        <f t="shared" si="79"/>
        <v/>
      </c>
      <c r="AN56" s="295" t="str">
        <f t="shared" si="19"/>
        <v/>
      </c>
      <c r="AO56" s="294" t="str">
        <f t="shared" si="80"/>
        <v/>
      </c>
      <c r="AP56" s="295" t="str">
        <f t="shared" si="20"/>
        <v/>
      </c>
      <c r="AQ56" s="294" t="str">
        <f t="shared" si="81"/>
        <v/>
      </c>
      <c r="AR56" s="295" t="str">
        <f t="shared" si="21"/>
        <v/>
      </c>
      <c r="AS56" s="294" t="str">
        <f t="shared" si="82"/>
        <v/>
      </c>
      <c r="AT56" s="295" t="str">
        <f t="shared" si="22"/>
        <v/>
      </c>
      <c r="AU56" s="294" t="str">
        <f t="shared" si="83"/>
        <v/>
      </c>
      <c r="AV56" s="295" t="str">
        <f t="shared" si="23"/>
        <v/>
      </c>
      <c r="AW56" s="294" t="str">
        <f t="shared" si="84"/>
        <v/>
      </c>
      <c r="AX56" s="295" t="str">
        <f t="shared" si="24"/>
        <v/>
      </c>
      <c r="AY56" s="294" t="str">
        <f t="shared" si="85"/>
        <v/>
      </c>
      <c r="AZ56" s="295" t="str">
        <f t="shared" si="87"/>
        <v/>
      </c>
      <c r="BA56" s="294"/>
      <c r="BB56" s="295" t="str">
        <f t="shared" si="88"/>
        <v/>
      </c>
      <c r="BC56" s="294" t="str">
        <f t="shared" si="56"/>
        <v/>
      </c>
      <c r="BD56" s="295" t="str">
        <f t="shared" si="89"/>
        <v/>
      </c>
      <c r="BE56" s="294" t="str">
        <f t="shared" si="57"/>
        <v/>
      </c>
      <c r="BF56" s="295"/>
      <c r="BG56" s="294"/>
      <c r="BH56" s="295"/>
      <c r="BI56" s="294"/>
      <c r="BJ56" s="295"/>
      <c r="BK56" s="294"/>
    </row>
    <row r="57" spans="1:63" s="68" customFormat="1" ht="21" hidden="1" customHeight="1">
      <c r="A57" s="241">
        <f t="shared" si="86"/>
        <v>44</v>
      </c>
      <c r="B57" s="297"/>
      <c r="C57" s="380" t="str">
        <f t="shared" si="30"/>
        <v/>
      </c>
      <c r="D57" s="382" t="str">
        <f t="shared" si="0"/>
        <v/>
      </c>
      <c r="E57" s="294" t="str">
        <f t="shared" si="62"/>
        <v/>
      </c>
      <c r="F57" s="295" t="str">
        <f t="shared" ca="1" si="2"/>
        <v/>
      </c>
      <c r="G57" s="294" t="str">
        <f t="shared" si="63"/>
        <v/>
      </c>
      <c r="H57" s="295" t="str">
        <f t="shared" ca="1" si="3"/>
        <v/>
      </c>
      <c r="I57" s="294" t="str">
        <f t="shared" si="64"/>
        <v/>
      </c>
      <c r="J57" s="295" t="str">
        <f t="shared" ca="1" si="4"/>
        <v/>
      </c>
      <c r="K57" s="294" t="str">
        <f t="shared" si="65"/>
        <v/>
      </c>
      <c r="L57" s="295" t="str">
        <f t="shared" ca="1" si="5"/>
        <v/>
      </c>
      <c r="M57" s="294" t="str">
        <f t="shared" si="66"/>
        <v/>
      </c>
      <c r="N57" s="295" t="str">
        <f t="shared" ca="1" si="6"/>
        <v/>
      </c>
      <c r="O57" s="294" t="str">
        <f t="shared" si="67"/>
        <v/>
      </c>
      <c r="P57" s="295" t="str">
        <f t="shared" ca="1" si="7"/>
        <v/>
      </c>
      <c r="Q57" s="294" t="str">
        <f t="shared" si="68"/>
        <v/>
      </c>
      <c r="R57" s="295" t="str">
        <f t="shared" ca="1" si="8"/>
        <v/>
      </c>
      <c r="S57" s="294" t="str">
        <f t="shared" si="69"/>
        <v/>
      </c>
      <c r="T57" s="295" t="str">
        <f t="shared" ca="1" si="9"/>
        <v/>
      </c>
      <c r="U57" s="294" t="str">
        <f t="shared" si="70"/>
        <v/>
      </c>
      <c r="V57" s="295" t="str">
        <f t="shared" ca="1" si="10"/>
        <v/>
      </c>
      <c r="W57" s="294" t="str">
        <f t="shared" si="71"/>
        <v/>
      </c>
      <c r="X57" s="295" t="str">
        <f t="shared" ca="1" si="11"/>
        <v/>
      </c>
      <c r="Y57" s="294" t="str">
        <f t="shared" si="72"/>
        <v/>
      </c>
      <c r="Z57" s="295" t="str">
        <f t="shared" ca="1" si="12"/>
        <v/>
      </c>
      <c r="AA57" s="294" t="str">
        <f t="shared" si="73"/>
        <v/>
      </c>
      <c r="AB57" s="295" t="str">
        <f t="shared" ca="1" si="13"/>
        <v/>
      </c>
      <c r="AC57" s="294" t="str">
        <f t="shared" si="74"/>
        <v/>
      </c>
      <c r="AD57" s="295" t="str">
        <f t="shared" ca="1" si="14"/>
        <v/>
      </c>
      <c r="AE57" s="294" t="str">
        <f t="shared" si="75"/>
        <v/>
      </c>
      <c r="AF57" s="295" t="str">
        <f t="shared" ca="1" si="15"/>
        <v/>
      </c>
      <c r="AG57" s="294" t="str">
        <f t="shared" si="76"/>
        <v/>
      </c>
      <c r="AH57" s="295" t="str">
        <f t="shared" ca="1" si="16"/>
        <v/>
      </c>
      <c r="AI57" s="294" t="str">
        <f t="shared" si="77"/>
        <v/>
      </c>
      <c r="AJ57" s="295" t="str">
        <f t="shared" si="17"/>
        <v/>
      </c>
      <c r="AK57" s="294" t="str">
        <f t="shared" si="78"/>
        <v/>
      </c>
      <c r="AL57" s="295" t="str">
        <f t="shared" si="18"/>
        <v/>
      </c>
      <c r="AM57" s="294" t="str">
        <f t="shared" si="79"/>
        <v/>
      </c>
      <c r="AN57" s="295" t="str">
        <f t="shared" si="19"/>
        <v/>
      </c>
      <c r="AO57" s="294" t="str">
        <f t="shared" si="80"/>
        <v/>
      </c>
      <c r="AP57" s="295" t="str">
        <f t="shared" si="20"/>
        <v/>
      </c>
      <c r="AQ57" s="294" t="str">
        <f t="shared" si="81"/>
        <v/>
      </c>
      <c r="AR57" s="295" t="str">
        <f t="shared" si="21"/>
        <v/>
      </c>
      <c r="AS57" s="294" t="str">
        <f t="shared" si="82"/>
        <v/>
      </c>
      <c r="AT57" s="295" t="str">
        <f t="shared" si="22"/>
        <v/>
      </c>
      <c r="AU57" s="294" t="str">
        <f t="shared" si="83"/>
        <v/>
      </c>
      <c r="AV57" s="295" t="str">
        <f t="shared" si="23"/>
        <v/>
      </c>
      <c r="AW57" s="294" t="str">
        <f t="shared" si="84"/>
        <v/>
      </c>
      <c r="AX57" s="295" t="str">
        <f t="shared" si="24"/>
        <v/>
      </c>
      <c r="AY57" s="294" t="str">
        <f t="shared" si="85"/>
        <v/>
      </c>
      <c r="AZ57" s="295" t="str">
        <f t="shared" si="87"/>
        <v/>
      </c>
      <c r="BA57" s="294"/>
      <c r="BB57" s="295" t="str">
        <f t="shared" si="88"/>
        <v/>
      </c>
      <c r="BC57" s="294" t="str">
        <f t="shared" si="56"/>
        <v/>
      </c>
      <c r="BD57" s="295" t="str">
        <f t="shared" si="89"/>
        <v/>
      </c>
      <c r="BE57" s="294" t="str">
        <f t="shared" si="57"/>
        <v/>
      </c>
      <c r="BF57" s="295"/>
      <c r="BG57" s="294"/>
      <c r="BH57" s="295"/>
      <c r="BI57" s="294"/>
      <c r="BJ57" s="295"/>
      <c r="BK57" s="294"/>
    </row>
    <row r="58" spans="1:63" s="68" customFormat="1" ht="21" hidden="1" customHeight="1">
      <c r="A58" s="241">
        <f t="shared" si="86"/>
        <v>45</v>
      </c>
      <c r="B58" s="297"/>
      <c r="C58" s="380" t="str">
        <f t="shared" si="30"/>
        <v/>
      </c>
      <c r="D58" s="382" t="str">
        <f t="shared" si="0"/>
        <v/>
      </c>
      <c r="E58" s="294" t="str">
        <f t="shared" si="62"/>
        <v/>
      </c>
      <c r="F58" s="295" t="str">
        <f t="shared" ca="1" si="2"/>
        <v/>
      </c>
      <c r="G58" s="294" t="str">
        <f t="shared" si="63"/>
        <v/>
      </c>
      <c r="H58" s="295" t="str">
        <f t="shared" ca="1" si="3"/>
        <v/>
      </c>
      <c r="I58" s="294" t="str">
        <f t="shared" si="64"/>
        <v/>
      </c>
      <c r="J58" s="295" t="str">
        <f t="shared" ca="1" si="4"/>
        <v/>
      </c>
      <c r="K58" s="294" t="str">
        <f t="shared" si="65"/>
        <v/>
      </c>
      <c r="L58" s="295" t="str">
        <f t="shared" ca="1" si="5"/>
        <v/>
      </c>
      <c r="M58" s="294" t="str">
        <f t="shared" si="66"/>
        <v/>
      </c>
      <c r="N58" s="295" t="str">
        <f t="shared" ca="1" si="6"/>
        <v/>
      </c>
      <c r="O58" s="294" t="str">
        <f t="shared" si="67"/>
        <v/>
      </c>
      <c r="P58" s="295" t="str">
        <f t="shared" ca="1" si="7"/>
        <v/>
      </c>
      <c r="Q58" s="294" t="str">
        <f t="shared" si="68"/>
        <v/>
      </c>
      <c r="R58" s="295" t="str">
        <f t="shared" ca="1" si="8"/>
        <v/>
      </c>
      <c r="S58" s="294" t="str">
        <f t="shared" si="69"/>
        <v/>
      </c>
      <c r="T58" s="295" t="str">
        <f t="shared" ca="1" si="9"/>
        <v/>
      </c>
      <c r="U58" s="294" t="str">
        <f t="shared" si="70"/>
        <v/>
      </c>
      <c r="V58" s="295" t="str">
        <f t="shared" ca="1" si="10"/>
        <v/>
      </c>
      <c r="W58" s="294" t="str">
        <f t="shared" si="71"/>
        <v/>
      </c>
      <c r="X58" s="295" t="str">
        <f t="shared" ca="1" si="11"/>
        <v/>
      </c>
      <c r="Y58" s="294" t="str">
        <f t="shared" si="72"/>
        <v/>
      </c>
      <c r="Z58" s="295" t="str">
        <f t="shared" ca="1" si="12"/>
        <v/>
      </c>
      <c r="AA58" s="294" t="str">
        <f t="shared" si="73"/>
        <v/>
      </c>
      <c r="AB58" s="295" t="str">
        <f t="shared" ca="1" si="13"/>
        <v/>
      </c>
      <c r="AC58" s="294" t="str">
        <f t="shared" si="74"/>
        <v/>
      </c>
      <c r="AD58" s="295" t="str">
        <f t="shared" ca="1" si="14"/>
        <v/>
      </c>
      <c r="AE58" s="294" t="str">
        <f t="shared" si="75"/>
        <v/>
      </c>
      <c r="AF58" s="295" t="str">
        <f t="shared" ca="1" si="15"/>
        <v/>
      </c>
      <c r="AG58" s="294" t="str">
        <f t="shared" si="76"/>
        <v/>
      </c>
      <c r="AH58" s="295" t="str">
        <f t="shared" ca="1" si="16"/>
        <v/>
      </c>
      <c r="AI58" s="294" t="str">
        <f t="shared" si="77"/>
        <v/>
      </c>
      <c r="AJ58" s="295" t="str">
        <f t="shared" si="17"/>
        <v/>
      </c>
      <c r="AK58" s="294" t="str">
        <f t="shared" si="78"/>
        <v/>
      </c>
      <c r="AL58" s="295" t="str">
        <f t="shared" si="18"/>
        <v/>
      </c>
      <c r="AM58" s="294" t="str">
        <f t="shared" si="79"/>
        <v/>
      </c>
      <c r="AN58" s="295" t="str">
        <f t="shared" si="19"/>
        <v/>
      </c>
      <c r="AO58" s="294" t="str">
        <f t="shared" si="80"/>
        <v/>
      </c>
      <c r="AP58" s="295" t="str">
        <f t="shared" si="20"/>
        <v/>
      </c>
      <c r="AQ58" s="294" t="str">
        <f t="shared" si="81"/>
        <v/>
      </c>
      <c r="AR58" s="295" t="str">
        <f t="shared" si="21"/>
        <v/>
      </c>
      <c r="AS58" s="294" t="str">
        <f t="shared" si="82"/>
        <v/>
      </c>
      <c r="AT58" s="295" t="str">
        <f t="shared" si="22"/>
        <v/>
      </c>
      <c r="AU58" s="294" t="str">
        <f t="shared" si="83"/>
        <v/>
      </c>
      <c r="AV58" s="295" t="str">
        <f t="shared" si="23"/>
        <v/>
      </c>
      <c r="AW58" s="294" t="str">
        <f t="shared" si="84"/>
        <v/>
      </c>
      <c r="AX58" s="295" t="str">
        <f t="shared" si="24"/>
        <v/>
      </c>
      <c r="AY58" s="294" t="str">
        <f t="shared" si="85"/>
        <v/>
      </c>
      <c r="AZ58" s="295" t="str">
        <f t="shared" si="87"/>
        <v/>
      </c>
      <c r="BA58" s="294"/>
      <c r="BB58" s="295" t="str">
        <f t="shared" si="88"/>
        <v/>
      </c>
      <c r="BC58" s="294" t="str">
        <f t="shared" si="56"/>
        <v/>
      </c>
      <c r="BD58" s="295" t="str">
        <f t="shared" si="89"/>
        <v/>
      </c>
      <c r="BE58" s="294" t="str">
        <f t="shared" si="57"/>
        <v/>
      </c>
      <c r="BF58" s="295"/>
      <c r="BG58" s="294"/>
      <c r="BH58" s="295"/>
      <c r="BI58" s="294"/>
      <c r="BJ58" s="295"/>
      <c r="BK58" s="294"/>
    </row>
    <row r="59" spans="1:63" s="68" customFormat="1" ht="21" hidden="1" customHeight="1">
      <c r="A59" s="241">
        <f t="shared" si="86"/>
        <v>46</v>
      </c>
      <c r="B59" s="297"/>
      <c r="C59" s="380" t="str">
        <f t="shared" si="30"/>
        <v/>
      </c>
      <c r="D59" s="382" t="str">
        <f t="shared" si="0"/>
        <v/>
      </c>
      <c r="E59" s="294" t="str">
        <f t="shared" si="62"/>
        <v/>
      </c>
      <c r="F59" s="295" t="str">
        <f t="shared" ca="1" si="2"/>
        <v/>
      </c>
      <c r="G59" s="294" t="str">
        <f t="shared" si="63"/>
        <v/>
      </c>
      <c r="H59" s="295" t="str">
        <f t="shared" ca="1" si="3"/>
        <v/>
      </c>
      <c r="I59" s="294" t="str">
        <f t="shared" si="64"/>
        <v/>
      </c>
      <c r="J59" s="295" t="str">
        <f t="shared" ca="1" si="4"/>
        <v/>
      </c>
      <c r="K59" s="294" t="str">
        <f t="shared" si="65"/>
        <v/>
      </c>
      <c r="L59" s="295" t="str">
        <f t="shared" ca="1" si="5"/>
        <v/>
      </c>
      <c r="M59" s="294" t="str">
        <f t="shared" si="66"/>
        <v/>
      </c>
      <c r="N59" s="295" t="str">
        <f t="shared" ca="1" si="6"/>
        <v/>
      </c>
      <c r="O59" s="294" t="str">
        <f t="shared" si="67"/>
        <v/>
      </c>
      <c r="P59" s="295" t="str">
        <f t="shared" ca="1" si="7"/>
        <v/>
      </c>
      <c r="Q59" s="294" t="str">
        <f t="shared" si="68"/>
        <v/>
      </c>
      <c r="R59" s="295" t="str">
        <f t="shared" ca="1" si="8"/>
        <v/>
      </c>
      <c r="S59" s="294" t="str">
        <f t="shared" si="69"/>
        <v/>
      </c>
      <c r="T59" s="295" t="str">
        <f t="shared" ca="1" si="9"/>
        <v/>
      </c>
      <c r="U59" s="294" t="str">
        <f t="shared" si="70"/>
        <v/>
      </c>
      <c r="V59" s="295" t="str">
        <f t="shared" ca="1" si="10"/>
        <v/>
      </c>
      <c r="W59" s="294" t="str">
        <f t="shared" si="71"/>
        <v/>
      </c>
      <c r="X59" s="295" t="str">
        <f t="shared" ca="1" si="11"/>
        <v/>
      </c>
      <c r="Y59" s="294" t="str">
        <f t="shared" si="72"/>
        <v/>
      </c>
      <c r="Z59" s="295" t="str">
        <f t="shared" ca="1" si="12"/>
        <v/>
      </c>
      <c r="AA59" s="294" t="str">
        <f t="shared" si="73"/>
        <v/>
      </c>
      <c r="AB59" s="295" t="str">
        <f t="shared" ca="1" si="13"/>
        <v/>
      </c>
      <c r="AC59" s="294" t="str">
        <f t="shared" si="74"/>
        <v/>
      </c>
      <c r="AD59" s="295" t="str">
        <f t="shared" ca="1" si="14"/>
        <v/>
      </c>
      <c r="AE59" s="294" t="str">
        <f t="shared" si="75"/>
        <v/>
      </c>
      <c r="AF59" s="295" t="str">
        <f t="shared" ca="1" si="15"/>
        <v/>
      </c>
      <c r="AG59" s="294" t="str">
        <f t="shared" si="76"/>
        <v/>
      </c>
      <c r="AH59" s="295" t="str">
        <f t="shared" ca="1" si="16"/>
        <v/>
      </c>
      <c r="AI59" s="294" t="str">
        <f t="shared" si="77"/>
        <v/>
      </c>
      <c r="AJ59" s="295" t="str">
        <f t="shared" si="17"/>
        <v/>
      </c>
      <c r="AK59" s="294" t="str">
        <f t="shared" si="78"/>
        <v/>
      </c>
      <c r="AL59" s="295" t="str">
        <f t="shared" si="18"/>
        <v/>
      </c>
      <c r="AM59" s="294" t="str">
        <f t="shared" si="79"/>
        <v/>
      </c>
      <c r="AN59" s="295" t="str">
        <f t="shared" si="19"/>
        <v/>
      </c>
      <c r="AO59" s="294" t="str">
        <f t="shared" si="80"/>
        <v/>
      </c>
      <c r="AP59" s="295" t="str">
        <f t="shared" si="20"/>
        <v/>
      </c>
      <c r="AQ59" s="294" t="str">
        <f t="shared" si="81"/>
        <v/>
      </c>
      <c r="AR59" s="295" t="str">
        <f t="shared" si="21"/>
        <v/>
      </c>
      <c r="AS59" s="294" t="str">
        <f t="shared" si="82"/>
        <v/>
      </c>
      <c r="AT59" s="295" t="str">
        <f t="shared" si="22"/>
        <v/>
      </c>
      <c r="AU59" s="294" t="str">
        <f t="shared" si="83"/>
        <v/>
      </c>
      <c r="AV59" s="295" t="str">
        <f t="shared" si="23"/>
        <v/>
      </c>
      <c r="AW59" s="294" t="str">
        <f t="shared" si="84"/>
        <v/>
      </c>
      <c r="AX59" s="295" t="str">
        <f t="shared" si="24"/>
        <v/>
      </c>
      <c r="AY59" s="294" t="str">
        <f t="shared" si="85"/>
        <v/>
      </c>
      <c r="AZ59" s="295" t="str">
        <f t="shared" si="87"/>
        <v/>
      </c>
      <c r="BA59" s="294"/>
      <c r="BB59" s="295" t="str">
        <f t="shared" si="88"/>
        <v/>
      </c>
      <c r="BC59" s="294" t="str">
        <f t="shared" si="56"/>
        <v/>
      </c>
      <c r="BD59" s="295" t="str">
        <f t="shared" si="89"/>
        <v/>
      </c>
      <c r="BE59" s="294" t="str">
        <f t="shared" si="57"/>
        <v/>
      </c>
      <c r="BF59" s="295"/>
      <c r="BG59" s="294"/>
      <c r="BH59" s="295"/>
      <c r="BI59" s="294"/>
      <c r="BJ59" s="295"/>
      <c r="BK59" s="294"/>
    </row>
    <row r="60" spans="1:63" s="68" customFormat="1" ht="21" hidden="1" customHeight="1">
      <c r="A60" s="241">
        <f t="shared" si="86"/>
        <v>47</v>
      </c>
      <c r="B60" s="297"/>
      <c r="C60" s="380" t="str">
        <f t="shared" si="30"/>
        <v/>
      </c>
      <c r="D60" s="382" t="str">
        <f t="shared" si="0"/>
        <v/>
      </c>
      <c r="E60" s="294" t="str">
        <f t="shared" si="62"/>
        <v/>
      </c>
      <c r="F60" s="295" t="str">
        <f t="shared" ca="1" si="2"/>
        <v/>
      </c>
      <c r="G60" s="294" t="str">
        <f t="shared" si="63"/>
        <v/>
      </c>
      <c r="H60" s="295" t="str">
        <f t="shared" ca="1" si="3"/>
        <v/>
      </c>
      <c r="I60" s="294" t="str">
        <f t="shared" si="64"/>
        <v/>
      </c>
      <c r="J60" s="295" t="str">
        <f t="shared" ca="1" si="4"/>
        <v/>
      </c>
      <c r="K60" s="294" t="str">
        <f t="shared" si="65"/>
        <v/>
      </c>
      <c r="L60" s="295" t="str">
        <f t="shared" ca="1" si="5"/>
        <v/>
      </c>
      <c r="M60" s="294" t="str">
        <f t="shared" si="66"/>
        <v/>
      </c>
      <c r="N60" s="295" t="str">
        <f t="shared" ca="1" si="6"/>
        <v/>
      </c>
      <c r="O60" s="294" t="str">
        <f t="shared" si="67"/>
        <v/>
      </c>
      <c r="P60" s="295" t="str">
        <f t="shared" ca="1" si="7"/>
        <v/>
      </c>
      <c r="Q60" s="294" t="str">
        <f t="shared" si="68"/>
        <v/>
      </c>
      <c r="R60" s="295" t="str">
        <f t="shared" ca="1" si="8"/>
        <v/>
      </c>
      <c r="S60" s="294" t="str">
        <f t="shared" si="69"/>
        <v/>
      </c>
      <c r="T60" s="295" t="str">
        <f t="shared" ca="1" si="9"/>
        <v/>
      </c>
      <c r="U60" s="294" t="str">
        <f t="shared" si="70"/>
        <v/>
      </c>
      <c r="V60" s="295" t="str">
        <f t="shared" ca="1" si="10"/>
        <v/>
      </c>
      <c r="W60" s="294" t="str">
        <f t="shared" si="71"/>
        <v/>
      </c>
      <c r="X60" s="295" t="str">
        <f t="shared" ca="1" si="11"/>
        <v/>
      </c>
      <c r="Y60" s="294" t="str">
        <f t="shared" si="72"/>
        <v/>
      </c>
      <c r="Z60" s="295" t="str">
        <f t="shared" ca="1" si="12"/>
        <v/>
      </c>
      <c r="AA60" s="294" t="str">
        <f t="shared" si="73"/>
        <v/>
      </c>
      <c r="AB60" s="295" t="str">
        <f t="shared" ca="1" si="13"/>
        <v/>
      </c>
      <c r="AC60" s="294" t="str">
        <f t="shared" si="74"/>
        <v/>
      </c>
      <c r="AD60" s="295" t="str">
        <f t="shared" ca="1" si="14"/>
        <v/>
      </c>
      <c r="AE60" s="294" t="str">
        <f t="shared" si="75"/>
        <v/>
      </c>
      <c r="AF60" s="295" t="str">
        <f t="shared" ca="1" si="15"/>
        <v/>
      </c>
      <c r="AG60" s="294" t="str">
        <f t="shared" si="76"/>
        <v/>
      </c>
      <c r="AH60" s="295" t="str">
        <f t="shared" ca="1" si="16"/>
        <v/>
      </c>
      <c r="AI60" s="294" t="str">
        <f t="shared" si="77"/>
        <v/>
      </c>
      <c r="AJ60" s="295" t="str">
        <f t="shared" si="17"/>
        <v/>
      </c>
      <c r="AK60" s="294" t="str">
        <f t="shared" si="78"/>
        <v/>
      </c>
      <c r="AL60" s="295" t="str">
        <f t="shared" si="18"/>
        <v/>
      </c>
      <c r="AM60" s="294" t="str">
        <f t="shared" si="79"/>
        <v/>
      </c>
      <c r="AN60" s="295" t="str">
        <f t="shared" si="19"/>
        <v/>
      </c>
      <c r="AO60" s="294" t="str">
        <f t="shared" si="80"/>
        <v/>
      </c>
      <c r="AP60" s="295" t="str">
        <f t="shared" si="20"/>
        <v/>
      </c>
      <c r="AQ60" s="294" t="str">
        <f t="shared" si="81"/>
        <v/>
      </c>
      <c r="AR60" s="295" t="str">
        <f t="shared" si="21"/>
        <v/>
      </c>
      <c r="AS60" s="294" t="str">
        <f t="shared" si="82"/>
        <v/>
      </c>
      <c r="AT60" s="295" t="str">
        <f t="shared" si="22"/>
        <v/>
      </c>
      <c r="AU60" s="294" t="str">
        <f t="shared" si="83"/>
        <v/>
      </c>
      <c r="AV60" s="295" t="str">
        <f t="shared" si="23"/>
        <v/>
      </c>
      <c r="AW60" s="294" t="str">
        <f t="shared" si="84"/>
        <v/>
      </c>
      <c r="AX60" s="295" t="str">
        <f t="shared" si="24"/>
        <v/>
      </c>
      <c r="AY60" s="294" t="str">
        <f t="shared" si="85"/>
        <v/>
      </c>
      <c r="AZ60" s="295" t="str">
        <f t="shared" si="87"/>
        <v/>
      </c>
      <c r="BA60" s="294"/>
      <c r="BB60" s="295" t="str">
        <f t="shared" si="88"/>
        <v/>
      </c>
      <c r="BC60" s="294" t="str">
        <f t="shared" si="56"/>
        <v/>
      </c>
      <c r="BD60" s="295" t="str">
        <f t="shared" si="89"/>
        <v/>
      </c>
      <c r="BE60" s="294" t="str">
        <f t="shared" si="57"/>
        <v/>
      </c>
      <c r="BF60" s="295"/>
      <c r="BG60" s="294"/>
      <c r="BH60" s="295"/>
      <c r="BI60" s="294"/>
      <c r="BJ60" s="295"/>
      <c r="BK60" s="294"/>
    </row>
    <row r="61" spans="1:63" s="68" customFormat="1" ht="21" hidden="1" customHeight="1">
      <c r="A61" s="241">
        <f t="shared" si="86"/>
        <v>48</v>
      </c>
      <c r="B61" s="297"/>
      <c r="C61" s="380" t="str">
        <f t="shared" si="30"/>
        <v/>
      </c>
      <c r="D61" s="382" t="str">
        <f t="shared" si="0"/>
        <v/>
      </c>
      <c r="E61" s="294" t="str">
        <f t="shared" si="62"/>
        <v/>
      </c>
      <c r="F61" s="295" t="str">
        <f t="shared" ca="1" si="2"/>
        <v/>
      </c>
      <c r="G61" s="294" t="str">
        <f t="shared" si="63"/>
        <v/>
      </c>
      <c r="H61" s="295" t="str">
        <f t="shared" ca="1" si="3"/>
        <v/>
      </c>
      <c r="I61" s="294" t="str">
        <f t="shared" si="64"/>
        <v/>
      </c>
      <c r="J61" s="295" t="str">
        <f t="shared" ca="1" si="4"/>
        <v/>
      </c>
      <c r="K61" s="294" t="str">
        <f t="shared" si="65"/>
        <v/>
      </c>
      <c r="L61" s="295" t="str">
        <f t="shared" ca="1" si="5"/>
        <v/>
      </c>
      <c r="M61" s="294" t="str">
        <f t="shared" si="66"/>
        <v/>
      </c>
      <c r="N61" s="295" t="str">
        <f t="shared" ca="1" si="6"/>
        <v/>
      </c>
      <c r="O61" s="294" t="str">
        <f t="shared" si="67"/>
        <v/>
      </c>
      <c r="P61" s="295" t="str">
        <f t="shared" ca="1" si="7"/>
        <v/>
      </c>
      <c r="Q61" s="294" t="str">
        <f t="shared" si="68"/>
        <v/>
      </c>
      <c r="R61" s="295" t="str">
        <f t="shared" ca="1" si="8"/>
        <v/>
      </c>
      <c r="S61" s="294" t="str">
        <f t="shared" si="69"/>
        <v/>
      </c>
      <c r="T61" s="295" t="str">
        <f t="shared" ca="1" si="9"/>
        <v/>
      </c>
      <c r="U61" s="294" t="str">
        <f t="shared" si="70"/>
        <v/>
      </c>
      <c r="V61" s="295" t="str">
        <f t="shared" ca="1" si="10"/>
        <v/>
      </c>
      <c r="W61" s="294" t="str">
        <f t="shared" si="71"/>
        <v/>
      </c>
      <c r="X61" s="295" t="str">
        <f t="shared" ca="1" si="11"/>
        <v/>
      </c>
      <c r="Y61" s="294" t="str">
        <f t="shared" si="72"/>
        <v/>
      </c>
      <c r="Z61" s="295" t="str">
        <f t="shared" ca="1" si="12"/>
        <v/>
      </c>
      <c r="AA61" s="294" t="str">
        <f t="shared" si="73"/>
        <v/>
      </c>
      <c r="AB61" s="295" t="str">
        <f t="shared" ca="1" si="13"/>
        <v/>
      </c>
      <c r="AC61" s="294" t="str">
        <f t="shared" si="74"/>
        <v/>
      </c>
      <c r="AD61" s="295" t="str">
        <f t="shared" ca="1" si="14"/>
        <v/>
      </c>
      <c r="AE61" s="294" t="str">
        <f t="shared" si="75"/>
        <v/>
      </c>
      <c r="AF61" s="295" t="str">
        <f t="shared" ca="1" si="15"/>
        <v/>
      </c>
      <c r="AG61" s="294" t="str">
        <f t="shared" si="76"/>
        <v/>
      </c>
      <c r="AH61" s="295" t="str">
        <f t="shared" ca="1" si="16"/>
        <v/>
      </c>
      <c r="AI61" s="294" t="str">
        <f t="shared" si="77"/>
        <v/>
      </c>
      <c r="AJ61" s="295" t="str">
        <f t="shared" si="17"/>
        <v/>
      </c>
      <c r="AK61" s="294" t="str">
        <f t="shared" si="78"/>
        <v/>
      </c>
      <c r="AL61" s="295" t="str">
        <f t="shared" si="18"/>
        <v/>
      </c>
      <c r="AM61" s="294" t="str">
        <f t="shared" si="79"/>
        <v/>
      </c>
      <c r="AN61" s="295" t="str">
        <f t="shared" si="19"/>
        <v/>
      </c>
      <c r="AO61" s="294" t="str">
        <f t="shared" si="80"/>
        <v/>
      </c>
      <c r="AP61" s="295" t="str">
        <f t="shared" si="20"/>
        <v/>
      </c>
      <c r="AQ61" s="294" t="str">
        <f t="shared" si="81"/>
        <v/>
      </c>
      <c r="AR61" s="295" t="str">
        <f t="shared" si="21"/>
        <v/>
      </c>
      <c r="AS61" s="294" t="str">
        <f t="shared" si="82"/>
        <v/>
      </c>
      <c r="AT61" s="295" t="str">
        <f t="shared" si="22"/>
        <v/>
      </c>
      <c r="AU61" s="294" t="str">
        <f t="shared" si="83"/>
        <v/>
      </c>
      <c r="AV61" s="295" t="str">
        <f t="shared" si="23"/>
        <v/>
      </c>
      <c r="AW61" s="294" t="str">
        <f t="shared" si="84"/>
        <v/>
      </c>
      <c r="AX61" s="295" t="str">
        <f t="shared" si="24"/>
        <v/>
      </c>
      <c r="AY61" s="294" t="str">
        <f t="shared" si="85"/>
        <v/>
      </c>
      <c r="AZ61" s="295" t="str">
        <f t="shared" si="87"/>
        <v/>
      </c>
      <c r="BA61" s="294"/>
      <c r="BB61" s="295" t="str">
        <f t="shared" si="88"/>
        <v/>
      </c>
      <c r="BC61" s="294" t="str">
        <f t="shared" si="56"/>
        <v/>
      </c>
      <c r="BD61" s="295" t="str">
        <f t="shared" si="89"/>
        <v/>
      </c>
      <c r="BE61" s="294" t="str">
        <f t="shared" si="57"/>
        <v/>
      </c>
      <c r="BF61" s="295"/>
      <c r="BG61" s="294"/>
      <c r="BH61" s="295"/>
      <c r="BI61" s="294"/>
      <c r="BJ61" s="295"/>
      <c r="BK61" s="294"/>
    </row>
    <row r="62" spans="1:63" s="68" customFormat="1" ht="21" hidden="1" customHeight="1">
      <c r="A62" s="241">
        <f t="shared" si="86"/>
        <v>49</v>
      </c>
      <c r="B62" s="297"/>
      <c r="C62" s="380" t="str">
        <f t="shared" si="30"/>
        <v/>
      </c>
      <c r="D62" s="382" t="str">
        <f t="shared" si="0"/>
        <v/>
      </c>
      <c r="E62" s="294" t="str">
        <f t="shared" si="62"/>
        <v/>
      </c>
      <c r="F62" s="295" t="str">
        <f t="shared" ca="1" si="2"/>
        <v/>
      </c>
      <c r="G62" s="294" t="str">
        <f t="shared" si="63"/>
        <v/>
      </c>
      <c r="H62" s="295" t="str">
        <f t="shared" ca="1" si="3"/>
        <v/>
      </c>
      <c r="I62" s="294" t="str">
        <f t="shared" si="64"/>
        <v/>
      </c>
      <c r="J62" s="295" t="str">
        <f t="shared" ca="1" si="4"/>
        <v/>
      </c>
      <c r="K62" s="294" t="str">
        <f t="shared" si="65"/>
        <v/>
      </c>
      <c r="L62" s="295" t="str">
        <f t="shared" ca="1" si="5"/>
        <v/>
      </c>
      <c r="M62" s="294" t="str">
        <f t="shared" si="66"/>
        <v/>
      </c>
      <c r="N62" s="295" t="str">
        <f t="shared" ca="1" si="6"/>
        <v/>
      </c>
      <c r="O62" s="294" t="str">
        <f t="shared" si="67"/>
        <v/>
      </c>
      <c r="P62" s="295" t="str">
        <f t="shared" ca="1" si="7"/>
        <v/>
      </c>
      <c r="Q62" s="294" t="str">
        <f t="shared" si="68"/>
        <v/>
      </c>
      <c r="R62" s="295" t="str">
        <f t="shared" ca="1" si="8"/>
        <v/>
      </c>
      <c r="S62" s="294" t="str">
        <f t="shared" si="69"/>
        <v/>
      </c>
      <c r="T62" s="295" t="str">
        <f t="shared" ca="1" si="9"/>
        <v/>
      </c>
      <c r="U62" s="294" t="str">
        <f t="shared" si="70"/>
        <v/>
      </c>
      <c r="V62" s="295" t="str">
        <f t="shared" ca="1" si="10"/>
        <v/>
      </c>
      <c r="W62" s="294" t="str">
        <f t="shared" si="71"/>
        <v/>
      </c>
      <c r="X62" s="295" t="str">
        <f t="shared" ca="1" si="11"/>
        <v/>
      </c>
      <c r="Y62" s="294" t="str">
        <f t="shared" si="72"/>
        <v/>
      </c>
      <c r="Z62" s="295" t="str">
        <f t="shared" ca="1" si="12"/>
        <v/>
      </c>
      <c r="AA62" s="294" t="str">
        <f t="shared" si="73"/>
        <v/>
      </c>
      <c r="AB62" s="295" t="str">
        <f t="shared" ca="1" si="13"/>
        <v/>
      </c>
      <c r="AC62" s="294" t="str">
        <f t="shared" si="74"/>
        <v/>
      </c>
      <c r="AD62" s="295" t="str">
        <f t="shared" ca="1" si="14"/>
        <v/>
      </c>
      <c r="AE62" s="294" t="str">
        <f t="shared" si="75"/>
        <v/>
      </c>
      <c r="AF62" s="295" t="str">
        <f t="shared" ca="1" si="15"/>
        <v/>
      </c>
      <c r="AG62" s="294" t="str">
        <f t="shared" si="76"/>
        <v/>
      </c>
      <c r="AH62" s="295" t="str">
        <f t="shared" ca="1" si="16"/>
        <v/>
      </c>
      <c r="AI62" s="294" t="str">
        <f t="shared" si="77"/>
        <v/>
      </c>
      <c r="AJ62" s="295" t="str">
        <f t="shared" si="17"/>
        <v/>
      </c>
      <c r="AK62" s="294" t="str">
        <f t="shared" si="78"/>
        <v/>
      </c>
      <c r="AL62" s="295" t="str">
        <f t="shared" si="18"/>
        <v/>
      </c>
      <c r="AM62" s="294" t="str">
        <f t="shared" si="79"/>
        <v/>
      </c>
      <c r="AN62" s="295" t="str">
        <f t="shared" si="19"/>
        <v/>
      </c>
      <c r="AO62" s="294" t="str">
        <f t="shared" si="80"/>
        <v/>
      </c>
      <c r="AP62" s="295" t="str">
        <f t="shared" si="20"/>
        <v/>
      </c>
      <c r="AQ62" s="294" t="str">
        <f t="shared" si="81"/>
        <v/>
      </c>
      <c r="AR62" s="295" t="str">
        <f t="shared" si="21"/>
        <v/>
      </c>
      <c r="AS62" s="294" t="str">
        <f t="shared" si="82"/>
        <v/>
      </c>
      <c r="AT62" s="295" t="str">
        <f t="shared" si="22"/>
        <v/>
      </c>
      <c r="AU62" s="294" t="str">
        <f t="shared" si="83"/>
        <v/>
      </c>
      <c r="AV62" s="295" t="str">
        <f t="shared" si="23"/>
        <v/>
      </c>
      <c r="AW62" s="294" t="str">
        <f t="shared" si="84"/>
        <v/>
      </c>
      <c r="AX62" s="295" t="str">
        <f t="shared" si="24"/>
        <v/>
      </c>
      <c r="AY62" s="294" t="str">
        <f t="shared" si="85"/>
        <v/>
      </c>
      <c r="AZ62" s="295" t="str">
        <f t="shared" si="87"/>
        <v/>
      </c>
      <c r="BA62" s="294"/>
      <c r="BB62" s="295" t="str">
        <f t="shared" si="88"/>
        <v/>
      </c>
      <c r="BC62" s="294" t="str">
        <f t="shared" si="56"/>
        <v/>
      </c>
      <c r="BD62" s="295" t="str">
        <f t="shared" si="89"/>
        <v/>
      </c>
      <c r="BE62" s="294" t="str">
        <f t="shared" si="57"/>
        <v/>
      </c>
      <c r="BF62" s="295"/>
      <c r="BG62" s="294"/>
      <c r="BH62" s="295"/>
      <c r="BI62" s="294"/>
      <c r="BJ62" s="295"/>
      <c r="BK62" s="294"/>
    </row>
    <row r="63" spans="1:63" s="68" customFormat="1" ht="21" hidden="1" customHeight="1">
      <c r="A63" s="241">
        <f t="shared" si="86"/>
        <v>50</v>
      </c>
      <c r="B63" s="297"/>
      <c r="C63" s="380" t="str">
        <f t="shared" si="30"/>
        <v/>
      </c>
      <c r="D63" s="382" t="str">
        <f t="shared" si="0"/>
        <v/>
      </c>
      <c r="E63" s="294" t="str">
        <f t="shared" si="62"/>
        <v/>
      </c>
      <c r="F63" s="295" t="str">
        <f t="shared" ca="1" si="2"/>
        <v/>
      </c>
      <c r="G63" s="294" t="str">
        <f t="shared" si="63"/>
        <v/>
      </c>
      <c r="H63" s="295" t="str">
        <f t="shared" ca="1" si="3"/>
        <v/>
      </c>
      <c r="I63" s="294" t="str">
        <f t="shared" si="64"/>
        <v/>
      </c>
      <c r="J63" s="295" t="str">
        <f t="shared" ca="1" si="4"/>
        <v/>
      </c>
      <c r="K63" s="294" t="str">
        <f t="shared" si="65"/>
        <v/>
      </c>
      <c r="L63" s="295" t="str">
        <f t="shared" ca="1" si="5"/>
        <v/>
      </c>
      <c r="M63" s="294" t="str">
        <f t="shared" si="66"/>
        <v/>
      </c>
      <c r="N63" s="295" t="str">
        <f t="shared" ca="1" si="6"/>
        <v/>
      </c>
      <c r="O63" s="294" t="str">
        <f t="shared" si="67"/>
        <v/>
      </c>
      <c r="P63" s="295" t="str">
        <f t="shared" ca="1" si="7"/>
        <v/>
      </c>
      <c r="Q63" s="294" t="str">
        <f t="shared" si="68"/>
        <v/>
      </c>
      <c r="R63" s="295" t="str">
        <f t="shared" ca="1" si="8"/>
        <v/>
      </c>
      <c r="S63" s="294" t="str">
        <f t="shared" si="69"/>
        <v/>
      </c>
      <c r="T63" s="295" t="str">
        <f t="shared" ca="1" si="9"/>
        <v/>
      </c>
      <c r="U63" s="294" t="str">
        <f t="shared" si="70"/>
        <v/>
      </c>
      <c r="V63" s="295" t="str">
        <f t="shared" ca="1" si="10"/>
        <v/>
      </c>
      <c r="W63" s="294" t="str">
        <f t="shared" si="71"/>
        <v/>
      </c>
      <c r="X63" s="295" t="str">
        <f t="shared" ca="1" si="11"/>
        <v/>
      </c>
      <c r="Y63" s="294" t="str">
        <f t="shared" si="72"/>
        <v/>
      </c>
      <c r="Z63" s="295" t="str">
        <f t="shared" ca="1" si="12"/>
        <v/>
      </c>
      <c r="AA63" s="294" t="str">
        <f t="shared" si="73"/>
        <v/>
      </c>
      <c r="AB63" s="295" t="str">
        <f t="shared" ca="1" si="13"/>
        <v/>
      </c>
      <c r="AC63" s="294" t="str">
        <f t="shared" si="74"/>
        <v/>
      </c>
      <c r="AD63" s="295" t="str">
        <f t="shared" ca="1" si="14"/>
        <v/>
      </c>
      <c r="AE63" s="294" t="str">
        <f t="shared" si="75"/>
        <v/>
      </c>
      <c r="AF63" s="295" t="str">
        <f t="shared" ca="1" si="15"/>
        <v/>
      </c>
      <c r="AG63" s="294" t="str">
        <f t="shared" si="76"/>
        <v/>
      </c>
      <c r="AH63" s="295" t="str">
        <f t="shared" ca="1" si="16"/>
        <v/>
      </c>
      <c r="AI63" s="294" t="str">
        <f t="shared" si="77"/>
        <v/>
      </c>
      <c r="AJ63" s="295" t="str">
        <f t="shared" si="17"/>
        <v/>
      </c>
      <c r="AK63" s="294" t="str">
        <f t="shared" si="78"/>
        <v/>
      </c>
      <c r="AL63" s="295" t="str">
        <f t="shared" si="18"/>
        <v/>
      </c>
      <c r="AM63" s="294" t="str">
        <f t="shared" si="79"/>
        <v/>
      </c>
      <c r="AN63" s="295" t="str">
        <f t="shared" si="19"/>
        <v/>
      </c>
      <c r="AO63" s="294" t="str">
        <f t="shared" si="80"/>
        <v/>
      </c>
      <c r="AP63" s="295" t="str">
        <f t="shared" si="20"/>
        <v/>
      </c>
      <c r="AQ63" s="294" t="str">
        <f t="shared" si="81"/>
        <v/>
      </c>
      <c r="AR63" s="295" t="str">
        <f t="shared" si="21"/>
        <v/>
      </c>
      <c r="AS63" s="294" t="str">
        <f t="shared" si="82"/>
        <v/>
      </c>
      <c r="AT63" s="295" t="str">
        <f t="shared" si="22"/>
        <v/>
      </c>
      <c r="AU63" s="294" t="str">
        <f t="shared" si="83"/>
        <v/>
      </c>
      <c r="AV63" s="295" t="str">
        <f t="shared" si="23"/>
        <v/>
      </c>
      <c r="AW63" s="294" t="str">
        <f t="shared" si="84"/>
        <v/>
      </c>
      <c r="AX63" s="295" t="str">
        <f t="shared" si="24"/>
        <v/>
      </c>
      <c r="AY63" s="294" t="str">
        <f t="shared" si="85"/>
        <v/>
      </c>
      <c r="AZ63" s="295" t="str">
        <f t="shared" si="87"/>
        <v/>
      </c>
      <c r="BA63" s="294"/>
      <c r="BB63" s="295" t="str">
        <f t="shared" si="88"/>
        <v/>
      </c>
      <c r="BC63" s="294" t="str">
        <f t="shared" si="56"/>
        <v/>
      </c>
      <c r="BD63" s="295" t="str">
        <f t="shared" si="89"/>
        <v/>
      </c>
      <c r="BE63" s="294" t="str">
        <f t="shared" si="57"/>
        <v/>
      </c>
      <c r="BF63" s="295"/>
      <c r="BG63" s="294"/>
      <c r="BH63" s="295"/>
      <c r="BI63" s="294"/>
      <c r="BJ63" s="295"/>
      <c r="BK63" s="294"/>
    </row>
    <row r="64" spans="1:63" s="68" customFormat="1" ht="21" hidden="1" customHeight="1">
      <c r="A64" s="241">
        <f t="shared" si="86"/>
        <v>51</v>
      </c>
      <c r="B64" s="297"/>
      <c r="C64" s="380" t="str">
        <f t="shared" si="30"/>
        <v/>
      </c>
      <c r="D64" s="382" t="str">
        <f t="shared" si="0"/>
        <v/>
      </c>
      <c r="E64" s="294" t="str">
        <f t="shared" si="62"/>
        <v/>
      </c>
      <c r="F64" s="295" t="str">
        <f t="shared" ca="1" si="2"/>
        <v/>
      </c>
      <c r="G64" s="294" t="str">
        <f t="shared" si="63"/>
        <v/>
      </c>
      <c r="H64" s="295" t="str">
        <f t="shared" ca="1" si="3"/>
        <v/>
      </c>
      <c r="I64" s="294" t="str">
        <f t="shared" si="64"/>
        <v/>
      </c>
      <c r="J64" s="295" t="str">
        <f t="shared" ca="1" si="4"/>
        <v/>
      </c>
      <c r="K64" s="294" t="str">
        <f t="shared" si="65"/>
        <v/>
      </c>
      <c r="L64" s="295" t="str">
        <f t="shared" ca="1" si="5"/>
        <v/>
      </c>
      <c r="M64" s="294" t="str">
        <f t="shared" si="66"/>
        <v/>
      </c>
      <c r="N64" s="295" t="str">
        <f t="shared" ca="1" si="6"/>
        <v/>
      </c>
      <c r="O64" s="294" t="str">
        <f t="shared" si="67"/>
        <v/>
      </c>
      <c r="P64" s="295" t="str">
        <f t="shared" ca="1" si="7"/>
        <v/>
      </c>
      <c r="Q64" s="294" t="str">
        <f t="shared" si="68"/>
        <v/>
      </c>
      <c r="R64" s="295" t="str">
        <f t="shared" ca="1" si="8"/>
        <v/>
      </c>
      <c r="S64" s="294" t="str">
        <f t="shared" si="69"/>
        <v/>
      </c>
      <c r="T64" s="295" t="str">
        <f t="shared" ca="1" si="9"/>
        <v/>
      </c>
      <c r="U64" s="294" t="str">
        <f t="shared" si="70"/>
        <v/>
      </c>
      <c r="V64" s="295" t="str">
        <f t="shared" ca="1" si="10"/>
        <v/>
      </c>
      <c r="W64" s="294" t="str">
        <f t="shared" si="71"/>
        <v/>
      </c>
      <c r="X64" s="295" t="str">
        <f t="shared" ca="1" si="11"/>
        <v/>
      </c>
      <c r="Y64" s="294" t="str">
        <f t="shared" si="72"/>
        <v/>
      </c>
      <c r="Z64" s="295" t="str">
        <f t="shared" ca="1" si="12"/>
        <v/>
      </c>
      <c r="AA64" s="294" t="str">
        <f t="shared" si="73"/>
        <v/>
      </c>
      <c r="AB64" s="295" t="str">
        <f t="shared" ca="1" si="13"/>
        <v/>
      </c>
      <c r="AC64" s="294" t="str">
        <f t="shared" si="74"/>
        <v/>
      </c>
      <c r="AD64" s="295" t="str">
        <f t="shared" ca="1" si="14"/>
        <v/>
      </c>
      <c r="AE64" s="294" t="str">
        <f t="shared" si="75"/>
        <v/>
      </c>
      <c r="AF64" s="295" t="str">
        <f t="shared" ca="1" si="15"/>
        <v/>
      </c>
      <c r="AG64" s="294" t="str">
        <f t="shared" si="76"/>
        <v/>
      </c>
      <c r="AH64" s="295" t="str">
        <f t="shared" ca="1" si="16"/>
        <v/>
      </c>
      <c r="AI64" s="294" t="str">
        <f t="shared" si="77"/>
        <v/>
      </c>
      <c r="AJ64" s="295" t="str">
        <f t="shared" si="17"/>
        <v/>
      </c>
      <c r="AK64" s="294" t="str">
        <f t="shared" si="78"/>
        <v/>
      </c>
      <c r="AL64" s="295" t="str">
        <f t="shared" si="18"/>
        <v/>
      </c>
      <c r="AM64" s="294" t="str">
        <f t="shared" si="79"/>
        <v/>
      </c>
      <c r="AN64" s="295" t="str">
        <f t="shared" si="19"/>
        <v/>
      </c>
      <c r="AO64" s="294" t="str">
        <f t="shared" si="80"/>
        <v/>
      </c>
      <c r="AP64" s="295" t="str">
        <f t="shared" si="20"/>
        <v/>
      </c>
      <c r="AQ64" s="294" t="str">
        <f t="shared" si="81"/>
        <v/>
      </c>
      <c r="AR64" s="295" t="str">
        <f t="shared" si="21"/>
        <v/>
      </c>
      <c r="AS64" s="294" t="str">
        <f t="shared" si="82"/>
        <v/>
      </c>
      <c r="AT64" s="295" t="str">
        <f t="shared" si="22"/>
        <v/>
      </c>
      <c r="AU64" s="294" t="str">
        <f t="shared" si="83"/>
        <v/>
      </c>
      <c r="AV64" s="295" t="str">
        <f t="shared" si="23"/>
        <v/>
      </c>
      <c r="AW64" s="294" t="str">
        <f t="shared" si="84"/>
        <v/>
      </c>
      <c r="AX64" s="295" t="str">
        <f t="shared" si="24"/>
        <v/>
      </c>
      <c r="AY64" s="294" t="str">
        <f t="shared" si="85"/>
        <v/>
      </c>
      <c r="AZ64" s="295" t="str">
        <f t="shared" si="87"/>
        <v/>
      </c>
      <c r="BA64" s="294"/>
      <c r="BB64" s="295" t="str">
        <f t="shared" si="88"/>
        <v/>
      </c>
      <c r="BC64" s="294" t="str">
        <f t="shared" si="56"/>
        <v/>
      </c>
      <c r="BD64" s="295" t="str">
        <f t="shared" si="89"/>
        <v/>
      </c>
      <c r="BE64" s="294" t="str">
        <f t="shared" si="57"/>
        <v/>
      </c>
      <c r="BF64" s="295"/>
      <c r="BG64" s="294"/>
      <c r="BH64" s="295"/>
      <c r="BI64" s="294"/>
      <c r="BJ64" s="295"/>
      <c r="BK64" s="294"/>
    </row>
    <row r="65" spans="1:63" s="68" customFormat="1" ht="21" hidden="1" customHeight="1">
      <c r="A65" s="241">
        <f t="shared" si="86"/>
        <v>52</v>
      </c>
      <c r="B65" s="297"/>
      <c r="C65" s="380" t="str">
        <f t="shared" si="30"/>
        <v/>
      </c>
      <c r="D65" s="382" t="str">
        <f t="shared" si="0"/>
        <v/>
      </c>
      <c r="E65" s="294" t="str">
        <f t="shared" si="62"/>
        <v/>
      </c>
      <c r="F65" s="295" t="str">
        <f t="shared" ca="1" si="2"/>
        <v/>
      </c>
      <c r="G65" s="294" t="str">
        <f t="shared" si="63"/>
        <v/>
      </c>
      <c r="H65" s="295" t="str">
        <f t="shared" ca="1" si="3"/>
        <v/>
      </c>
      <c r="I65" s="294" t="str">
        <f t="shared" si="64"/>
        <v/>
      </c>
      <c r="J65" s="295" t="str">
        <f t="shared" ca="1" si="4"/>
        <v/>
      </c>
      <c r="K65" s="294" t="str">
        <f t="shared" si="65"/>
        <v/>
      </c>
      <c r="L65" s="295" t="str">
        <f t="shared" ca="1" si="5"/>
        <v/>
      </c>
      <c r="M65" s="294" t="str">
        <f t="shared" si="66"/>
        <v/>
      </c>
      <c r="N65" s="295" t="str">
        <f t="shared" ca="1" si="6"/>
        <v/>
      </c>
      <c r="O65" s="294" t="str">
        <f t="shared" si="67"/>
        <v/>
      </c>
      <c r="P65" s="295" t="str">
        <f t="shared" ca="1" si="7"/>
        <v/>
      </c>
      <c r="Q65" s="294" t="str">
        <f t="shared" si="68"/>
        <v/>
      </c>
      <c r="R65" s="295" t="str">
        <f t="shared" ca="1" si="8"/>
        <v/>
      </c>
      <c r="S65" s="294" t="str">
        <f t="shared" si="69"/>
        <v/>
      </c>
      <c r="T65" s="295" t="str">
        <f t="shared" ca="1" si="9"/>
        <v/>
      </c>
      <c r="U65" s="294" t="str">
        <f t="shared" si="70"/>
        <v/>
      </c>
      <c r="V65" s="295" t="str">
        <f t="shared" ca="1" si="10"/>
        <v/>
      </c>
      <c r="W65" s="294" t="str">
        <f t="shared" si="71"/>
        <v/>
      </c>
      <c r="X65" s="295" t="str">
        <f t="shared" ca="1" si="11"/>
        <v/>
      </c>
      <c r="Y65" s="294" t="str">
        <f t="shared" si="72"/>
        <v/>
      </c>
      <c r="Z65" s="295" t="str">
        <f t="shared" ca="1" si="12"/>
        <v/>
      </c>
      <c r="AA65" s="294" t="str">
        <f t="shared" si="73"/>
        <v/>
      </c>
      <c r="AB65" s="295" t="str">
        <f t="shared" ca="1" si="13"/>
        <v/>
      </c>
      <c r="AC65" s="294" t="str">
        <f t="shared" si="74"/>
        <v/>
      </c>
      <c r="AD65" s="295" t="str">
        <f t="shared" ca="1" si="14"/>
        <v/>
      </c>
      <c r="AE65" s="294" t="str">
        <f t="shared" si="75"/>
        <v/>
      </c>
      <c r="AF65" s="295" t="str">
        <f t="shared" ca="1" si="15"/>
        <v/>
      </c>
      <c r="AG65" s="294" t="str">
        <f t="shared" si="76"/>
        <v/>
      </c>
      <c r="AH65" s="295" t="str">
        <f t="shared" ca="1" si="16"/>
        <v/>
      </c>
      <c r="AI65" s="294" t="str">
        <f t="shared" si="77"/>
        <v/>
      </c>
      <c r="AJ65" s="295" t="str">
        <f t="shared" si="17"/>
        <v/>
      </c>
      <c r="AK65" s="294" t="str">
        <f t="shared" si="78"/>
        <v/>
      </c>
      <c r="AL65" s="295" t="str">
        <f t="shared" si="18"/>
        <v/>
      </c>
      <c r="AM65" s="294" t="str">
        <f t="shared" si="79"/>
        <v/>
      </c>
      <c r="AN65" s="295" t="str">
        <f t="shared" si="19"/>
        <v/>
      </c>
      <c r="AO65" s="294" t="str">
        <f t="shared" si="80"/>
        <v/>
      </c>
      <c r="AP65" s="295" t="str">
        <f t="shared" si="20"/>
        <v/>
      </c>
      <c r="AQ65" s="294" t="str">
        <f t="shared" si="81"/>
        <v/>
      </c>
      <c r="AR65" s="295" t="str">
        <f t="shared" si="21"/>
        <v/>
      </c>
      <c r="AS65" s="294" t="str">
        <f t="shared" si="82"/>
        <v/>
      </c>
      <c r="AT65" s="295" t="str">
        <f t="shared" si="22"/>
        <v/>
      </c>
      <c r="AU65" s="294" t="str">
        <f t="shared" si="83"/>
        <v/>
      </c>
      <c r="AV65" s="295" t="str">
        <f t="shared" si="23"/>
        <v/>
      </c>
      <c r="AW65" s="294" t="str">
        <f t="shared" si="84"/>
        <v/>
      </c>
      <c r="AX65" s="295" t="str">
        <f t="shared" si="24"/>
        <v/>
      </c>
      <c r="AY65" s="294" t="str">
        <f t="shared" si="85"/>
        <v/>
      </c>
      <c r="AZ65" s="295" t="str">
        <f t="shared" si="87"/>
        <v/>
      </c>
      <c r="BA65" s="294"/>
      <c r="BB65" s="295" t="str">
        <f t="shared" si="88"/>
        <v/>
      </c>
      <c r="BC65" s="294" t="str">
        <f t="shared" si="56"/>
        <v/>
      </c>
      <c r="BD65" s="295" t="str">
        <f t="shared" si="89"/>
        <v/>
      </c>
      <c r="BE65" s="294" t="str">
        <f t="shared" si="57"/>
        <v/>
      </c>
      <c r="BF65" s="295"/>
      <c r="BG65" s="294"/>
      <c r="BH65" s="295"/>
      <c r="BI65" s="294"/>
      <c r="BJ65" s="295"/>
      <c r="BK65" s="294"/>
    </row>
    <row r="66" spans="1:63" s="68" customFormat="1" ht="21" hidden="1" customHeight="1">
      <c r="A66" s="241">
        <f t="shared" si="86"/>
        <v>53</v>
      </c>
      <c r="B66" s="297"/>
      <c r="C66" s="380" t="str">
        <f t="shared" si="30"/>
        <v/>
      </c>
      <c r="D66" s="382" t="str">
        <f t="shared" si="0"/>
        <v/>
      </c>
      <c r="E66" s="294" t="str">
        <f t="shared" si="62"/>
        <v/>
      </c>
      <c r="F66" s="295" t="str">
        <f t="shared" ca="1" si="2"/>
        <v/>
      </c>
      <c r="G66" s="294" t="str">
        <f t="shared" si="63"/>
        <v/>
      </c>
      <c r="H66" s="295" t="str">
        <f t="shared" ca="1" si="3"/>
        <v/>
      </c>
      <c r="I66" s="294" t="str">
        <f t="shared" si="64"/>
        <v/>
      </c>
      <c r="J66" s="295" t="str">
        <f t="shared" ca="1" si="4"/>
        <v/>
      </c>
      <c r="K66" s="294" t="str">
        <f t="shared" si="65"/>
        <v/>
      </c>
      <c r="L66" s="295" t="str">
        <f t="shared" ca="1" si="5"/>
        <v/>
      </c>
      <c r="M66" s="294" t="str">
        <f t="shared" si="66"/>
        <v/>
      </c>
      <c r="N66" s="295" t="str">
        <f t="shared" ca="1" si="6"/>
        <v/>
      </c>
      <c r="O66" s="294" t="str">
        <f t="shared" si="67"/>
        <v/>
      </c>
      <c r="P66" s="295" t="str">
        <f t="shared" ca="1" si="7"/>
        <v/>
      </c>
      <c r="Q66" s="294" t="str">
        <f t="shared" si="68"/>
        <v/>
      </c>
      <c r="R66" s="295" t="str">
        <f t="shared" ca="1" si="8"/>
        <v/>
      </c>
      <c r="S66" s="294" t="str">
        <f t="shared" si="69"/>
        <v/>
      </c>
      <c r="T66" s="295" t="str">
        <f t="shared" ca="1" si="9"/>
        <v/>
      </c>
      <c r="U66" s="294" t="str">
        <f t="shared" si="70"/>
        <v/>
      </c>
      <c r="V66" s="295" t="str">
        <f t="shared" ca="1" si="10"/>
        <v/>
      </c>
      <c r="W66" s="294" t="str">
        <f t="shared" si="71"/>
        <v/>
      </c>
      <c r="X66" s="295" t="str">
        <f t="shared" ca="1" si="11"/>
        <v/>
      </c>
      <c r="Y66" s="294" t="str">
        <f t="shared" si="72"/>
        <v/>
      </c>
      <c r="Z66" s="295" t="str">
        <f t="shared" ca="1" si="12"/>
        <v/>
      </c>
      <c r="AA66" s="294" t="str">
        <f t="shared" si="73"/>
        <v/>
      </c>
      <c r="AB66" s="295" t="str">
        <f t="shared" ca="1" si="13"/>
        <v/>
      </c>
      <c r="AC66" s="294" t="str">
        <f t="shared" si="74"/>
        <v/>
      </c>
      <c r="AD66" s="295" t="str">
        <f t="shared" ca="1" si="14"/>
        <v/>
      </c>
      <c r="AE66" s="294" t="str">
        <f t="shared" si="75"/>
        <v/>
      </c>
      <c r="AF66" s="295" t="str">
        <f t="shared" ca="1" si="15"/>
        <v/>
      </c>
      <c r="AG66" s="294" t="str">
        <f t="shared" si="76"/>
        <v/>
      </c>
      <c r="AH66" s="295" t="str">
        <f t="shared" ca="1" si="16"/>
        <v/>
      </c>
      <c r="AI66" s="294" t="str">
        <f t="shared" si="77"/>
        <v/>
      </c>
      <c r="AJ66" s="295" t="str">
        <f t="shared" si="17"/>
        <v/>
      </c>
      <c r="AK66" s="294" t="str">
        <f t="shared" si="78"/>
        <v/>
      </c>
      <c r="AL66" s="295" t="str">
        <f t="shared" si="18"/>
        <v/>
      </c>
      <c r="AM66" s="294" t="str">
        <f t="shared" si="79"/>
        <v/>
      </c>
      <c r="AN66" s="295" t="str">
        <f t="shared" si="19"/>
        <v/>
      </c>
      <c r="AO66" s="294" t="str">
        <f t="shared" si="80"/>
        <v/>
      </c>
      <c r="AP66" s="295" t="str">
        <f t="shared" si="20"/>
        <v/>
      </c>
      <c r="AQ66" s="294" t="str">
        <f t="shared" si="81"/>
        <v/>
      </c>
      <c r="AR66" s="295" t="str">
        <f t="shared" si="21"/>
        <v/>
      </c>
      <c r="AS66" s="294" t="str">
        <f t="shared" si="82"/>
        <v/>
      </c>
      <c r="AT66" s="295" t="str">
        <f t="shared" si="22"/>
        <v/>
      </c>
      <c r="AU66" s="294" t="str">
        <f t="shared" si="83"/>
        <v/>
      </c>
      <c r="AV66" s="295" t="str">
        <f t="shared" si="23"/>
        <v/>
      </c>
      <c r="AW66" s="294" t="str">
        <f t="shared" si="84"/>
        <v/>
      </c>
      <c r="AX66" s="295" t="str">
        <f t="shared" si="24"/>
        <v/>
      </c>
      <c r="AY66" s="294" t="str">
        <f t="shared" si="85"/>
        <v/>
      </c>
      <c r="AZ66" s="295" t="str">
        <f t="shared" si="87"/>
        <v/>
      </c>
      <c r="BA66" s="294"/>
      <c r="BB66" s="295" t="str">
        <f t="shared" si="88"/>
        <v/>
      </c>
      <c r="BC66" s="294" t="str">
        <f t="shared" si="56"/>
        <v/>
      </c>
      <c r="BD66" s="295" t="str">
        <f t="shared" si="89"/>
        <v/>
      </c>
      <c r="BE66" s="294" t="str">
        <f t="shared" si="57"/>
        <v/>
      </c>
      <c r="BF66" s="295"/>
      <c r="BG66" s="294"/>
      <c r="BH66" s="295"/>
      <c r="BI66" s="294"/>
      <c r="BJ66" s="295"/>
      <c r="BK66" s="294"/>
    </row>
    <row r="67" spans="1:63" s="68" customFormat="1" ht="21" hidden="1" customHeight="1">
      <c r="A67" s="241">
        <f t="shared" si="86"/>
        <v>54</v>
      </c>
      <c r="B67" s="297"/>
      <c r="C67" s="380" t="str">
        <f t="shared" si="30"/>
        <v/>
      </c>
      <c r="D67" s="382" t="str">
        <f t="shared" si="0"/>
        <v/>
      </c>
      <c r="E67" s="294" t="str">
        <f t="shared" si="62"/>
        <v/>
      </c>
      <c r="F67" s="295" t="str">
        <f t="shared" ca="1" si="2"/>
        <v/>
      </c>
      <c r="G67" s="294" t="str">
        <f t="shared" si="63"/>
        <v/>
      </c>
      <c r="H67" s="295" t="str">
        <f t="shared" ca="1" si="3"/>
        <v/>
      </c>
      <c r="I67" s="294" t="str">
        <f t="shared" si="64"/>
        <v/>
      </c>
      <c r="J67" s="295" t="str">
        <f t="shared" ca="1" si="4"/>
        <v/>
      </c>
      <c r="K67" s="294" t="str">
        <f t="shared" si="65"/>
        <v/>
      </c>
      <c r="L67" s="295" t="str">
        <f t="shared" ca="1" si="5"/>
        <v/>
      </c>
      <c r="M67" s="294" t="str">
        <f t="shared" si="66"/>
        <v/>
      </c>
      <c r="N67" s="295" t="str">
        <f t="shared" ca="1" si="6"/>
        <v/>
      </c>
      <c r="O67" s="294" t="str">
        <f t="shared" si="67"/>
        <v/>
      </c>
      <c r="P67" s="295" t="str">
        <f t="shared" ca="1" si="7"/>
        <v/>
      </c>
      <c r="Q67" s="294" t="str">
        <f t="shared" si="68"/>
        <v/>
      </c>
      <c r="R67" s="295" t="str">
        <f t="shared" ca="1" si="8"/>
        <v/>
      </c>
      <c r="S67" s="294" t="str">
        <f t="shared" si="69"/>
        <v/>
      </c>
      <c r="T67" s="295" t="str">
        <f t="shared" ca="1" si="9"/>
        <v/>
      </c>
      <c r="U67" s="294" t="str">
        <f t="shared" si="70"/>
        <v/>
      </c>
      <c r="V67" s="295" t="str">
        <f t="shared" ca="1" si="10"/>
        <v/>
      </c>
      <c r="W67" s="294" t="str">
        <f t="shared" si="71"/>
        <v/>
      </c>
      <c r="X67" s="295" t="str">
        <f t="shared" ca="1" si="11"/>
        <v/>
      </c>
      <c r="Y67" s="294" t="str">
        <f t="shared" si="72"/>
        <v/>
      </c>
      <c r="Z67" s="295" t="str">
        <f t="shared" ca="1" si="12"/>
        <v/>
      </c>
      <c r="AA67" s="294" t="str">
        <f t="shared" si="73"/>
        <v/>
      </c>
      <c r="AB67" s="295" t="str">
        <f t="shared" ca="1" si="13"/>
        <v/>
      </c>
      <c r="AC67" s="294" t="str">
        <f t="shared" si="74"/>
        <v/>
      </c>
      <c r="AD67" s="295" t="str">
        <f t="shared" ca="1" si="14"/>
        <v/>
      </c>
      <c r="AE67" s="294" t="str">
        <f t="shared" si="75"/>
        <v/>
      </c>
      <c r="AF67" s="295" t="str">
        <f t="shared" ca="1" si="15"/>
        <v/>
      </c>
      <c r="AG67" s="294" t="str">
        <f t="shared" si="76"/>
        <v/>
      </c>
      <c r="AH67" s="295" t="str">
        <f t="shared" ca="1" si="16"/>
        <v/>
      </c>
      <c r="AI67" s="294" t="str">
        <f t="shared" si="77"/>
        <v/>
      </c>
      <c r="AJ67" s="295" t="str">
        <f t="shared" si="17"/>
        <v/>
      </c>
      <c r="AK67" s="294" t="str">
        <f t="shared" si="78"/>
        <v/>
      </c>
      <c r="AL67" s="295" t="str">
        <f t="shared" si="18"/>
        <v/>
      </c>
      <c r="AM67" s="294" t="str">
        <f t="shared" si="79"/>
        <v/>
      </c>
      <c r="AN67" s="295" t="str">
        <f t="shared" si="19"/>
        <v/>
      </c>
      <c r="AO67" s="294" t="str">
        <f t="shared" si="80"/>
        <v/>
      </c>
      <c r="AP67" s="295" t="str">
        <f t="shared" si="20"/>
        <v/>
      </c>
      <c r="AQ67" s="294" t="str">
        <f t="shared" si="81"/>
        <v/>
      </c>
      <c r="AR67" s="295" t="str">
        <f t="shared" si="21"/>
        <v/>
      </c>
      <c r="AS67" s="294" t="str">
        <f t="shared" si="82"/>
        <v/>
      </c>
      <c r="AT67" s="295" t="str">
        <f t="shared" si="22"/>
        <v/>
      </c>
      <c r="AU67" s="294" t="str">
        <f t="shared" si="83"/>
        <v/>
      </c>
      <c r="AV67" s="295" t="str">
        <f t="shared" si="23"/>
        <v/>
      </c>
      <c r="AW67" s="294" t="str">
        <f t="shared" si="84"/>
        <v/>
      </c>
      <c r="AX67" s="295" t="str">
        <f t="shared" si="24"/>
        <v/>
      </c>
      <c r="AY67" s="294" t="str">
        <f t="shared" si="85"/>
        <v/>
      </c>
      <c r="AZ67" s="295" t="str">
        <f t="shared" si="87"/>
        <v/>
      </c>
      <c r="BA67" s="294"/>
      <c r="BB67" s="295" t="str">
        <f t="shared" si="88"/>
        <v/>
      </c>
      <c r="BC67" s="294" t="str">
        <f t="shared" si="56"/>
        <v/>
      </c>
      <c r="BD67" s="295" t="str">
        <f t="shared" si="89"/>
        <v/>
      </c>
      <c r="BE67" s="294" t="str">
        <f t="shared" si="57"/>
        <v/>
      </c>
      <c r="BF67" s="295"/>
      <c r="BG67" s="294"/>
      <c r="BH67" s="295"/>
      <c r="BI67" s="294"/>
      <c r="BJ67" s="295"/>
      <c r="BK67" s="294"/>
    </row>
    <row r="68" spans="1:63" s="68" customFormat="1" ht="21" hidden="1" customHeight="1">
      <c r="A68" s="241">
        <f t="shared" si="86"/>
        <v>55</v>
      </c>
      <c r="B68" s="297"/>
      <c r="C68" s="380" t="str">
        <f t="shared" si="30"/>
        <v/>
      </c>
      <c r="D68" s="382" t="str">
        <f t="shared" si="0"/>
        <v/>
      </c>
      <c r="E68" s="294" t="str">
        <f t="shared" si="62"/>
        <v/>
      </c>
      <c r="F68" s="295" t="str">
        <f t="shared" ca="1" si="2"/>
        <v/>
      </c>
      <c r="G68" s="294" t="str">
        <f t="shared" si="63"/>
        <v/>
      </c>
      <c r="H68" s="295" t="str">
        <f t="shared" ca="1" si="3"/>
        <v/>
      </c>
      <c r="I68" s="294" t="str">
        <f t="shared" si="64"/>
        <v/>
      </c>
      <c r="J68" s="295" t="str">
        <f t="shared" ca="1" si="4"/>
        <v/>
      </c>
      <c r="K68" s="294" t="str">
        <f t="shared" si="65"/>
        <v/>
      </c>
      <c r="L68" s="295" t="str">
        <f t="shared" ca="1" si="5"/>
        <v/>
      </c>
      <c r="M68" s="294" t="str">
        <f t="shared" si="66"/>
        <v/>
      </c>
      <c r="N68" s="295" t="str">
        <f t="shared" ca="1" si="6"/>
        <v/>
      </c>
      <c r="O68" s="294" t="str">
        <f t="shared" si="67"/>
        <v/>
      </c>
      <c r="P68" s="295" t="str">
        <f t="shared" ca="1" si="7"/>
        <v/>
      </c>
      <c r="Q68" s="294" t="str">
        <f t="shared" si="68"/>
        <v/>
      </c>
      <c r="R68" s="295" t="str">
        <f t="shared" ca="1" si="8"/>
        <v/>
      </c>
      <c r="S68" s="294" t="str">
        <f t="shared" si="69"/>
        <v/>
      </c>
      <c r="T68" s="295" t="str">
        <f t="shared" ca="1" si="9"/>
        <v/>
      </c>
      <c r="U68" s="294" t="str">
        <f t="shared" si="70"/>
        <v/>
      </c>
      <c r="V68" s="295" t="str">
        <f t="shared" ca="1" si="10"/>
        <v/>
      </c>
      <c r="W68" s="294" t="str">
        <f t="shared" si="71"/>
        <v/>
      </c>
      <c r="X68" s="295" t="str">
        <f t="shared" ca="1" si="11"/>
        <v/>
      </c>
      <c r="Y68" s="294" t="str">
        <f t="shared" si="72"/>
        <v/>
      </c>
      <c r="Z68" s="295" t="str">
        <f t="shared" ca="1" si="12"/>
        <v/>
      </c>
      <c r="AA68" s="294" t="str">
        <f t="shared" si="73"/>
        <v/>
      </c>
      <c r="AB68" s="295" t="str">
        <f t="shared" ca="1" si="13"/>
        <v/>
      </c>
      <c r="AC68" s="294" t="str">
        <f t="shared" si="74"/>
        <v/>
      </c>
      <c r="AD68" s="295" t="str">
        <f t="shared" ca="1" si="14"/>
        <v/>
      </c>
      <c r="AE68" s="294" t="str">
        <f t="shared" si="75"/>
        <v/>
      </c>
      <c r="AF68" s="295" t="str">
        <f t="shared" ca="1" si="15"/>
        <v/>
      </c>
      <c r="AG68" s="294" t="str">
        <f t="shared" si="76"/>
        <v/>
      </c>
      <c r="AH68" s="295" t="str">
        <f t="shared" ca="1" si="16"/>
        <v/>
      </c>
      <c r="AI68" s="294" t="str">
        <f t="shared" si="77"/>
        <v/>
      </c>
      <c r="AJ68" s="295" t="str">
        <f t="shared" si="17"/>
        <v/>
      </c>
      <c r="AK68" s="294" t="str">
        <f t="shared" si="78"/>
        <v/>
      </c>
      <c r="AL68" s="295" t="str">
        <f t="shared" si="18"/>
        <v/>
      </c>
      <c r="AM68" s="294" t="str">
        <f t="shared" si="79"/>
        <v/>
      </c>
      <c r="AN68" s="295" t="str">
        <f t="shared" si="19"/>
        <v/>
      </c>
      <c r="AO68" s="294" t="str">
        <f t="shared" si="80"/>
        <v/>
      </c>
      <c r="AP68" s="295" t="str">
        <f t="shared" si="20"/>
        <v/>
      </c>
      <c r="AQ68" s="294" t="str">
        <f t="shared" si="81"/>
        <v/>
      </c>
      <c r="AR68" s="295" t="str">
        <f t="shared" si="21"/>
        <v/>
      </c>
      <c r="AS68" s="294" t="str">
        <f t="shared" si="82"/>
        <v/>
      </c>
      <c r="AT68" s="295" t="str">
        <f t="shared" si="22"/>
        <v/>
      </c>
      <c r="AU68" s="294" t="str">
        <f t="shared" si="83"/>
        <v/>
      </c>
      <c r="AV68" s="295" t="str">
        <f t="shared" si="23"/>
        <v/>
      </c>
      <c r="AW68" s="294" t="str">
        <f t="shared" si="84"/>
        <v/>
      </c>
      <c r="AX68" s="295" t="str">
        <f t="shared" si="24"/>
        <v/>
      </c>
      <c r="AY68" s="294" t="str">
        <f t="shared" si="85"/>
        <v/>
      </c>
      <c r="AZ68" s="295" t="str">
        <f t="shared" si="87"/>
        <v/>
      </c>
      <c r="BA68" s="294"/>
      <c r="BB68" s="295" t="str">
        <f t="shared" si="88"/>
        <v/>
      </c>
      <c r="BC68" s="294" t="str">
        <f t="shared" si="56"/>
        <v/>
      </c>
      <c r="BD68" s="295" t="str">
        <f t="shared" si="89"/>
        <v/>
      </c>
      <c r="BE68" s="294" t="str">
        <f t="shared" si="57"/>
        <v/>
      </c>
      <c r="BF68" s="295"/>
      <c r="BG68" s="294"/>
      <c r="BH68" s="295"/>
      <c r="BI68" s="294"/>
      <c r="BJ68" s="295"/>
      <c r="BK68" s="294"/>
    </row>
    <row r="69" spans="1:63" s="68" customFormat="1" ht="21" hidden="1" customHeight="1">
      <c r="A69" s="241">
        <f t="shared" si="86"/>
        <v>56</v>
      </c>
      <c r="B69" s="297"/>
      <c r="C69" s="380" t="str">
        <f t="shared" si="30"/>
        <v/>
      </c>
      <c r="D69" s="382" t="str">
        <f t="shared" si="0"/>
        <v/>
      </c>
      <c r="E69" s="294" t="str">
        <f t="shared" si="62"/>
        <v/>
      </c>
      <c r="F69" s="295" t="str">
        <f t="shared" ca="1" si="2"/>
        <v/>
      </c>
      <c r="G69" s="294" t="str">
        <f t="shared" si="63"/>
        <v/>
      </c>
      <c r="H69" s="295" t="str">
        <f t="shared" ca="1" si="3"/>
        <v/>
      </c>
      <c r="I69" s="294" t="str">
        <f t="shared" si="64"/>
        <v/>
      </c>
      <c r="J69" s="295" t="str">
        <f t="shared" ca="1" si="4"/>
        <v/>
      </c>
      <c r="K69" s="294" t="str">
        <f t="shared" si="65"/>
        <v/>
      </c>
      <c r="L69" s="295" t="str">
        <f t="shared" ca="1" si="5"/>
        <v/>
      </c>
      <c r="M69" s="294" t="str">
        <f t="shared" si="66"/>
        <v/>
      </c>
      <c r="N69" s="295" t="str">
        <f t="shared" ca="1" si="6"/>
        <v/>
      </c>
      <c r="O69" s="294" t="str">
        <f t="shared" si="67"/>
        <v/>
      </c>
      <c r="P69" s="295" t="str">
        <f t="shared" ca="1" si="7"/>
        <v/>
      </c>
      <c r="Q69" s="294" t="str">
        <f t="shared" si="68"/>
        <v/>
      </c>
      <c r="R69" s="295" t="str">
        <f t="shared" ca="1" si="8"/>
        <v/>
      </c>
      <c r="S69" s="294" t="str">
        <f t="shared" si="69"/>
        <v/>
      </c>
      <c r="T69" s="295" t="str">
        <f t="shared" ca="1" si="9"/>
        <v/>
      </c>
      <c r="U69" s="294" t="str">
        <f t="shared" si="70"/>
        <v/>
      </c>
      <c r="V69" s="295" t="str">
        <f t="shared" ca="1" si="10"/>
        <v/>
      </c>
      <c r="W69" s="294" t="str">
        <f t="shared" si="71"/>
        <v/>
      </c>
      <c r="X69" s="295" t="str">
        <f t="shared" ca="1" si="11"/>
        <v/>
      </c>
      <c r="Y69" s="294" t="str">
        <f t="shared" si="72"/>
        <v/>
      </c>
      <c r="Z69" s="295" t="str">
        <f t="shared" ca="1" si="12"/>
        <v/>
      </c>
      <c r="AA69" s="294" t="str">
        <f t="shared" si="73"/>
        <v/>
      </c>
      <c r="AB69" s="295" t="str">
        <f t="shared" ca="1" si="13"/>
        <v/>
      </c>
      <c r="AC69" s="294" t="str">
        <f t="shared" si="74"/>
        <v/>
      </c>
      <c r="AD69" s="295" t="str">
        <f t="shared" ca="1" si="14"/>
        <v/>
      </c>
      <c r="AE69" s="294" t="str">
        <f t="shared" si="75"/>
        <v/>
      </c>
      <c r="AF69" s="295" t="str">
        <f t="shared" ca="1" si="15"/>
        <v/>
      </c>
      <c r="AG69" s="294" t="str">
        <f t="shared" si="76"/>
        <v/>
      </c>
      <c r="AH69" s="295" t="str">
        <f t="shared" ca="1" si="16"/>
        <v/>
      </c>
      <c r="AI69" s="294" t="str">
        <f t="shared" si="77"/>
        <v/>
      </c>
      <c r="AJ69" s="295" t="str">
        <f t="shared" si="17"/>
        <v/>
      </c>
      <c r="AK69" s="294" t="str">
        <f t="shared" si="78"/>
        <v/>
      </c>
      <c r="AL69" s="295" t="str">
        <f t="shared" si="18"/>
        <v/>
      </c>
      <c r="AM69" s="294" t="str">
        <f t="shared" si="79"/>
        <v/>
      </c>
      <c r="AN69" s="295" t="str">
        <f t="shared" si="19"/>
        <v/>
      </c>
      <c r="AO69" s="294" t="str">
        <f t="shared" si="80"/>
        <v/>
      </c>
      <c r="AP69" s="295" t="str">
        <f t="shared" si="20"/>
        <v/>
      </c>
      <c r="AQ69" s="294" t="str">
        <f t="shared" si="81"/>
        <v/>
      </c>
      <c r="AR69" s="295" t="str">
        <f t="shared" si="21"/>
        <v/>
      </c>
      <c r="AS69" s="294" t="str">
        <f t="shared" si="82"/>
        <v/>
      </c>
      <c r="AT69" s="295" t="str">
        <f t="shared" si="22"/>
        <v/>
      </c>
      <c r="AU69" s="294" t="str">
        <f t="shared" si="83"/>
        <v/>
      </c>
      <c r="AV69" s="295" t="str">
        <f t="shared" si="23"/>
        <v/>
      </c>
      <c r="AW69" s="294" t="str">
        <f t="shared" si="84"/>
        <v/>
      </c>
      <c r="AX69" s="295" t="str">
        <f t="shared" si="24"/>
        <v/>
      </c>
      <c r="AY69" s="294" t="str">
        <f t="shared" si="85"/>
        <v/>
      </c>
      <c r="AZ69" s="295" t="str">
        <f t="shared" si="87"/>
        <v/>
      </c>
      <c r="BA69" s="294"/>
      <c r="BB69" s="295" t="str">
        <f t="shared" si="88"/>
        <v/>
      </c>
      <c r="BC69" s="294" t="str">
        <f t="shared" si="56"/>
        <v/>
      </c>
      <c r="BD69" s="295" t="str">
        <f t="shared" si="89"/>
        <v/>
      </c>
      <c r="BE69" s="294" t="str">
        <f t="shared" si="57"/>
        <v/>
      </c>
      <c r="BF69" s="295"/>
      <c r="BG69" s="294"/>
      <c r="BH69" s="295"/>
      <c r="BI69" s="294"/>
      <c r="BJ69" s="295"/>
      <c r="BK69" s="294"/>
    </row>
    <row r="70" spans="1:63" s="68" customFormat="1" ht="21" hidden="1" customHeight="1">
      <c r="A70" s="241">
        <f t="shared" si="86"/>
        <v>57</v>
      </c>
      <c r="B70" s="297"/>
      <c r="C70" s="380" t="str">
        <f t="shared" si="30"/>
        <v/>
      </c>
      <c r="D70" s="382" t="str">
        <f t="shared" si="0"/>
        <v/>
      </c>
      <c r="E70" s="294" t="str">
        <f t="shared" si="62"/>
        <v/>
      </c>
      <c r="F70" s="295" t="str">
        <f t="shared" ca="1" si="2"/>
        <v/>
      </c>
      <c r="G70" s="294" t="str">
        <f t="shared" si="63"/>
        <v/>
      </c>
      <c r="H70" s="295" t="str">
        <f t="shared" ca="1" si="3"/>
        <v/>
      </c>
      <c r="I70" s="294" t="str">
        <f t="shared" si="64"/>
        <v/>
      </c>
      <c r="J70" s="295" t="str">
        <f t="shared" ca="1" si="4"/>
        <v/>
      </c>
      <c r="K70" s="294" t="str">
        <f t="shared" si="65"/>
        <v/>
      </c>
      <c r="L70" s="295" t="str">
        <f t="shared" ca="1" si="5"/>
        <v/>
      </c>
      <c r="M70" s="294" t="str">
        <f t="shared" si="66"/>
        <v/>
      </c>
      <c r="N70" s="295" t="str">
        <f t="shared" ca="1" si="6"/>
        <v/>
      </c>
      <c r="O70" s="294" t="str">
        <f t="shared" si="67"/>
        <v/>
      </c>
      <c r="P70" s="295" t="str">
        <f t="shared" ca="1" si="7"/>
        <v/>
      </c>
      <c r="Q70" s="294" t="str">
        <f t="shared" si="68"/>
        <v/>
      </c>
      <c r="R70" s="295" t="str">
        <f t="shared" ca="1" si="8"/>
        <v/>
      </c>
      <c r="S70" s="294" t="str">
        <f t="shared" si="69"/>
        <v/>
      </c>
      <c r="T70" s="295" t="str">
        <f t="shared" ca="1" si="9"/>
        <v/>
      </c>
      <c r="U70" s="294" t="str">
        <f t="shared" si="70"/>
        <v/>
      </c>
      <c r="V70" s="295" t="str">
        <f t="shared" ca="1" si="10"/>
        <v/>
      </c>
      <c r="W70" s="294" t="str">
        <f t="shared" si="71"/>
        <v/>
      </c>
      <c r="X70" s="295" t="str">
        <f t="shared" ca="1" si="11"/>
        <v/>
      </c>
      <c r="Y70" s="294" t="str">
        <f t="shared" si="72"/>
        <v/>
      </c>
      <c r="Z70" s="295" t="str">
        <f t="shared" ca="1" si="12"/>
        <v/>
      </c>
      <c r="AA70" s="294" t="str">
        <f t="shared" si="73"/>
        <v/>
      </c>
      <c r="AB70" s="295" t="str">
        <f t="shared" ca="1" si="13"/>
        <v/>
      </c>
      <c r="AC70" s="294" t="str">
        <f t="shared" si="74"/>
        <v/>
      </c>
      <c r="AD70" s="295" t="str">
        <f t="shared" ca="1" si="14"/>
        <v/>
      </c>
      <c r="AE70" s="294" t="str">
        <f t="shared" si="75"/>
        <v/>
      </c>
      <c r="AF70" s="295" t="str">
        <f t="shared" ca="1" si="15"/>
        <v/>
      </c>
      <c r="AG70" s="294" t="str">
        <f t="shared" si="76"/>
        <v/>
      </c>
      <c r="AH70" s="295" t="str">
        <f t="shared" ca="1" si="16"/>
        <v/>
      </c>
      <c r="AI70" s="294" t="str">
        <f t="shared" si="77"/>
        <v/>
      </c>
      <c r="AJ70" s="295" t="str">
        <f t="shared" si="17"/>
        <v/>
      </c>
      <c r="AK70" s="294" t="str">
        <f t="shared" si="78"/>
        <v/>
      </c>
      <c r="AL70" s="295" t="str">
        <f t="shared" si="18"/>
        <v/>
      </c>
      <c r="AM70" s="294" t="str">
        <f t="shared" si="79"/>
        <v/>
      </c>
      <c r="AN70" s="295" t="str">
        <f t="shared" si="19"/>
        <v/>
      </c>
      <c r="AO70" s="294" t="str">
        <f t="shared" si="80"/>
        <v/>
      </c>
      <c r="AP70" s="295" t="str">
        <f t="shared" si="20"/>
        <v/>
      </c>
      <c r="AQ70" s="294" t="str">
        <f t="shared" si="81"/>
        <v/>
      </c>
      <c r="AR70" s="295" t="str">
        <f t="shared" si="21"/>
        <v/>
      </c>
      <c r="AS70" s="294" t="str">
        <f t="shared" si="82"/>
        <v/>
      </c>
      <c r="AT70" s="295" t="str">
        <f t="shared" si="22"/>
        <v/>
      </c>
      <c r="AU70" s="294" t="str">
        <f t="shared" si="83"/>
        <v/>
      </c>
      <c r="AV70" s="295" t="str">
        <f t="shared" si="23"/>
        <v/>
      </c>
      <c r="AW70" s="294" t="str">
        <f t="shared" si="84"/>
        <v/>
      </c>
      <c r="AX70" s="295" t="str">
        <f t="shared" si="24"/>
        <v/>
      </c>
      <c r="AY70" s="294" t="str">
        <f t="shared" si="85"/>
        <v/>
      </c>
      <c r="AZ70" s="295" t="str">
        <f t="shared" si="87"/>
        <v/>
      </c>
      <c r="BA70" s="294"/>
      <c r="BB70" s="295" t="str">
        <f t="shared" si="88"/>
        <v/>
      </c>
      <c r="BC70" s="294" t="str">
        <f t="shared" si="56"/>
        <v/>
      </c>
      <c r="BD70" s="295" t="str">
        <f t="shared" si="89"/>
        <v/>
      </c>
      <c r="BE70" s="294" t="str">
        <f t="shared" si="57"/>
        <v/>
      </c>
      <c r="BF70" s="295"/>
      <c r="BG70" s="294"/>
      <c r="BH70" s="295"/>
      <c r="BI70" s="294"/>
      <c r="BJ70" s="295"/>
      <c r="BK70" s="294"/>
    </row>
    <row r="71" spans="1:63" s="68" customFormat="1" ht="21" hidden="1" customHeight="1">
      <c r="A71" s="241">
        <f t="shared" si="86"/>
        <v>58</v>
      </c>
      <c r="B71" s="297"/>
      <c r="C71" s="380" t="str">
        <f t="shared" si="30"/>
        <v/>
      </c>
      <c r="D71" s="382" t="str">
        <f t="shared" si="0"/>
        <v/>
      </c>
      <c r="E71" s="294" t="str">
        <f t="shared" si="62"/>
        <v/>
      </c>
      <c r="F71" s="295" t="str">
        <f t="shared" ca="1" si="2"/>
        <v/>
      </c>
      <c r="G71" s="294" t="str">
        <f t="shared" si="63"/>
        <v/>
      </c>
      <c r="H71" s="295" t="str">
        <f t="shared" ca="1" si="3"/>
        <v/>
      </c>
      <c r="I71" s="294" t="str">
        <f t="shared" si="64"/>
        <v/>
      </c>
      <c r="J71" s="295" t="str">
        <f t="shared" ca="1" si="4"/>
        <v/>
      </c>
      <c r="K71" s="294" t="str">
        <f t="shared" si="65"/>
        <v/>
      </c>
      <c r="L71" s="295" t="str">
        <f t="shared" ca="1" si="5"/>
        <v/>
      </c>
      <c r="M71" s="294" t="str">
        <f t="shared" si="66"/>
        <v/>
      </c>
      <c r="N71" s="295" t="str">
        <f t="shared" ca="1" si="6"/>
        <v/>
      </c>
      <c r="O71" s="294" t="str">
        <f t="shared" si="67"/>
        <v/>
      </c>
      <c r="P71" s="295" t="str">
        <f t="shared" ca="1" si="7"/>
        <v/>
      </c>
      <c r="Q71" s="294" t="str">
        <f t="shared" si="68"/>
        <v/>
      </c>
      <c r="R71" s="295" t="str">
        <f t="shared" ca="1" si="8"/>
        <v/>
      </c>
      <c r="S71" s="294" t="str">
        <f t="shared" si="69"/>
        <v/>
      </c>
      <c r="T71" s="295" t="str">
        <f t="shared" ca="1" si="9"/>
        <v/>
      </c>
      <c r="U71" s="294" t="str">
        <f t="shared" si="70"/>
        <v/>
      </c>
      <c r="V71" s="295" t="str">
        <f t="shared" ca="1" si="10"/>
        <v/>
      </c>
      <c r="W71" s="294" t="str">
        <f t="shared" si="71"/>
        <v/>
      </c>
      <c r="X71" s="295" t="str">
        <f t="shared" ca="1" si="11"/>
        <v/>
      </c>
      <c r="Y71" s="294" t="str">
        <f t="shared" si="72"/>
        <v/>
      </c>
      <c r="Z71" s="295" t="str">
        <f t="shared" ca="1" si="12"/>
        <v/>
      </c>
      <c r="AA71" s="294" t="str">
        <f t="shared" si="73"/>
        <v/>
      </c>
      <c r="AB71" s="295" t="str">
        <f t="shared" ca="1" si="13"/>
        <v/>
      </c>
      <c r="AC71" s="294" t="str">
        <f t="shared" si="74"/>
        <v/>
      </c>
      <c r="AD71" s="295" t="str">
        <f t="shared" ca="1" si="14"/>
        <v/>
      </c>
      <c r="AE71" s="294" t="str">
        <f t="shared" si="75"/>
        <v/>
      </c>
      <c r="AF71" s="295" t="str">
        <f t="shared" ca="1" si="15"/>
        <v/>
      </c>
      <c r="AG71" s="294" t="str">
        <f t="shared" si="76"/>
        <v/>
      </c>
      <c r="AH71" s="295" t="str">
        <f t="shared" ca="1" si="16"/>
        <v/>
      </c>
      <c r="AI71" s="294" t="str">
        <f t="shared" si="77"/>
        <v/>
      </c>
      <c r="AJ71" s="295" t="str">
        <f t="shared" si="17"/>
        <v/>
      </c>
      <c r="AK71" s="294" t="str">
        <f t="shared" si="78"/>
        <v/>
      </c>
      <c r="AL71" s="295" t="str">
        <f t="shared" si="18"/>
        <v/>
      </c>
      <c r="AM71" s="294" t="str">
        <f t="shared" si="79"/>
        <v/>
      </c>
      <c r="AN71" s="295" t="str">
        <f t="shared" si="19"/>
        <v/>
      </c>
      <c r="AO71" s="294" t="str">
        <f t="shared" si="80"/>
        <v/>
      </c>
      <c r="AP71" s="295" t="str">
        <f t="shared" si="20"/>
        <v/>
      </c>
      <c r="AQ71" s="294" t="str">
        <f t="shared" si="81"/>
        <v/>
      </c>
      <c r="AR71" s="295" t="str">
        <f t="shared" si="21"/>
        <v/>
      </c>
      <c r="AS71" s="294" t="str">
        <f t="shared" si="82"/>
        <v/>
      </c>
      <c r="AT71" s="295" t="str">
        <f t="shared" si="22"/>
        <v/>
      </c>
      <c r="AU71" s="294" t="str">
        <f t="shared" si="83"/>
        <v/>
      </c>
      <c r="AV71" s="295" t="str">
        <f t="shared" si="23"/>
        <v/>
      </c>
      <c r="AW71" s="294" t="str">
        <f t="shared" si="84"/>
        <v/>
      </c>
      <c r="AX71" s="295" t="str">
        <f t="shared" si="24"/>
        <v/>
      </c>
      <c r="AY71" s="294" t="str">
        <f t="shared" si="85"/>
        <v/>
      </c>
      <c r="AZ71" s="295" t="str">
        <f t="shared" si="87"/>
        <v/>
      </c>
      <c r="BA71" s="294"/>
      <c r="BB71" s="295" t="str">
        <f t="shared" si="88"/>
        <v/>
      </c>
      <c r="BC71" s="294" t="str">
        <f t="shared" si="56"/>
        <v/>
      </c>
      <c r="BD71" s="295" t="str">
        <f t="shared" si="89"/>
        <v/>
      </c>
      <c r="BE71" s="294" t="str">
        <f t="shared" si="57"/>
        <v/>
      </c>
      <c r="BF71" s="295"/>
      <c r="BG71" s="294"/>
      <c r="BH71" s="295"/>
      <c r="BI71" s="294"/>
      <c r="BJ71" s="295"/>
      <c r="BK71" s="294"/>
    </row>
    <row r="72" spans="1:63" s="68" customFormat="1" ht="21" hidden="1" customHeight="1">
      <c r="A72" s="241">
        <f t="shared" si="86"/>
        <v>59</v>
      </c>
      <c r="B72" s="297"/>
      <c r="C72" s="380" t="str">
        <f t="shared" si="30"/>
        <v/>
      </c>
      <c r="D72" s="382" t="str">
        <f t="shared" si="0"/>
        <v/>
      </c>
      <c r="E72" s="294" t="str">
        <f t="shared" si="62"/>
        <v/>
      </c>
      <c r="F72" s="295" t="str">
        <f t="shared" ca="1" si="2"/>
        <v/>
      </c>
      <c r="G72" s="294" t="str">
        <f t="shared" si="63"/>
        <v/>
      </c>
      <c r="H72" s="295" t="str">
        <f t="shared" ca="1" si="3"/>
        <v/>
      </c>
      <c r="I72" s="294" t="str">
        <f t="shared" si="64"/>
        <v/>
      </c>
      <c r="J72" s="295" t="str">
        <f t="shared" ca="1" si="4"/>
        <v/>
      </c>
      <c r="K72" s="294" t="str">
        <f t="shared" si="65"/>
        <v/>
      </c>
      <c r="L72" s="295" t="str">
        <f t="shared" ca="1" si="5"/>
        <v/>
      </c>
      <c r="M72" s="294" t="str">
        <f t="shared" si="66"/>
        <v/>
      </c>
      <c r="N72" s="295" t="str">
        <f t="shared" ca="1" si="6"/>
        <v/>
      </c>
      <c r="O72" s="294" t="str">
        <f t="shared" si="67"/>
        <v/>
      </c>
      <c r="P72" s="295" t="str">
        <f t="shared" ca="1" si="7"/>
        <v/>
      </c>
      <c r="Q72" s="294" t="str">
        <f t="shared" si="68"/>
        <v/>
      </c>
      <c r="R72" s="295" t="str">
        <f t="shared" ca="1" si="8"/>
        <v/>
      </c>
      <c r="S72" s="294" t="str">
        <f t="shared" si="69"/>
        <v/>
      </c>
      <c r="T72" s="295" t="str">
        <f t="shared" ca="1" si="9"/>
        <v/>
      </c>
      <c r="U72" s="294" t="str">
        <f t="shared" si="70"/>
        <v/>
      </c>
      <c r="V72" s="295" t="str">
        <f t="shared" ca="1" si="10"/>
        <v/>
      </c>
      <c r="W72" s="294" t="str">
        <f t="shared" si="71"/>
        <v/>
      </c>
      <c r="X72" s="295" t="str">
        <f t="shared" ca="1" si="11"/>
        <v/>
      </c>
      <c r="Y72" s="294" t="str">
        <f t="shared" si="72"/>
        <v/>
      </c>
      <c r="Z72" s="295" t="str">
        <f t="shared" ca="1" si="12"/>
        <v/>
      </c>
      <c r="AA72" s="294" t="str">
        <f t="shared" si="73"/>
        <v/>
      </c>
      <c r="AB72" s="295" t="str">
        <f t="shared" ca="1" si="13"/>
        <v/>
      </c>
      <c r="AC72" s="294" t="str">
        <f t="shared" si="74"/>
        <v/>
      </c>
      <c r="AD72" s="295" t="str">
        <f t="shared" ca="1" si="14"/>
        <v/>
      </c>
      <c r="AE72" s="294" t="str">
        <f t="shared" si="75"/>
        <v/>
      </c>
      <c r="AF72" s="295" t="str">
        <f t="shared" ca="1" si="15"/>
        <v/>
      </c>
      <c r="AG72" s="294" t="str">
        <f t="shared" si="76"/>
        <v/>
      </c>
      <c r="AH72" s="295" t="str">
        <f t="shared" ca="1" si="16"/>
        <v/>
      </c>
      <c r="AI72" s="294" t="str">
        <f t="shared" si="77"/>
        <v/>
      </c>
      <c r="AJ72" s="295" t="str">
        <f t="shared" si="17"/>
        <v/>
      </c>
      <c r="AK72" s="294" t="str">
        <f t="shared" si="78"/>
        <v/>
      </c>
      <c r="AL72" s="295" t="str">
        <f t="shared" si="18"/>
        <v/>
      </c>
      <c r="AM72" s="294" t="str">
        <f t="shared" si="79"/>
        <v/>
      </c>
      <c r="AN72" s="295" t="str">
        <f t="shared" si="19"/>
        <v/>
      </c>
      <c r="AO72" s="294" t="str">
        <f t="shared" si="80"/>
        <v/>
      </c>
      <c r="AP72" s="295" t="str">
        <f t="shared" si="20"/>
        <v/>
      </c>
      <c r="AQ72" s="294" t="str">
        <f t="shared" si="81"/>
        <v/>
      </c>
      <c r="AR72" s="295" t="str">
        <f t="shared" si="21"/>
        <v/>
      </c>
      <c r="AS72" s="294" t="str">
        <f t="shared" si="82"/>
        <v/>
      </c>
      <c r="AT72" s="295" t="str">
        <f t="shared" si="22"/>
        <v/>
      </c>
      <c r="AU72" s="294" t="str">
        <f t="shared" si="83"/>
        <v/>
      </c>
      <c r="AV72" s="295" t="str">
        <f t="shared" si="23"/>
        <v/>
      </c>
      <c r="AW72" s="294" t="str">
        <f t="shared" si="84"/>
        <v/>
      </c>
      <c r="AX72" s="295" t="str">
        <f t="shared" si="24"/>
        <v/>
      </c>
      <c r="AY72" s="294" t="str">
        <f t="shared" si="85"/>
        <v/>
      </c>
      <c r="AZ72" s="295" t="str">
        <f t="shared" si="87"/>
        <v/>
      </c>
      <c r="BA72" s="294"/>
      <c r="BB72" s="295" t="str">
        <f t="shared" si="88"/>
        <v/>
      </c>
      <c r="BC72" s="294" t="str">
        <f t="shared" si="56"/>
        <v/>
      </c>
      <c r="BD72" s="295" t="str">
        <f t="shared" si="89"/>
        <v/>
      </c>
      <c r="BE72" s="294" t="str">
        <f t="shared" si="57"/>
        <v/>
      </c>
      <c r="BF72" s="295"/>
      <c r="BG72" s="294"/>
      <c r="BH72" s="295"/>
      <c r="BI72" s="294"/>
      <c r="BJ72" s="295"/>
      <c r="BK72" s="294"/>
    </row>
    <row r="73" spans="1:63" s="68" customFormat="1" ht="21" hidden="1" customHeight="1">
      <c r="A73" s="241">
        <f t="shared" si="86"/>
        <v>60</v>
      </c>
      <c r="B73" s="297"/>
      <c r="C73" s="380" t="str">
        <f t="shared" si="30"/>
        <v/>
      </c>
      <c r="D73" s="382" t="str">
        <f t="shared" si="0"/>
        <v/>
      </c>
      <c r="E73" s="294" t="str">
        <f t="shared" si="62"/>
        <v/>
      </c>
      <c r="F73" s="295" t="str">
        <f t="shared" ca="1" si="2"/>
        <v/>
      </c>
      <c r="G73" s="294" t="str">
        <f t="shared" si="63"/>
        <v/>
      </c>
      <c r="H73" s="295" t="str">
        <f t="shared" ca="1" si="3"/>
        <v/>
      </c>
      <c r="I73" s="294" t="str">
        <f t="shared" si="64"/>
        <v/>
      </c>
      <c r="J73" s="295" t="str">
        <f t="shared" ca="1" si="4"/>
        <v/>
      </c>
      <c r="K73" s="294" t="str">
        <f t="shared" si="65"/>
        <v/>
      </c>
      <c r="L73" s="295" t="str">
        <f t="shared" ca="1" si="5"/>
        <v/>
      </c>
      <c r="M73" s="294" t="str">
        <f t="shared" si="66"/>
        <v/>
      </c>
      <c r="N73" s="295" t="str">
        <f t="shared" ca="1" si="6"/>
        <v/>
      </c>
      <c r="O73" s="294" t="str">
        <f t="shared" si="67"/>
        <v/>
      </c>
      <c r="P73" s="295" t="str">
        <f t="shared" ca="1" si="7"/>
        <v/>
      </c>
      <c r="Q73" s="294" t="str">
        <f t="shared" si="68"/>
        <v/>
      </c>
      <c r="R73" s="295" t="str">
        <f t="shared" ca="1" si="8"/>
        <v/>
      </c>
      <c r="S73" s="294" t="str">
        <f t="shared" si="69"/>
        <v/>
      </c>
      <c r="T73" s="295" t="str">
        <f t="shared" ca="1" si="9"/>
        <v/>
      </c>
      <c r="U73" s="294" t="str">
        <f t="shared" si="70"/>
        <v/>
      </c>
      <c r="V73" s="295" t="str">
        <f t="shared" ca="1" si="10"/>
        <v/>
      </c>
      <c r="W73" s="294" t="str">
        <f t="shared" si="71"/>
        <v/>
      </c>
      <c r="X73" s="295" t="str">
        <f t="shared" ca="1" si="11"/>
        <v/>
      </c>
      <c r="Y73" s="294" t="str">
        <f t="shared" si="72"/>
        <v/>
      </c>
      <c r="Z73" s="295" t="str">
        <f t="shared" ca="1" si="12"/>
        <v/>
      </c>
      <c r="AA73" s="294" t="str">
        <f t="shared" si="73"/>
        <v/>
      </c>
      <c r="AB73" s="295" t="str">
        <f t="shared" ca="1" si="13"/>
        <v/>
      </c>
      <c r="AC73" s="294" t="str">
        <f t="shared" si="74"/>
        <v/>
      </c>
      <c r="AD73" s="295" t="str">
        <f t="shared" ca="1" si="14"/>
        <v/>
      </c>
      <c r="AE73" s="294" t="str">
        <f t="shared" si="75"/>
        <v/>
      </c>
      <c r="AF73" s="295" t="str">
        <f t="shared" ca="1" si="15"/>
        <v/>
      </c>
      <c r="AG73" s="294" t="str">
        <f t="shared" si="76"/>
        <v/>
      </c>
      <c r="AH73" s="295" t="str">
        <f t="shared" ca="1" si="16"/>
        <v/>
      </c>
      <c r="AI73" s="294" t="str">
        <f t="shared" si="77"/>
        <v/>
      </c>
      <c r="AJ73" s="295" t="str">
        <f t="shared" si="17"/>
        <v/>
      </c>
      <c r="AK73" s="294" t="str">
        <f t="shared" si="78"/>
        <v/>
      </c>
      <c r="AL73" s="295" t="str">
        <f t="shared" si="18"/>
        <v/>
      </c>
      <c r="AM73" s="294" t="str">
        <f t="shared" si="79"/>
        <v/>
      </c>
      <c r="AN73" s="295" t="str">
        <f t="shared" si="19"/>
        <v/>
      </c>
      <c r="AO73" s="294" t="str">
        <f t="shared" si="80"/>
        <v/>
      </c>
      <c r="AP73" s="295" t="str">
        <f t="shared" si="20"/>
        <v/>
      </c>
      <c r="AQ73" s="294" t="str">
        <f t="shared" si="81"/>
        <v/>
      </c>
      <c r="AR73" s="295" t="str">
        <f t="shared" si="21"/>
        <v/>
      </c>
      <c r="AS73" s="294" t="str">
        <f t="shared" si="82"/>
        <v/>
      </c>
      <c r="AT73" s="295" t="str">
        <f t="shared" si="22"/>
        <v/>
      </c>
      <c r="AU73" s="294" t="str">
        <f t="shared" si="83"/>
        <v/>
      </c>
      <c r="AV73" s="295" t="str">
        <f t="shared" si="23"/>
        <v/>
      </c>
      <c r="AW73" s="294" t="str">
        <f t="shared" si="84"/>
        <v/>
      </c>
      <c r="AX73" s="295" t="str">
        <f t="shared" si="24"/>
        <v/>
      </c>
      <c r="AY73" s="294" t="str">
        <f t="shared" si="85"/>
        <v/>
      </c>
      <c r="AZ73" s="295" t="str">
        <f t="shared" si="87"/>
        <v/>
      </c>
      <c r="BA73" s="294"/>
      <c r="BB73" s="295" t="str">
        <f t="shared" si="88"/>
        <v/>
      </c>
      <c r="BC73" s="294" t="str">
        <f t="shared" si="56"/>
        <v/>
      </c>
      <c r="BD73" s="295" t="str">
        <f t="shared" si="89"/>
        <v/>
      </c>
      <c r="BE73" s="294" t="str">
        <f t="shared" si="57"/>
        <v/>
      </c>
      <c r="BF73" s="295"/>
      <c r="BG73" s="294"/>
      <c r="BH73" s="295"/>
      <c r="BI73" s="294"/>
      <c r="BJ73" s="295"/>
      <c r="BK73" s="294"/>
    </row>
    <row r="74" spans="1:63" s="68" customFormat="1" ht="21" hidden="1" customHeight="1">
      <c r="A74" s="241">
        <f t="shared" si="86"/>
        <v>61</v>
      </c>
      <c r="B74" s="297"/>
      <c r="C74" s="380" t="str">
        <f t="shared" si="30"/>
        <v/>
      </c>
      <c r="D74" s="382" t="str">
        <f t="shared" si="0"/>
        <v/>
      </c>
      <c r="E74" s="294" t="str">
        <f t="shared" si="62"/>
        <v/>
      </c>
      <c r="F74" s="295" t="str">
        <f t="shared" ca="1" si="2"/>
        <v/>
      </c>
      <c r="G74" s="294" t="str">
        <f t="shared" si="63"/>
        <v/>
      </c>
      <c r="H74" s="295" t="str">
        <f t="shared" ca="1" si="3"/>
        <v/>
      </c>
      <c r="I74" s="294" t="str">
        <f t="shared" si="64"/>
        <v/>
      </c>
      <c r="J74" s="295" t="str">
        <f t="shared" ca="1" si="4"/>
        <v/>
      </c>
      <c r="K74" s="294" t="str">
        <f t="shared" si="65"/>
        <v/>
      </c>
      <c r="L74" s="295" t="str">
        <f t="shared" ca="1" si="5"/>
        <v/>
      </c>
      <c r="M74" s="294" t="str">
        <f t="shared" si="66"/>
        <v/>
      </c>
      <c r="N74" s="295" t="str">
        <f t="shared" ca="1" si="6"/>
        <v/>
      </c>
      <c r="O74" s="294" t="str">
        <f t="shared" si="67"/>
        <v/>
      </c>
      <c r="P74" s="295" t="str">
        <f t="shared" ca="1" si="7"/>
        <v/>
      </c>
      <c r="Q74" s="294" t="str">
        <f t="shared" si="68"/>
        <v/>
      </c>
      <c r="R74" s="295" t="str">
        <f t="shared" ca="1" si="8"/>
        <v/>
      </c>
      <c r="S74" s="294" t="str">
        <f t="shared" si="69"/>
        <v/>
      </c>
      <c r="T74" s="295" t="str">
        <f t="shared" ca="1" si="9"/>
        <v/>
      </c>
      <c r="U74" s="294" t="str">
        <f t="shared" si="70"/>
        <v/>
      </c>
      <c r="V74" s="295" t="str">
        <f t="shared" ca="1" si="10"/>
        <v/>
      </c>
      <c r="W74" s="294" t="str">
        <f t="shared" si="71"/>
        <v/>
      </c>
      <c r="X74" s="295" t="str">
        <f t="shared" ca="1" si="11"/>
        <v/>
      </c>
      <c r="Y74" s="294" t="str">
        <f t="shared" si="72"/>
        <v/>
      </c>
      <c r="Z74" s="295" t="str">
        <f t="shared" ca="1" si="12"/>
        <v/>
      </c>
      <c r="AA74" s="294" t="str">
        <f t="shared" si="73"/>
        <v/>
      </c>
      <c r="AB74" s="295" t="str">
        <f t="shared" ca="1" si="13"/>
        <v/>
      </c>
      <c r="AC74" s="294" t="str">
        <f t="shared" si="74"/>
        <v/>
      </c>
      <c r="AD74" s="295" t="str">
        <f t="shared" ca="1" si="14"/>
        <v/>
      </c>
      <c r="AE74" s="294" t="str">
        <f t="shared" si="75"/>
        <v/>
      </c>
      <c r="AF74" s="295" t="str">
        <f t="shared" ca="1" si="15"/>
        <v/>
      </c>
      <c r="AG74" s="294" t="str">
        <f t="shared" si="76"/>
        <v/>
      </c>
      <c r="AH74" s="295" t="str">
        <f t="shared" ca="1" si="16"/>
        <v/>
      </c>
      <c r="AI74" s="294" t="str">
        <f t="shared" si="77"/>
        <v/>
      </c>
      <c r="AJ74" s="295" t="str">
        <f t="shared" si="17"/>
        <v/>
      </c>
      <c r="AK74" s="294" t="str">
        <f t="shared" si="78"/>
        <v/>
      </c>
      <c r="AL74" s="295" t="str">
        <f t="shared" si="18"/>
        <v/>
      </c>
      <c r="AM74" s="294" t="str">
        <f t="shared" si="79"/>
        <v/>
      </c>
      <c r="AN74" s="295" t="str">
        <f t="shared" si="19"/>
        <v/>
      </c>
      <c r="AO74" s="294" t="str">
        <f t="shared" si="80"/>
        <v/>
      </c>
      <c r="AP74" s="295" t="str">
        <f t="shared" si="20"/>
        <v/>
      </c>
      <c r="AQ74" s="294" t="str">
        <f t="shared" si="81"/>
        <v/>
      </c>
      <c r="AR74" s="295" t="str">
        <f t="shared" si="21"/>
        <v/>
      </c>
      <c r="AS74" s="294" t="str">
        <f t="shared" si="82"/>
        <v/>
      </c>
      <c r="AT74" s="295" t="str">
        <f t="shared" si="22"/>
        <v/>
      </c>
      <c r="AU74" s="294" t="str">
        <f t="shared" si="83"/>
        <v/>
      </c>
      <c r="AV74" s="295" t="str">
        <f t="shared" si="23"/>
        <v/>
      </c>
      <c r="AW74" s="294" t="str">
        <f t="shared" si="84"/>
        <v/>
      </c>
      <c r="AX74" s="295" t="str">
        <f t="shared" si="24"/>
        <v/>
      </c>
      <c r="AY74" s="294" t="str">
        <f t="shared" si="85"/>
        <v/>
      </c>
      <c r="AZ74" s="295" t="str">
        <f t="shared" si="87"/>
        <v/>
      </c>
      <c r="BA74" s="294"/>
      <c r="BB74" s="295" t="str">
        <f t="shared" si="88"/>
        <v/>
      </c>
      <c r="BC74" s="294" t="str">
        <f t="shared" si="56"/>
        <v/>
      </c>
      <c r="BD74" s="295" t="str">
        <f t="shared" si="89"/>
        <v/>
      </c>
      <c r="BE74" s="294" t="str">
        <f t="shared" si="57"/>
        <v/>
      </c>
      <c r="BF74" s="295"/>
      <c r="BG74" s="294"/>
      <c r="BH74" s="295"/>
      <c r="BI74" s="294"/>
      <c r="BJ74" s="295"/>
      <c r="BK74" s="294"/>
    </row>
    <row r="75" spans="1:63" s="68" customFormat="1" ht="21" hidden="1" customHeight="1">
      <c r="A75" s="241">
        <f t="shared" si="86"/>
        <v>62</v>
      </c>
      <c r="B75" s="297"/>
      <c r="C75" s="380" t="str">
        <f t="shared" si="30"/>
        <v/>
      </c>
      <c r="D75" s="382" t="str">
        <f t="shared" si="0"/>
        <v/>
      </c>
      <c r="E75" s="294" t="str">
        <f t="shared" si="62"/>
        <v/>
      </c>
      <c r="F75" s="295" t="str">
        <f t="shared" ca="1" si="2"/>
        <v/>
      </c>
      <c r="G75" s="294" t="str">
        <f t="shared" si="63"/>
        <v/>
      </c>
      <c r="H75" s="295" t="str">
        <f t="shared" ca="1" si="3"/>
        <v/>
      </c>
      <c r="I75" s="294" t="str">
        <f t="shared" si="64"/>
        <v/>
      </c>
      <c r="J75" s="295" t="str">
        <f t="shared" ca="1" si="4"/>
        <v/>
      </c>
      <c r="K75" s="294" t="str">
        <f t="shared" si="65"/>
        <v/>
      </c>
      <c r="L75" s="295" t="str">
        <f t="shared" ca="1" si="5"/>
        <v/>
      </c>
      <c r="M75" s="294" t="str">
        <f t="shared" si="66"/>
        <v/>
      </c>
      <c r="N75" s="295" t="str">
        <f t="shared" ca="1" si="6"/>
        <v/>
      </c>
      <c r="O75" s="294" t="str">
        <f t="shared" si="67"/>
        <v/>
      </c>
      <c r="P75" s="295" t="str">
        <f t="shared" ca="1" si="7"/>
        <v/>
      </c>
      <c r="Q75" s="294" t="str">
        <f t="shared" si="68"/>
        <v/>
      </c>
      <c r="R75" s="295" t="str">
        <f t="shared" ca="1" si="8"/>
        <v/>
      </c>
      <c r="S75" s="294" t="str">
        <f t="shared" si="69"/>
        <v/>
      </c>
      <c r="T75" s="295" t="str">
        <f t="shared" ca="1" si="9"/>
        <v/>
      </c>
      <c r="U75" s="294" t="str">
        <f t="shared" si="70"/>
        <v/>
      </c>
      <c r="V75" s="295" t="str">
        <f t="shared" ca="1" si="10"/>
        <v/>
      </c>
      <c r="W75" s="294" t="str">
        <f t="shared" si="71"/>
        <v/>
      </c>
      <c r="X75" s="295" t="str">
        <f t="shared" ca="1" si="11"/>
        <v/>
      </c>
      <c r="Y75" s="294" t="str">
        <f t="shared" si="72"/>
        <v/>
      </c>
      <c r="Z75" s="295" t="str">
        <f t="shared" ca="1" si="12"/>
        <v/>
      </c>
      <c r="AA75" s="294" t="str">
        <f t="shared" si="73"/>
        <v/>
      </c>
      <c r="AB75" s="295" t="str">
        <f t="shared" ca="1" si="13"/>
        <v/>
      </c>
      <c r="AC75" s="294" t="str">
        <f t="shared" si="74"/>
        <v/>
      </c>
      <c r="AD75" s="295" t="str">
        <f t="shared" ca="1" si="14"/>
        <v/>
      </c>
      <c r="AE75" s="294" t="str">
        <f t="shared" si="75"/>
        <v/>
      </c>
      <c r="AF75" s="295" t="str">
        <f t="shared" ca="1" si="15"/>
        <v/>
      </c>
      <c r="AG75" s="294" t="str">
        <f t="shared" si="76"/>
        <v/>
      </c>
      <c r="AH75" s="295" t="str">
        <f t="shared" ca="1" si="16"/>
        <v/>
      </c>
      <c r="AI75" s="294" t="str">
        <f t="shared" si="77"/>
        <v/>
      </c>
      <c r="AJ75" s="295" t="str">
        <f t="shared" si="17"/>
        <v/>
      </c>
      <c r="AK75" s="294" t="str">
        <f t="shared" si="78"/>
        <v/>
      </c>
      <c r="AL75" s="295" t="str">
        <f t="shared" si="18"/>
        <v/>
      </c>
      <c r="AM75" s="294" t="str">
        <f t="shared" si="79"/>
        <v/>
      </c>
      <c r="AN75" s="295" t="str">
        <f t="shared" si="19"/>
        <v/>
      </c>
      <c r="AO75" s="294" t="str">
        <f t="shared" si="80"/>
        <v/>
      </c>
      <c r="AP75" s="295" t="str">
        <f t="shared" si="20"/>
        <v/>
      </c>
      <c r="AQ75" s="294" t="str">
        <f t="shared" si="81"/>
        <v/>
      </c>
      <c r="AR75" s="295" t="str">
        <f t="shared" si="21"/>
        <v/>
      </c>
      <c r="AS75" s="294" t="str">
        <f t="shared" si="82"/>
        <v/>
      </c>
      <c r="AT75" s="295" t="str">
        <f t="shared" si="22"/>
        <v/>
      </c>
      <c r="AU75" s="294" t="str">
        <f t="shared" si="83"/>
        <v/>
      </c>
      <c r="AV75" s="295" t="str">
        <f t="shared" si="23"/>
        <v/>
      </c>
      <c r="AW75" s="294" t="str">
        <f t="shared" si="84"/>
        <v/>
      </c>
      <c r="AX75" s="295" t="str">
        <f t="shared" si="24"/>
        <v/>
      </c>
      <c r="AY75" s="294" t="str">
        <f t="shared" si="85"/>
        <v/>
      </c>
      <c r="AZ75" s="295" t="str">
        <f t="shared" si="87"/>
        <v/>
      </c>
      <c r="BA75" s="294"/>
      <c r="BB75" s="295" t="str">
        <f t="shared" si="88"/>
        <v/>
      </c>
      <c r="BC75" s="294" t="str">
        <f t="shared" si="56"/>
        <v/>
      </c>
      <c r="BD75" s="295" t="str">
        <f t="shared" si="89"/>
        <v/>
      </c>
      <c r="BE75" s="294" t="str">
        <f t="shared" si="57"/>
        <v/>
      </c>
      <c r="BF75" s="295"/>
      <c r="BG75" s="294"/>
      <c r="BH75" s="295"/>
      <c r="BI75" s="294"/>
      <c r="BJ75" s="295"/>
      <c r="BK75" s="294"/>
    </row>
    <row r="76" spans="1:63" s="68" customFormat="1" ht="21" hidden="1" customHeight="1">
      <c r="A76" s="241">
        <f t="shared" si="86"/>
        <v>63</v>
      </c>
      <c r="B76" s="297"/>
      <c r="C76" s="380" t="str">
        <f t="shared" si="30"/>
        <v/>
      </c>
      <c r="D76" s="382" t="str">
        <f t="shared" si="0"/>
        <v/>
      </c>
      <c r="E76" s="294" t="str">
        <f t="shared" si="62"/>
        <v/>
      </c>
      <c r="F76" s="295" t="str">
        <f t="shared" ca="1" si="2"/>
        <v/>
      </c>
      <c r="G76" s="294" t="str">
        <f t="shared" si="63"/>
        <v/>
      </c>
      <c r="H76" s="295" t="str">
        <f t="shared" ca="1" si="3"/>
        <v/>
      </c>
      <c r="I76" s="294" t="str">
        <f t="shared" si="64"/>
        <v/>
      </c>
      <c r="J76" s="295" t="str">
        <f t="shared" ca="1" si="4"/>
        <v/>
      </c>
      <c r="K76" s="294" t="str">
        <f t="shared" si="65"/>
        <v/>
      </c>
      <c r="L76" s="295" t="str">
        <f t="shared" ca="1" si="5"/>
        <v/>
      </c>
      <c r="M76" s="294" t="str">
        <f t="shared" si="66"/>
        <v/>
      </c>
      <c r="N76" s="295" t="str">
        <f t="shared" ca="1" si="6"/>
        <v/>
      </c>
      <c r="O76" s="294" t="str">
        <f t="shared" si="67"/>
        <v/>
      </c>
      <c r="P76" s="295" t="str">
        <f t="shared" ca="1" si="7"/>
        <v/>
      </c>
      <c r="Q76" s="294" t="str">
        <f t="shared" si="68"/>
        <v/>
      </c>
      <c r="R76" s="295" t="str">
        <f t="shared" ca="1" si="8"/>
        <v/>
      </c>
      <c r="S76" s="294" t="str">
        <f t="shared" si="69"/>
        <v/>
      </c>
      <c r="T76" s="295" t="str">
        <f t="shared" ca="1" si="9"/>
        <v/>
      </c>
      <c r="U76" s="294" t="str">
        <f t="shared" si="70"/>
        <v/>
      </c>
      <c r="V76" s="295" t="str">
        <f t="shared" ca="1" si="10"/>
        <v/>
      </c>
      <c r="W76" s="294" t="str">
        <f t="shared" si="71"/>
        <v/>
      </c>
      <c r="X76" s="295" t="str">
        <f t="shared" ca="1" si="11"/>
        <v/>
      </c>
      <c r="Y76" s="294" t="str">
        <f t="shared" si="72"/>
        <v/>
      </c>
      <c r="Z76" s="295" t="str">
        <f t="shared" ca="1" si="12"/>
        <v/>
      </c>
      <c r="AA76" s="294" t="str">
        <f t="shared" si="73"/>
        <v/>
      </c>
      <c r="AB76" s="295" t="str">
        <f t="shared" ca="1" si="13"/>
        <v/>
      </c>
      <c r="AC76" s="294" t="str">
        <f t="shared" si="74"/>
        <v/>
      </c>
      <c r="AD76" s="295" t="str">
        <f t="shared" ca="1" si="14"/>
        <v/>
      </c>
      <c r="AE76" s="294" t="str">
        <f t="shared" si="75"/>
        <v/>
      </c>
      <c r="AF76" s="295" t="str">
        <f t="shared" ca="1" si="15"/>
        <v/>
      </c>
      <c r="AG76" s="294" t="str">
        <f t="shared" si="76"/>
        <v/>
      </c>
      <c r="AH76" s="295" t="str">
        <f t="shared" ca="1" si="16"/>
        <v/>
      </c>
      <c r="AI76" s="294" t="str">
        <f t="shared" si="77"/>
        <v/>
      </c>
      <c r="AJ76" s="295" t="str">
        <f t="shared" si="17"/>
        <v/>
      </c>
      <c r="AK76" s="294" t="str">
        <f t="shared" si="78"/>
        <v/>
      </c>
      <c r="AL76" s="295" t="str">
        <f t="shared" si="18"/>
        <v/>
      </c>
      <c r="AM76" s="294" t="str">
        <f t="shared" si="79"/>
        <v/>
      </c>
      <c r="AN76" s="295" t="str">
        <f t="shared" si="19"/>
        <v/>
      </c>
      <c r="AO76" s="294" t="str">
        <f t="shared" si="80"/>
        <v/>
      </c>
      <c r="AP76" s="295" t="str">
        <f t="shared" si="20"/>
        <v/>
      </c>
      <c r="AQ76" s="294" t="str">
        <f t="shared" si="81"/>
        <v/>
      </c>
      <c r="AR76" s="295" t="str">
        <f t="shared" si="21"/>
        <v/>
      </c>
      <c r="AS76" s="294" t="str">
        <f t="shared" si="82"/>
        <v/>
      </c>
      <c r="AT76" s="295" t="str">
        <f t="shared" si="22"/>
        <v/>
      </c>
      <c r="AU76" s="294" t="str">
        <f t="shared" si="83"/>
        <v/>
      </c>
      <c r="AV76" s="295" t="str">
        <f t="shared" si="23"/>
        <v/>
      </c>
      <c r="AW76" s="294" t="str">
        <f t="shared" si="84"/>
        <v/>
      </c>
      <c r="AX76" s="295" t="str">
        <f t="shared" si="24"/>
        <v/>
      </c>
      <c r="AY76" s="294" t="str">
        <f t="shared" si="85"/>
        <v/>
      </c>
      <c r="AZ76" s="295" t="str">
        <f t="shared" si="87"/>
        <v/>
      </c>
      <c r="BA76" s="294"/>
      <c r="BB76" s="295" t="str">
        <f t="shared" si="88"/>
        <v/>
      </c>
      <c r="BC76" s="294" t="str">
        <f t="shared" si="56"/>
        <v/>
      </c>
      <c r="BD76" s="295" t="str">
        <f t="shared" si="89"/>
        <v/>
      </c>
      <c r="BE76" s="294" t="str">
        <f t="shared" si="57"/>
        <v/>
      </c>
      <c r="BF76" s="295"/>
      <c r="BG76" s="294"/>
      <c r="BH76" s="295"/>
      <c r="BI76" s="294"/>
      <c r="BJ76" s="295"/>
      <c r="BK76" s="294"/>
    </row>
    <row r="77" spans="1:63" s="68" customFormat="1" ht="21" hidden="1" customHeight="1">
      <c r="A77" s="241">
        <f t="shared" si="86"/>
        <v>64</v>
      </c>
      <c r="B77" s="297"/>
      <c r="C77" s="380" t="str">
        <f t="shared" si="30"/>
        <v/>
      </c>
      <c r="D77" s="382" t="str">
        <f t="shared" si="0"/>
        <v/>
      </c>
      <c r="E77" s="294" t="str">
        <f t="shared" si="62"/>
        <v/>
      </c>
      <c r="F77" s="295" t="str">
        <f t="shared" ca="1" si="2"/>
        <v/>
      </c>
      <c r="G77" s="294" t="str">
        <f t="shared" si="63"/>
        <v/>
      </c>
      <c r="H77" s="295" t="str">
        <f t="shared" ca="1" si="3"/>
        <v/>
      </c>
      <c r="I77" s="294" t="str">
        <f t="shared" si="64"/>
        <v/>
      </c>
      <c r="J77" s="295" t="str">
        <f t="shared" ca="1" si="4"/>
        <v/>
      </c>
      <c r="K77" s="294" t="str">
        <f t="shared" si="65"/>
        <v/>
      </c>
      <c r="L77" s="295" t="str">
        <f t="shared" ca="1" si="5"/>
        <v/>
      </c>
      <c r="M77" s="294" t="str">
        <f t="shared" si="66"/>
        <v/>
      </c>
      <c r="N77" s="295" t="str">
        <f t="shared" ca="1" si="6"/>
        <v/>
      </c>
      <c r="O77" s="294" t="str">
        <f t="shared" si="67"/>
        <v/>
      </c>
      <c r="P77" s="295" t="str">
        <f t="shared" ca="1" si="7"/>
        <v/>
      </c>
      <c r="Q77" s="294" t="str">
        <f t="shared" si="68"/>
        <v/>
      </c>
      <c r="R77" s="295" t="str">
        <f t="shared" ca="1" si="8"/>
        <v/>
      </c>
      <c r="S77" s="294" t="str">
        <f t="shared" si="69"/>
        <v/>
      </c>
      <c r="T77" s="295" t="str">
        <f t="shared" ca="1" si="9"/>
        <v/>
      </c>
      <c r="U77" s="294" t="str">
        <f t="shared" si="70"/>
        <v/>
      </c>
      <c r="V77" s="295" t="str">
        <f t="shared" ca="1" si="10"/>
        <v/>
      </c>
      <c r="W77" s="294" t="str">
        <f t="shared" si="71"/>
        <v/>
      </c>
      <c r="X77" s="295" t="str">
        <f t="shared" ca="1" si="11"/>
        <v/>
      </c>
      <c r="Y77" s="294" t="str">
        <f t="shared" si="72"/>
        <v/>
      </c>
      <c r="Z77" s="295" t="str">
        <f t="shared" ca="1" si="12"/>
        <v/>
      </c>
      <c r="AA77" s="294" t="str">
        <f t="shared" si="73"/>
        <v/>
      </c>
      <c r="AB77" s="295" t="str">
        <f t="shared" ca="1" si="13"/>
        <v/>
      </c>
      <c r="AC77" s="294" t="str">
        <f t="shared" si="74"/>
        <v/>
      </c>
      <c r="AD77" s="295" t="str">
        <f t="shared" ca="1" si="14"/>
        <v/>
      </c>
      <c r="AE77" s="294" t="str">
        <f t="shared" si="75"/>
        <v/>
      </c>
      <c r="AF77" s="295" t="str">
        <f t="shared" ca="1" si="15"/>
        <v/>
      </c>
      <c r="AG77" s="294" t="str">
        <f t="shared" si="76"/>
        <v/>
      </c>
      <c r="AH77" s="295" t="str">
        <f t="shared" ca="1" si="16"/>
        <v/>
      </c>
      <c r="AI77" s="294" t="str">
        <f t="shared" si="77"/>
        <v/>
      </c>
      <c r="AJ77" s="295" t="str">
        <f t="shared" si="17"/>
        <v/>
      </c>
      <c r="AK77" s="294" t="str">
        <f t="shared" si="78"/>
        <v/>
      </c>
      <c r="AL77" s="295" t="str">
        <f t="shared" si="18"/>
        <v/>
      </c>
      <c r="AM77" s="294" t="str">
        <f t="shared" si="79"/>
        <v/>
      </c>
      <c r="AN77" s="295" t="str">
        <f t="shared" si="19"/>
        <v/>
      </c>
      <c r="AO77" s="294" t="str">
        <f t="shared" si="80"/>
        <v/>
      </c>
      <c r="AP77" s="295" t="str">
        <f t="shared" si="20"/>
        <v/>
      </c>
      <c r="AQ77" s="294" t="str">
        <f t="shared" si="81"/>
        <v/>
      </c>
      <c r="AR77" s="295" t="str">
        <f t="shared" si="21"/>
        <v/>
      </c>
      <c r="AS77" s="294" t="str">
        <f t="shared" si="82"/>
        <v/>
      </c>
      <c r="AT77" s="295" t="str">
        <f t="shared" si="22"/>
        <v/>
      </c>
      <c r="AU77" s="294" t="str">
        <f t="shared" si="83"/>
        <v/>
      </c>
      <c r="AV77" s="295" t="str">
        <f t="shared" si="23"/>
        <v/>
      </c>
      <c r="AW77" s="294" t="str">
        <f t="shared" si="84"/>
        <v/>
      </c>
      <c r="AX77" s="295" t="str">
        <f t="shared" si="24"/>
        <v/>
      </c>
      <c r="AY77" s="294" t="str">
        <f t="shared" si="85"/>
        <v/>
      </c>
      <c r="AZ77" s="295" t="str">
        <f t="shared" si="87"/>
        <v/>
      </c>
      <c r="BA77" s="294"/>
      <c r="BB77" s="295" t="str">
        <f t="shared" si="88"/>
        <v/>
      </c>
      <c r="BC77" s="294" t="str">
        <f t="shared" si="56"/>
        <v/>
      </c>
      <c r="BD77" s="295" t="str">
        <f t="shared" si="89"/>
        <v/>
      </c>
      <c r="BE77" s="294" t="str">
        <f t="shared" si="57"/>
        <v/>
      </c>
      <c r="BF77" s="295"/>
      <c r="BG77" s="294"/>
      <c r="BH77" s="295"/>
      <c r="BI77" s="294"/>
      <c r="BJ77" s="295"/>
      <c r="BK77" s="294"/>
    </row>
    <row r="78" spans="1:63" s="68" customFormat="1" ht="21" hidden="1" customHeight="1">
      <c r="A78" s="241">
        <f t="shared" si="86"/>
        <v>65</v>
      </c>
      <c r="B78" s="297"/>
      <c r="C78" s="380" t="str">
        <f t="shared" si="30"/>
        <v/>
      </c>
      <c r="D78" s="382" t="str">
        <f t="shared" si="0"/>
        <v/>
      </c>
      <c r="E78" s="294" t="str">
        <f t="shared" si="62"/>
        <v/>
      </c>
      <c r="F78" s="295" t="str">
        <f t="shared" ca="1" si="2"/>
        <v/>
      </c>
      <c r="G78" s="294" t="str">
        <f t="shared" si="63"/>
        <v/>
      </c>
      <c r="H78" s="295" t="str">
        <f t="shared" ca="1" si="3"/>
        <v/>
      </c>
      <c r="I78" s="294" t="str">
        <f t="shared" si="64"/>
        <v/>
      </c>
      <c r="J78" s="295" t="str">
        <f t="shared" ca="1" si="4"/>
        <v/>
      </c>
      <c r="K78" s="294" t="str">
        <f t="shared" si="65"/>
        <v/>
      </c>
      <c r="L78" s="295" t="str">
        <f t="shared" ca="1" si="5"/>
        <v/>
      </c>
      <c r="M78" s="294" t="str">
        <f t="shared" si="66"/>
        <v/>
      </c>
      <c r="N78" s="295" t="str">
        <f t="shared" ca="1" si="6"/>
        <v/>
      </c>
      <c r="O78" s="294" t="str">
        <f t="shared" si="67"/>
        <v/>
      </c>
      <c r="P78" s="295" t="str">
        <f t="shared" ca="1" si="7"/>
        <v/>
      </c>
      <c r="Q78" s="294" t="str">
        <f t="shared" si="68"/>
        <v/>
      </c>
      <c r="R78" s="295" t="str">
        <f t="shared" ca="1" si="8"/>
        <v/>
      </c>
      <c r="S78" s="294" t="str">
        <f t="shared" si="69"/>
        <v/>
      </c>
      <c r="T78" s="295" t="str">
        <f t="shared" ca="1" si="9"/>
        <v/>
      </c>
      <c r="U78" s="294" t="str">
        <f t="shared" si="70"/>
        <v/>
      </c>
      <c r="V78" s="295" t="str">
        <f t="shared" ca="1" si="10"/>
        <v/>
      </c>
      <c r="W78" s="294" t="str">
        <f t="shared" si="71"/>
        <v/>
      </c>
      <c r="X78" s="295" t="str">
        <f t="shared" ca="1" si="11"/>
        <v/>
      </c>
      <c r="Y78" s="294" t="str">
        <f t="shared" si="72"/>
        <v/>
      </c>
      <c r="Z78" s="295" t="str">
        <f t="shared" ca="1" si="12"/>
        <v/>
      </c>
      <c r="AA78" s="294" t="str">
        <f t="shared" si="73"/>
        <v/>
      </c>
      <c r="AB78" s="295" t="str">
        <f t="shared" ca="1" si="13"/>
        <v/>
      </c>
      <c r="AC78" s="294" t="str">
        <f t="shared" si="74"/>
        <v/>
      </c>
      <c r="AD78" s="295" t="str">
        <f t="shared" ca="1" si="14"/>
        <v/>
      </c>
      <c r="AE78" s="294" t="str">
        <f t="shared" si="75"/>
        <v/>
      </c>
      <c r="AF78" s="295" t="str">
        <f t="shared" ca="1" si="15"/>
        <v/>
      </c>
      <c r="AG78" s="294" t="str">
        <f t="shared" si="76"/>
        <v/>
      </c>
      <c r="AH78" s="295" t="str">
        <f t="shared" ca="1" si="16"/>
        <v/>
      </c>
      <c r="AI78" s="294" t="str">
        <f t="shared" si="77"/>
        <v/>
      </c>
      <c r="AJ78" s="295" t="str">
        <f t="shared" si="17"/>
        <v/>
      </c>
      <c r="AK78" s="294" t="str">
        <f t="shared" si="78"/>
        <v/>
      </c>
      <c r="AL78" s="295" t="str">
        <f t="shared" si="18"/>
        <v/>
      </c>
      <c r="AM78" s="294" t="str">
        <f t="shared" si="79"/>
        <v/>
      </c>
      <c r="AN78" s="295" t="str">
        <f t="shared" si="19"/>
        <v/>
      </c>
      <c r="AO78" s="294" t="str">
        <f t="shared" si="80"/>
        <v/>
      </c>
      <c r="AP78" s="295" t="str">
        <f t="shared" si="20"/>
        <v/>
      </c>
      <c r="AQ78" s="294" t="str">
        <f t="shared" si="81"/>
        <v/>
      </c>
      <c r="AR78" s="295" t="str">
        <f t="shared" si="21"/>
        <v/>
      </c>
      <c r="AS78" s="294" t="str">
        <f t="shared" si="82"/>
        <v/>
      </c>
      <c r="AT78" s="295" t="str">
        <f t="shared" si="22"/>
        <v/>
      </c>
      <c r="AU78" s="294" t="str">
        <f t="shared" si="83"/>
        <v/>
      </c>
      <c r="AV78" s="295" t="str">
        <f t="shared" si="23"/>
        <v/>
      </c>
      <c r="AW78" s="294" t="str">
        <f t="shared" si="84"/>
        <v/>
      </c>
      <c r="AX78" s="295" t="str">
        <f t="shared" si="24"/>
        <v/>
      </c>
      <c r="AY78" s="294" t="str">
        <f t="shared" si="85"/>
        <v/>
      </c>
      <c r="AZ78" s="295" t="str">
        <f t="shared" ref="AZ78:AZ109" si="90">IF($AZ$8="Habilitado",IF($B78="","",ROUND(VLOOKUP($B78,OFERENTE_25,5,FALSE),2)),"")</f>
        <v/>
      </c>
      <c r="BA78" s="294"/>
      <c r="BB78" s="295" t="str">
        <f t="shared" ref="BB78:BB104" si="91">IF($BB$8="Habilitado",IF($B78="","",ROUND(VLOOKUP($B78,OFERENTE_26,5,FALSE),2)),"")</f>
        <v/>
      </c>
      <c r="BC78" s="294" t="str">
        <f t="shared" si="56"/>
        <v/>
      </c>
      <c r="BD78" s="295" t="str">
        <f t="shared" ref="BD78:BD104" si="92">IF($BD$8="Habilitado",IF($B78="","",ROUND(VLOOKUP($B78,OFERENTE_27,5,FALSE),2)),"")</f>
        <v/>
      </c>
      <c r="BE78" s="294" t="str">
        <f t="shared" si="57"/>
        <v/>
      </c>
      <c r="BF78" s="295"/>
      <c r="BG78" s="294"/>
      <c r="BH78" s="295"/>
      <c r="BI78" s="294"/>
      <c r="BJ78" s="295"/>
      <c r="BK78" s="294"/>
    </row>
    <row r="79" spans="1:63" s="68" customFormat="1" ht="21" hidden="1" customHeight="1">
      <c r="A79" s="241">
        <f t="shared" si="86"/>
        <v>66</v>
      </c>
      <c r="B79" s="297"/>
      <c r="C79" s="380" t="str">
        <f t="shared" ref="C79:C126" si="93">IF(B79="","",IF($L$4="Media aritmética",ROUND(AVERAGE(D79,F79,H79,J79,L79,N79,P79,R79,T79,V79,X79,Z79,AB79,AF79,AH79,AD79,AJ79,AL79,AN79,AP79,AR79,AT79,AV79,AX79,AZ79,BB79,BD79),2),ROUND(_xlfn.STDEV.P(D79,F79,H79,J79,L79,N79,P79,R79,T79,V79,X79,Z79,AB79,AF79,AH79,AD79,AJ79,AL79,AN79,AP79,AR79,AT79,AV79,AX79,AZ79,BB79,BD79),2)))</f>
        <v/>
      </c>
      <c r="D79" s="382" t="str">
        <f t="shared" si="0"/>
        <v/>
      </c>
      <c r="E79" s="294" t="str">
        <f t="shared" si="31"/>
        <v/>
      </c>
      <c r="F79" s="295" t="str">
        <f t="shared" ca="1" si="2"/>
        <v/>
      </c>
      <c r="G79" s="294" t="str">
        <f t="shared" si="32"/>
        <v/>
      </c>
      <c r="H79" s="295" t="str">
        <f t="shared" ca="1" si="3"/>
        <v/>
      </c>
      <c r="I79" s="294" t="str">
        <f t="shared" si="33"/>
        <v/>
      </c>
      <c r="J79" s="295" t="str">
        <f t="shared" ca="1" si="4"/>
        <v/>
      </c>
      <c r="K79" s="294" t="str">
        <f t="shared" si="34"/>
        <v/>
      </c>
      <c r="L79" s="295" t="str">
        <f t="shared" ca="1" si="5"/>
        <v/>
      </c>
      <c r="M79" s="294" t="str">
        <f t="shared" si="35"/>
        <v/>
      </c>
      <c r="N79" s="295" t="str">
        <f t="shared" ca="1" si="6"/>
        <v/>
      </c>
      <c r="O79" s="294" t="str">
        <f t="shared" si="36"/>
        <v/>
      </c>
      <c r="P79" s="295" t="str">
        <f t="shared" ca="1" si="7"/>
        <v/>
      </c>
      <c r="Q79" s="294" t="str">
        <f t="shared" si="37"/>
        <v/>
      </c>
      <c r="R79" s="295" t="str">
        <f t="shared" ca="1" si="8"/>
        <v/>
      </c>
      <c r="S79" s="294" t="str">
        <f t="shared" si="38"/>
        <v/>
      </c>
      <c r="T79" s="295" t="str">
        <f t="shared" ca="1" si="9"/>
        <v/>
      </c>
      <c r="U79" s="294" t="str">
        <f t="shared" si="39"/>
        <v/>
      </c>
      <c r="V79" s="295" t="str">
        <f t="shared" ca="1" si="10"/>
        <v/>
      </c>
      <c r="W79" s="294" t="str">
        <f t="shared" si="40"/>
        <v/>
      </c>
      <c r="X79" s="295" t="str">
        <f t="shared" ca="1" si="11"/>
        <v/>
      </c>
      <c r="Y79" s="294" t="str">
        <f t="shared" si="41"/>
        <v/>
      </c>
      <c r="Z79" s="295" t="str">
        <f t="shared" ca="1" si="12"/>
        <v/>
      </c>
      <c r="AA79" s="294" t="str">
        <f t="shared" si="42"/>
        <v/>
      </c>
      <c r="AB79" s="295" t="str">
        <f t="shared" ca="1" si="13"/>
        <v/>
      </c>
      <c r="AC79" s="294" t="str">
        <f t="shared" si="43"/>
        <v/>
      </c>
      <c r="AD79" s="295" t="str">
        <f t="shared" ca="1" si="14"/>
        <v/>
      </c>
      <c r="AE79" s="294" t="str">
        <f t="shared" si="44"/>
        <v/>
      </c>
      <c r="AF79" s="295" t="str">
        <f t="shared" ca="1" si="15"/>
        <v/>
      </c>
      <c r="AG79" s="294" t="str">
        <f t="shared" si="45"/>
        <v/>
      </c>
      <c r="AH79" s="295" t="str">
        <f t="shared" ca="1" si="16"/>
        <v/>
      </c>
      <c r="AI79" s="294" t="str">
        <f t="shared" si="46"/>
        <v/>
      </c>
      <c r="AJ79" s="295" t="str">
        <f t="shared" si="17"/>
        <v/>
      </c>
      <c r="AK79" s="294" t="str">
        <f t="shared" si="47"/>
        <v/>
      </c>
      <c r="AL79" s="295" t="str">
        <f t="shared" si="18"/>
        <v/>
      </c>
      <c r="AM79" s="294" t="str">
        <f t="shared" si="48"/>
        <v/>
      </c>
      <c r="AN79" s="295" t="str">
        <f t="shared" si="19"/>
        <v/>
      </c>
      <c r="AO79" s="294" t="str">
        <f t="shared" si="49"/>
        <v/>
      </c>
      <c r="AP79" s="295" t="str">
        <f t="shared" si="20"/>
        <v/>
      </c>
      <c r="AQ79" s="294" t="str">
        <f t="shared" si="50"/>
        <v/>
      </c>
      <c r="AR79" s="295" t="str">
        <f t="shared" si="21"/>
        <v/>
      </c>
      <c r="AS79" s="294" t="str">
        <f t="shared" si="51"/>
        <v/>
      </c>
      <c r="AT79" s="295" t="str">
        <f t="shared" si="22"/>
        <v/>
      </c>
      <c r="AU79" s="294" t="str">
        <f t="shared" si="52"/>
        <v/>
      </c>
      <c r="AV79" s="295" t="str">
        <f t="shared" si="23"/>
        <v/>
      </c>
      <c r="AW79" s="294" t="str">
        <f t="shared" si="53"/>
        <v/>
      </c>
      <c r="AX79" s="295" t="str">
        <f t="shared" si="24"/>
        <v/>
      </c>
      <c r="AY79" s="294" t="str">
        <f t="shared" si="54"/>
        <v/>
      </c>
      <c r="AZ79" s="295" t="str">
        <f t="shared" si="90"/>
        <v/>
      </c>
      <c r="BA79" s="294" t="str">
        <f t="shared" si="55"/>
        <v/>
      </c>
      <c r="BB79" s="295" t="str">
        <f t="shared" si="91"/>
        <v/>
      </c>
      <c r="BC79" s="294" t="str">
        <f t="shared" ref="BC79:BC104" si="94">IF($B79="","",IF(BB79="","",IF($L$4="Media aritmética",(BB79&lt;=$C79)*($F$5/$C$4)+(BB79&gt;$C79)*0,IF(AND(ROUND(AVERAGE($D79,$F79,$H79,$J79,$L79,$N79,$P79,$R79,$T79,$V79,$X79,$Z79,$AB79,$AD79,$AF79,$AH79,$AJ79,AJ79,AL79,AN79,AP79,AR79,AT79,AV79,AX79,AZ79,BB79,BD79,BF79,BH79),2)-$C79/2&lt;=BB79,(ROUND(AVERAGE($D79,$F79,$H79,$J79,$L79,$N79,$P79,$R79,$T79,$V79,$X79,$Z79,$AB79,$AD79,$AF79,$AH79,$AJ79,AJ79,AL79,AN79,AP79,AR79,AT79,AV79,AX79,AZ79,BB79,BD79,BF79,BH79),2)+$C79/2&gt;BB79)),($F$5/$C$4),0))))</f>
        <v/>
      </c>
      <c r="BD79" s="295" t="str">
        <f t="shared" si="92"/>
        <v/>
      </c>
      <c r="BE79" s="294" t="str">
        <f t="shared" ref="BE79:BE104" si="95">IF($B79="","",IF(BD79="","",IF($L$4="Media aritmética",(BD79&lt;=$C79)*($F$5/$C$4)+(BD79&gt;$C79)*0,IF(AND(ROUND(AVERAGE($D79,$F79,$H79,$J79,$L79,$N79,$P79,$R79,$T79,$V79,$X79,$Z79,$AB79,$AD79,$AF79,$AH79,$AJ79,AL79,AN79,AP79,AR79,AT79,AV79,AX79,AZ79,BB79,BD79,BF79,BH79,BJ79),2)-$C79/2&lt;=BD79,(ROUND(AVERAGE($D79,$F79,$H79,$J79,$L79,$N79,$P79,$R79,$T79,$V79,$X79,$Z79,$AB79,$AD79,$AF79,$AH79,$AJ79,AL79,AN79,AP79,AR79,AT79,AV79,AX79,AZ79,BB79,BD79,BF79,BH79,BJ79),2)+$C79/2&gt;BD79)),($F$5/$C$4),0))))</f>
        <v/>
      </c>
      <c r="BF79" s="77" t="str">
        <f t="shared" ref="BF79:BF101" si="96">IF($BF$8="Habilitado",IF($B79="","",ROUND(VLOOKUP($B79,UNITARIO_28,5,FALSE),2)),"")</f>
        <v/>
      </c>
      <c r="BG79" s="80" t="str">
        <f t="shared" si="59"/>
        <v/>
      </c>
      <c r="BH79" s="77" t="str">
        <f t="shared" ref="BH79:BH101" si="97">IF($BH$8="Habilitado",IF($B79="","",ROUND(VLOOKUP($B79,UNITARIO_29,5,FALSE),2)),"")</f>
        <v/>
      </c>
      <c r="BI79" s="80" t="str">
        <f t="shared" si="60"/>
        <v/>
      </c>
      <c r="BJ79" s="77" t="str">
        <f t="shared" ref="BJ79:BJ101" si="98">IF($BJ$8="Habilitado",IF($B79="","",ROUND(VLOOKUP($B79,UNITARIO_30,5,FALSE),2)),"")</f>
        <v/>
      </c>
      <c r="BK79" s="80" t="str">
        <f t="shared" si="61"/>
        <v/>
      </c>
    </row>
    <row r="80" spans="1:63" s="68" customFormat="1" ht="21" hidden="1" customHeight="1">
      <c r="A80" s="241">
        <f t="shared" si="86"/>
        <v>67</v>
      </c>
      <c r="B80" s="297"/>
      <c r="C80" s="380" t="str">
        <f t="shared" si="93"/>
        <v/>
      </c>
      <c r="D80" s="382" t="str">
        <f t="shared" si="0"/>
        <v/>
      </c>
      <c r="E80" s="294" t="str">
        <f t="shared" si="31"/>
        <v/>
      </c>
      <c r="F80" s="295" t="str">
        <f t="shared" ca="1" si="2"/>
        <v/>
      </c>
      <c r="G80" s="294" t="str">
        <f t="shared" si="32"/>
        <v/>
      </c>
      <c r="H80" s="295" t="str">
        <f t="shared" ca="1" si="3"/>
        <v/>
      </c>
      <c r="I80" s="294" t="str">
        <f t="shared" si="33"/>
        <v/>
      </c>
      <c r="J80" s="295" t="str">
        <f t="shared" ca="1" si="4"/>
        <v/>
      </c>
      <c r="K80" s="294" t="str">
        <f t="shared" si="34"/>
        <v/>
      </c>
      <c r="L80" s="295" t="str">
        <f t="shared" ca="1" si="5"/>
        <v/>
      </c>
      <c r="M80" s="294" t="str">
        <f t="shared" si="35"/>
        <v/>
      </c>
      <c r="N80" s="295" t="str">
        <f t="shared" ca="1" si="6"/>
        <v/>
      </c>
      <c r="O80" s="294" t="str">
        <f t="shared" si="36"/>
        <v/>
      </c>
      <c r="P80" s="295" t="str">
        <f t="shared" ca="1" si="7"/>
        <v/>
      </c>
      <c r="Q80" s="294" t="str">
        <f t="shared" si="37"/>
        <v/>
      </c>
      <c r="R80" s="295" t="str">
        <f t="shared" ca="1" si="8"/>
        <v/>
      </c>
      <c r="S80" s="294" t="str">
        <f t="shared" si="38"/>
        <v/>
      </c>
      <c r="T80" s="295" t="str">
        <f t="shared" ca="1" si="9"/>
        <v/>
      </c>
      <c r="U80" s="294" t="str">
        <f t="shared" si="39"/>
        <v/>
      </c>
      <c r="V80" s="295" t="str">
        <f t="shared" ca="1" si="10"/>
        <v/>
      </c>
      <c r="W80" s="294" t="str">
        <f t="shared" si="40"/>
        <v/>
      </c>
      <c r="X80" s="295" t="str">
        <f t="shared" ca="1" si="11"/>
        <v/>
      </c>
      <c r="Y80" s="294" t="str">
        <f t="shared" si="41"/>
        <v/>
      </c>
      <c r="Z80" s="295" t="str">
        <f t="shared" ca="1" si="12"/>
        <v/>
      </c>
      <c r="AA80" s="294" t="str">
        <f t="shared" si="42"/>
        <v/>
      </c>
      <c r="AB80" s="295" t="str">
        <f t="shared" ca="1" si="13"/>
        <v/>
      </c>
      <c r="AC80" s="294" t="str">
        <f t="shared" si="43"/>
        <v/>
      </c>
      <c r="AD80" s="295" t="str">
        <f t="shared" ca="1" si="14"/>
        <v/>
      </c>
      <c r="AE80" s="294" t="str">
        <f t="shared" si="44"/>
        <v/>
      </c>
      <c r="AF80" s="295" t="str">
        <f t="shared" ca="1" si="15"/>
        <v/>
      </c>
      <c r="AG80" s="294" t="str">
        <f t="shared" si="45"/>
        <v/>
      </c>
      <c r="AH80" s="295" t="str">
        <f t="shared" ca="1" si="16"/>
        <v/>
      </c>
      <c r="AI80" s="294" t="str">
        <f t="shared" si="46"/>
        <v/>
      </c>
      <c r="AJ80" s="295" t="str">
        <f t="shared" si="17"/>
        <v/>
      </c>
      <c r="AK80" s="294" t="str">
        <f t="shared" si="47"/>
        <v/>
      </c>
      <c r="AL80" s="295" t="str">
        <f t="shared" si="18"/>
        <v/>
      </c>
      <c r="AM80" s="294" t="str">
        <f t="shared" si="48"/>
        <v/>
      </c>
      <c r="AN80" s="295" t="str">
        <f t="shared" si="19"/>
        <v/>
      </c>
      <c r="AO80" s="294" t="str">
        <f t="shared" si="49"/>
        <v/>
      </c>
      <c r="AP80" s="295" t="str">
        <f t="shared" si="20"/>
        <v/>
      </c>
      <c r="AQ80" s="294" t="str">
        <f t="shared" si="50"/>
        <v/>
      </c>
      <c r="AR80" s="295" t="str">
        <f t="shared" si="21"/>
        <v/>
      </c>
      <c r="AS80" s="294" t="str">
        <f t="shared" si="51"/>
        <v/>
      </c>
      <c r="AT80" s="295" t="str">
        <f t="shared" si="22"/>
        <v/>
      </c>
      <c r="AU80" s="294" t="str">
        <f t="shared" si="52"/>
        <v/>
      </c>
      <c r="AV80" s="295" t="str">
        <f t="shared" si="23"/>
        <v/>
      </c>
      <c r="AW80" s="294" t="str">
        <f t="shared" si="53"/>
        <v/>
      </c>
      <c r="AX80" s="295" t="str">
        <f t="shared" si="24"/>
        <v/>
      </c>
      <c r="AY80" s="294" t="str">
        <f t="shared" si="54"/>
        <v/>
      </c>
      <c r="AZ80" s="295" t="str">
        <f t="shared" si="90"/>
        <v/>
      </c>
      <c r="BA80" s="294" t="str">
        <f t="shared" si="55"/>
        <v/>
      </c>
      <c r="BB80" s="295" t="str">
        <f t="shared" si="91"/>
        <v/>
      </c>
      <c r="BC80" s="294" t="str">
        <f t="shared" si="94"/>
        <v/>
      </c>
      <c r="BD80" s="295" t="str">
        <f t="shared" si="92"/>
        <v/>
      </c>
      <c r="BE80" s="294" t="str">
        <f t="shared" si="95"/>
        <v/>
      </c>
      <c r="BF80" s="77" t="str">
        <f t="shared" si="96"/>
        <v/>
      </c>
      <c r="BG80" s="80" t="str">
        <f t="shared" si="59"/>
        <v/>
      </c>
      <c r="BH80" s="77" t="str">
        <f t="shared" si="97"/>
        <v/>
      </c>
      <c r="BI80" s="80" t="str">
        <f t="shared" si="60"/>
        <v/>
      </c>
      <c r="BJ80" s="77" t="str">
        <f t="shared" si="98"/>
        <v/>
      </c>
      <c r="BK80" s="80" t="str">
        <f t="shared" si="61"/>
        <v/>
      </c>
    </row>
    <row r="81" spans="1:63" s="68" customFormat="1" ht="21" hidden="1" customHeight="1">
      <c r="A81" s="241">
        <f t="shared" si="86"/>
        <v>68</v>
      </c>
      <c r="B81" s="297"/>
      <c r="C81" s="380" t="str">
        <f t="shared" si="93"/>
        <v/>
      </c>
      <c r="D81" s="382" t="str">
        <f t="shared" si="0"/>
        <v/>
      </c>
      <c r="E81" s="294" t="str">
        <f t="shared" si="31"/>
        <v/>
      </c>
      <c r="F81" s="295" t="str">
        <f t="shared" ca="1" si="2"/>
        <v/>
      </c>
      <c r="G81" s="294" t="str">
        <f t="shared" si="32"/>
        <v/>
      </c>
      <c r="H81" s="295" t="str">
        <f t="shared" ca="1" si="3"/>
        <v/>
      </c>
      <c r="I81" s="294" t="str">
        <f t="shared" si="33"/>
        <v/>
      </c>
      <c r="J81" s="295" t="str">
        <f t="shared" ca="1" si="4"/>
        <v/>
      </c>
      <c r="K81" s="294" t="str">
        <f t="shared" si="34"/>
        <v/>
      </c>
      <c r="L81" s="295" t="str">
        <f t="shared" ca="1" si="5"/>
        <v/>
      </c>
      <c r="M81" s="294" t="str">
        <f t="shared" si="35"/>
        <v/>
      </c>
      <c r="N81" s="295" t="str">
        <f t="shared" ca="1" si="6"/>
        <v/>
      </c>
      <c r="O81" s="294" t="str">
        <f t="shared" si="36"/>
        <v/>
      </c>
      <c r="P81" s="295" t="str">
        <f t="shared" ca="1" si="7"/>
        <v/>
      </c>
      <c r="Q81" s="294" t="str">
        <f t="shared" si="37"/>
        <v/>
      </c>
      <c r="R81" s="295" t="str">
        <f t="shared" ca="1" si="8"/>
        <v/>
      </c>
      <c r="S81" s="294" t="str">
        <f t="shared" si="38"/>
        <v/>
      </c>
      <c r="T81" s="295" t="str">
        <f t="shared" ca="1" si="9"/>
        <v/>
      </c>
      <c r="U81" s="294" t="str">
        <f t="shared" si="39"/>
        <v/>
      </c>
      <c r="V81" s="295" t="str">
        <f t="shared" ca="1" si="10"/>
        <v/>
      </c>
      <c r="W81" s="294" t="str">
        <f t="shared" si="40"/>
        <v/>
      </c>
      <c r="X81" s="295" t="str">
        <f t="shared" ca="1" si="11"/>
        <v/>
      </c>
      <c r="Y81" s="294" t="str">
        <f t="shared" si="41"/>
        <v/>
      </c>
      <c r="Z81" s="295" t="str">
        <f t="shared" ca="1" si="12"/>
        <v/>
      </c>
      <c r="AA81" s="294" t="str">
        <f t="shared" si="42"/>
        <v/>
      </c>
      <c r="AB81" s="295" t="str">
        <f t="shared" ca="1" si="13"/>
        <v/>
      </c>
      <c r="AC81" s="294" t="str">
        <f t="shared" si="43"/>
        <v/>
      </c>
      <c r="AD81" s="295" t="str">
        <f t="shared" ca="1" si="14"/>
        <v/>
      </c>
      <c r="AE81" s="294" t="str">
        <f t="shared" si="44"/>
        <v/>
      </c>
      <c r="AF81" s="295" t="str">
        <f t="shared" ca="1" si="15"/>
        <v/>
      </c>
      <c r="AG81" s="294" t="str">
        <f t="shared" si="45"/>
        <v/>
      </c>
      <c r="AH81" s="295" t="str">
        <f t="shared" ca="1" si="16"/>
        <v/>
      </c>
      <c r="AI81" s="294" t="str">
        <f t="shared" si="46"/>
        <v/>
      </c>
      <c r="AJ81" s="295" t="str">
        <f t="shared" si="17"/>
        <v/>
      </c>
      <c r="AK81" s="294" t="str">
        <f t="shared" si="47"/>
        <v/>
      </c>
      <c r="AL81" s="295" t="str">
        <f t="shared" si="18"/>
        <v/>
      </c>
      <c r="AM81" s="294" t="str">
        <f t="shared" si="48"/>
        <v/>
      </c>
      <c r="AN81" s="295" t="str">
        <f t="shared" si="19"/>
        <v/>
      </c>
      <c r="AO81" s="294" t="str">
        <f t="shared" si="49"/>
        <v/>
      </c>
      <c r="AP81" s="295" t="str">
        <f t="shared" si="20"/>
        <v/>
      </c>
      <c r="AQ81" s="294" t="str">
        <f t="shared" si="50"/>
        <v/>
      </c>
      <c r="AR81" s="295" t="str">
        <f t="shared" si="21"/>
        <v/>
      </c>
      <c r="AS81" s="294" t="str">
        <f t="shared" si="51"/>
        <v/>
      </c>
      <c r="AT81" s="295" t="str">
        <f t="shared" si="22"/>
        <v/>
      </c>
      <c r="AU81" s="294" t="str">
        <f t="shared" si="52"/>
        <v/>
      </c>
      <c r="AV81" s="295" t="str">
        <f t="shared" si="23"/>
        <v/>
      </c>
      <c r="AW81" s="294" t="str">
        <f t="shared" si="53"/>
        <v/>
      </c>
      <c r="AX81" s="295" t="str">
        <f t="shared" si="24"/>
        <v/>
      </c>
      <c r="AY81" s="294" t="str">
        <f t="shared" si="54"/>
        <v/>
      </c>
      <c r="AZ81" s="295" t="str">
        <f t="shared" si="90"/>
        <v/>
      </c>
      <c r="BA81" s="294" t="str">
        <f t="shared" si="55"/>
        <v/>
      </c>
      <c r="BB81" s="295" t="str">
        <f t="shared" si="91"/>
        <v/>
      </c>
      <c r="BC81" s="294" t="str">
        <f t="shared" si="94"/>
        <v/>
      </c>
      <c r="BD81" s="295" t="str">
        <f t="shared" si="92"/>
        <v/>
      </c>
      <c r="BE81" s="294" t="str">
        <f t="shared" si="95"/>
        <v/>
      </c>
      <c r="BF81" s="77" t="str">
        <f t="shared" si="96"/>
        <v/>
      </c>
      <c r="BG81" s="80" t="str">
        <f t="shared" si="59"/>
        <v/>
      </c>
      <c r="BH81" s="77" t="str">
        <f t="shared" si="97"/>
        <v/>
      </c>
      <c r="BI81" s="80" t="str">
        <f t="shared" si="60"/>
        <v/>
      </c>
      <c r="BJ81" s="77" t="str">
        <f t="shared" si="98"/>
        <v/>
      </c>
      <c r="BK81" s="80" t="str">
        <f t="shared" si="61"/>
        <v/>
      </c>
    </row>
    <row r="82" spans="1:63" s="68" customFormat="1" ht="21" hidden="1" customHeight="1">
      <c r="A82" s="241">
        <f t="shared" si="86"/>
        <v>69</v>
      </c>
      <c r="B82" s="297"/>
      <c r="C82" s="380" t="str">
        <f t="shared" si="93"/>
        <v/>
      </c>
      <c r="D82" s="382" t="str">
        <f t="shared" si="0"/>
        <v/>
      </c>
      <c r="E82" s="294" t="str">
        <f t="shared" si="31"/>
        <v/>
      </c>
      <c r="F82" s="295" t="str">
        <f t="shared" ca="1" si="2"/>
        <v/>
      </c>
      <c r="G82" s="294" t="str">
        <f t="shared" si="32"/>
        <v/>
      </c>
      <c r="H82" s="295" t="str">
        <f t="shared" ca="1" si="3"/>
        <v/>
      </c>
      <c r="I82" s="294" t="str">
        <f t="shared" si="33"/>
        <v/>
      </c>
      <c r="J82" s="295" t="str">
        <f t="shared" ca="1" si="4"/>
        <v/>
      </c>
      <c r="K82" s="294" t="str">
        <f t="shared" si="34"/>
        <v/>
      </c>
      <c r="L82" s="295" t="str">
        <f t="shared" ca="1" si="5"/>
        <v/>
      </c>
      <c r="M82" s="294" t="str">
        <f t="shared" si="35"/>
        <v/>
      </c>
      <c r="N82" s="295" t="str">
        <f t="shared" ca="1" si="6"/>
        <v/>
      </c>
      <c r="O82" s="294" t="str">
        <f t="shared" si="36"/>
        <v/>
      </c>
      <c r="P82" s="295" t="str">
        <f t="shared" ca="1" si="7"/>
        <v/>
      </c>
      <c r="Q82" s="294" t="str">
        <f t="shared" si="37"/>
        <v/>
      </c>
      <c r="R82" s="295" t="str">
        <f t="shared" ca="1" si="8"/>
        <v/>
      </c>
      <c r="S82" s="294" t="str">
        <f t="shared" si="38"/>
        <v/>
      </c>
      <c r="T82" s="295" t="str">
        <f t="shared" ca="1" si="9"/>
        <v/>
      </c>
      <c r="U82" s="294" t="str">
        <f t="shared" si="39"/>
        <v/>
      </c>
      <c r="V82" s="295" t="str">
        <f t="shared" ca="1" si="10"/>
        <v/>
      </c>
      <c r="W82" s="294" t="str">
        <f t="shared" si="40"/>
        <v/>
      </c>
      <c r="X82" s="295" t="str">
        <f t="shared" ca="1" si="11"/>
        <v/>
      </c>
      <c r="Y82" s="294" t="str">
        <f t="shared" si="41"/>
        <v/>
      </c>
      <c r="Z82" s="295" t="str">
        <f t="shared" ca="1" si="12"/>
        <v/>
      </c>
      <c r="AA82" s="294" t="str">
        <f t="shared" si="42"/>
        <v/>
      </c>
      <c r="AB82" s="295" t="str">
        <f t="shared" ca="1" si="13"/>
        <v/>
      </c>
      <c r="AC82" s="294" t="str">
        <f t="shared" si="43"/>
        <v/>
      </c>
      <c r="AD82" s="295" t="str">
        <f t="shared" ca="1" si="14"/>
        <v/>
      </c>
      <c r="AE82" s="294" t="str">
        <f t="shared" si="44"/>
        <v/>
      </c>
      <c r="AF82" s="295" t="str">
        <f t="shared" ca="1" si="15"/>
        <v/>
      </c>
      <c r="AG82" s="294" t="str">
        <f t="shared" si="45"/>
        <v/>
      </c>
      <c r="AH82" s="295" t="str">
        <f t="shared" ca="1" si="16"/>
        <v/>
      </c>
      <c r="AI82" s="294" t="str">
        <f t="shared" si="46"/>
        <v/>
      </c>
      <c r="AJ82" s="295" t="str">
        <f t="shared" si="17"/>
        <v/>
      </c>
      <c r="AK82" s="294" t="str">
        <f t="shared" si="47"/>
        <v/>
      </c>
      <c r="AL82" s="295" t="str">
        <f t="shared" si="18"/>
        <v/>
      </c>
      <c r="AM82" s="294" t="str">
        <f t="shared" si="48"/>
        <v/>
      </c>
      <c r="AN82" s="295" t="str">
        <f t="shared" si="19"/>
        <v/>
      </c>
      <c r="AO82" s="294" t="str">
        <f t="shared" si="49"/>
        <v/>
      </c>
      <c r="AP82" s="295" t="str">
        <f t="shared" si="20"/>
        <v/>
      </c>
      <c r="AQ82" s="294" t="str">
        <f t="shared" si="50"/>
        <v/>
      </c>
      <c r="AR82" s="295" t="str">
        <f t="shared" si="21"/>
        <v/>
      </c>
      <c r="AS82" s="294" t="str">
        <f t="shared" si="51"/>
        <v/>
      </c>
      <c r="AT82" s="295" t="str">
        <f t="shared" si="22"/>
        <v/>
      </c>
      <c r="AU82" s="294" t="str">
        <f t="shared" si="52"/>
        <v/>
      </c>
      <c r="AV82" s="295" t="str">
        <f t="shared" si="23"/>
        <v/>
      </c>
      <c r="AW82" s="294" t="str">
        <f t="shared" si="53"/>
        <v/>
      </c>
      <c r="AX82" s="295" t="str">
        <f t="shared" si="24"/>
        <v/>
      </c>
      <c r="AY82" s="294" t="str">
        <f t="shared" si="54"/>
        <v/>
      </c>
      <c r="AZ82" s="295" t="str">
        <f t="shared" si="90"/>
        <v/>
      </c>
      <c r="BA82" s="294" t="str">
        <f t="shared" si="55"/>
        <v/>
      </c>
      <c r="BB82" s="295" t="str">
        <f t="shared" si="91"/>
        <v/>
      </c>
      <c r="BC82" s="294" t="str">
        <f t="shared" si="94"/>
        <v/>
      </c>
      <c r="BD82" s="295" t="str">
        <f t="shared" si="92"/>
        <v/>
      </c>
      <c r="BE82" s="294" t="str">
        <f t="shared" si="95"/>
        <v/>
      </c>
      <c r="BF82" s="77" t="str">
        <f t="shared" si="96"/>
        <v/>
      </c>
      <c r="BG82" s="80" t="str">
        <f t="shared" si="59"/>
        <v/>
      </c>
      <c r="BH82" s="77" t="str">
        <f t="shared" si="97"/>
        <v/>
      </c>
      <c r="BI82" s="80" t="str">
        <f t="shared" si="60"/>
        <v/>
      </c>
      <c r="BJ82" s="77" t="str">
        <f t="shared" si="98"/>
        <v/>
      </c>
      <c r="BK82" s="80" t="str">
        <f t="shared" si="61"/>
        <v/>
      </c>
    </row>
    <row r="83" spans="1:63" s="68" customFormat="1" ht="21" hidden="1" customHeight="1">
      <c r="A83" s="241">
        <f t="shared" si="86"/>
        <v>70</v>
      </c>
      <c r="B83" s="297"/>
      <c r="C83" s="380" t="str">
        <f t="shared" si="93"/>
        <v/>
      </c>
      <c r="D83" s="382" t="str">
        <f t="shared" si="0"/>
        <v/>
      </c>
      <c r="E83" s="294" t="str">
        <f t="shared" si="31"/>
        <v/>
      </c>
      <c r="F83" s="295" t="str">
        <f t="shared" ca="1" si="2"/>
        <v/>
      </c>
      <c r="G83" s="294" t="str">
        <f t="shared" si="32"/>
        <v/>
      </c>
      <c r="H83" s="295" t="str">
        <f t="shared" ca="1" si="3"/>
        <v/>
      </c>
      <c r="I83" s="294" t="str">
        <f t="shared" si="33"/>
        <v/>
      </c>
      <c r="J83" s="295" t="str">
        <f t="shared" ca="1" si="4"/>
        <v/>
      </c>
      <c r="K83" s="294" t="str">
        <f t="shared" si="34"/>
        <v/>
      </c>
      <c r="L83" s="295" t="str">
        <f t="shared" ca="1" si="5"/>
        <v/>
      </c>
      <c r="M83" s="294" t="str">
        <f t="shared" si="35"/>
        <v/>
      </c>
      <c r="N83" s="295" t="str">
        <f t="shared" ca="1" si="6"/>
        <v/>
      </c>
      <c r="O83" s="294" t="str">
        <f t="shared" si="36"/>
        <v/>
      </c>
      <c r="P83" s="295" t="str">
        <f t="shared" ca="1" si="7"/>
        <v/>
      </c>
      <c r="Q83" s="294" t="str">
        <f t="shared" si="37"/>
        <v/>
      </c>
      <c r="R83" s="295" t="str">
        <f t="shared" ca="1" si="8"/>
        <v/>
      </c>
      <c r="S83" s="294" t="str">
        <f t="shared" si="38"/>
        <v/>
      </c>
      <c r="T83" s="295" t="str">
        <f t="shared" ca="1" si="9"/>
        <v/>
      </c>
      <c r="U83" s="294" t="str">
        <f t="shared" si="39"/>
        <v/>
      </c>
      <c r="V83" s="295" t="str">
        <f t="shared" ca="1" si="10"/>
        <v/>
      </c>
      <c r="W83" s="294" t="str">
        <f t="shared" si="40"/>
        <v/>
      </c>
      <c r="X83" s="295" t="str">
        <f t="shared" ca="1" si="11"/>
        <v/>
      </c>
      <c r="Y83" s="294" t="str">
        <f t="shared" si="41"/>
        <v/>
      </c>
      <c r="Z83" s="295" t="str">
        <f t="shared" ca="1" si="12"/>
        <v/>
      </c>
      <c r="AA83" s="294" t="str">
        <f t="shared" si="42"/>
        <v/>
      </c>
      <c r="AB83" s="295" t="str">
        <f t="shared" ca="1" si="13"/>
        <v/>
      </c>
      <c r="AC83" s="294" t="str">
        <f t="shared" si="43"/>
        <v/>
      </c>
      <c r="AD83" s="295" t="str">
        <f t="shared" ca="1" si="14"/>
        <v/>
      </c>
      <c r="AE83" s="294" t="str">
        <f t="shared" si="44"/>
        <v/>
      </c>
      <c r="AF83" s="295" t="str">
        <f t="shared" ca="1" si="15"/>
        <v/>
      </c>
      <c r="AG83" s="294" t="str">
        <f t="shared" si="45"/>
        <v/>
      </c>
      <c r="AH83" s="295" t="str">
        <f t="shared" ca="1" si="16"/>
        <v/>
      </c>
      <c r="AI83" s="294" t="str">
        <f t="shared" si="46"/>
        <v/>
      </c>
      <c r="AJ83" s="295" t="str">
        <f t="shared" si="17"/>
        <v/>
      </c>
      <c r="AK83" s="294" t="str">
        <f t="shared" si="47"/>
        <v/>
      </c>
      <c r="AL83" s="295" t="str">
        <f t="shared" si="18"/>
        <v/>
      </c>
      <c r="AM83" s="294" t="str">
        <f t="shared" si="48"/>
        <v/>
      </c>
      <c r="AN83" s="295" t="str">
        <f t="shared" si="19"/>
        <v/>
      </c>
      <c r="AO83" s="294" t="str">
        <f t="shared" si="49"/>
        <v/>
      </c>
      <c r="AP83" s="295" t="str">
        <f t="shared" si="20"/>
        <v/>
      </c>
      <c r="AQ83" s="294" t="str">
        <f t="shared" si="50"/>
        <v/>
      </c>
      <c r="AR83" s="295" t="str">
        <f t="shared" si="21"/>
        <v/>
      </c>
      <c r="AS83" s="294" t="str">
        <f t="shared" si="51"/>
        <v/>
      </c>
      <c r="AT83" s="295" t="str">
        <f t="shared" si="22"/>
        <v/>
      </c>
      <c r="AU83" s="294" t="str">
        <f t="shared" si="52"/>
        <v/>
      </c>
      <c r="AV83" s="295" t="str">
        <f t="shared" si="23"/>
        <v/>
      </c>
      <c r="AW83" s="294" t="str">
        <f t="shared" si="53"/>
        <v/>
      </c>
      <c r="AX83" s="295" t="str">
        <f t="shared" si="24"/>
        <v/>
      </c>
      <c r="AY83" s="294" t="str">
        <f t="shared" si="54"/>
        <v/>
      </c>
      <c r="AZ83" s="295" t="str">
        <f t="shared" si="90"/>
        <v/>
      </c>
      <c r="BA83" s="294" t="str">
        <f t="shared" si="55"/>
        <v/>
      </c>
      <c r="BB83" s="295" t="str">
        <f t="shared" si="91"/>
        <v/>
      </c>
      <c r="BC83" s="294" t="str">
        <f t="shared" si="94"/>
        <v/>
      </c>
      <c r="BD83" s="295" t="str">
        <f t="shared" si="92"/>
        <v/>
      </c>
      <c r="BE83" s="294" t="str">
        <f t="shared" si="95"/>
        <v/>
      </c>
      <c r="BF83" s="77" t="str">
        <f t="shared" si="96"/>
        <v/>
      </c>
      <c r="BG83" s="80" t="str">
        <f t="shared" si="59"/>
        <v/>
      </c>
      <c r="BH83" s="77" t="str">
        <f t="shared" si="97"/>
        <v/>
      </c>
      <c r="BI83" s="80" t="str">
        <f t="shared" si="60"/>
        <v/>
      </c>
      <c r="BJ83" s="77" t="str">
        <f t="shared" si="98"/>
        <v/>
      </c>
      <c r="BK83" s="80" t="str">
        <f t="shared" si="61"/>
        <v/>
      </c>
    </row>
    <row r="84" spans="1:63" s="68" customFormat="1" ht="21" hidden="1" customHeight="1">
      <c r="A84" s="241">
        <f t="shared" si="86"/>
        <v>71</v>
      </c>
      <c r="B84" s="297"/>
      <c r="C84" s="380" t="str">
        <f t="shared" si="93"/>
        <v/>
      </c>
      <c r="D84" s="382" t="str">
        <f t="shared" si="0"/>
        <v/>
      </c>
      <c r="E84" s="294" t="str">
        <f t="shared" si="31"/>
        <v/>
      </c>
      <c r="F84" s="295" t="str">
        <f t="shared" ca="1" si="2"/>
        <v/>
      </c>
      <c r="G84" s="294" t="str">
        <f t="shared" si="32"/>
        <v/>
      </c>
      <c r="H84" s="295" t="str">
        <f t="shared" ca="1" si="3"/>
        <v/>
      </c>
      <c r="I84" s="294" t="str">
        <f t="shared" si="33"/>
        <v/>
      </c>
      <c r="J84" s="295" t="str">
        <f t="shared" ca="1" si="4"/>
        <v/>
      </c>
      <c r="K84" s="294" t="str">
        <f t="shared" si="34"/>
        <v/>
      </c>
      <c r="L84" s="295" t="str">
        <f t="shared" ca="1" si="5"/>
        <v/>
      </c>
      <c r="M84" s="294" t="str">
        <f t="shared" si="35"/>
        <v/>
      </c>
      <c r="N84" s="295" t="str">
        <f t="shared" ca="1" si="6"/>
        <v/>
      </c>
      <c r="O84" s="294" t="str">
        <f t="shared" si="36"/>
        <v/>
      </c>
      <c r="P84" s="295" t="str">
        <f t="shared" ca="1" si="7"/>
        <v/>
      </c>
      <c r="Q84" s="294" t="str">
        <f t="shared" si="37"/>
        <v/>
      </c>
      <c r="R84" s="295" t="str">
        <f t="shared" ca="1" si="8"/>
        <v/>
      </c>
      <c r="S84" s="294" t="str">
        <f t="shared" si="38"/>
        <v/>
      </c>
      <c r="T84" s="295" t="str">
        <f t="shared" ca="1" si="9"/>
        <v/>
      </c>
      <c r="U84" s="294" t="str">
        <f t="shared" si="39"/>
        <v/>
      </c>
      <c r="V84" s="295" t="str">
        <f t="shared" ca="1" si="10"/>
        <v/>
      </c>
      <c r="W84" s="294" t="str">
        <f t="shared" si="40"/>
        <v/>
      </c>
      <c r="X84" s="295" t="str">
        <f t="shared" ca="1" si="11"/>
        <v/>
      </c>
      <c r="Y84" s="294" t="str">
        <f t="shared" si="41"/>
        <v/>
      </c>
      <c r="Z84" s="295" t="str">
        <f t="shared" ca="1" si="12"/>
        <v/>
      </c>
      <c r="AA84" s="294" t="str">
        <f t="shared" si="42"/>
        <v/>
      </c>
      <c r="AB84" s="295" t="str">
        <f t="shared" ca="1" si="13"/>
        <v/>
      </c>
      <c r="AC84" s="294" t="str">
        <f t="shared" si="43"/>
        <v/>
      </c>
      <c r="AD84" s="295" t="str">
        <f t="shared" ca="1" si="14"/>
        <v/>
      </c>
      <c r="AE84" s="294" t="str">
        <f t="shared" si="44"/>
        <v/>
      </c>
      <c r="AF84" s="295" t="str">
        <f t="shared" ca="1" si="15"/>
        <v/>
      </c>
      <c r="AG84" s="294" t="str">
        <f t="shared" si="45"/>
        <v/>
      </c>
      <c r="AH84" s="295" t="str">
        <f t="shared" ca="1" si="16"/>
        <v/>
      </c>
      <c r="AI84" s="294" t="str">
        <f t="shared" si="46"/>
        <v/>
      </c>
      <c r="AJ84" s="295" t="str">
        <f t="shared" si="17"/>
        <v/>
      </c>
      <c r="AK84" s="294" t="str">
        <f t="shared" si="47"/>
        <v/>
      </c>
      <c r="AL84" s="295" t="str">
        <f t="shared" si="18"/>
        <v/>
      </c>
      <c r="AM84" s="294" t="str">
        <f t="shared" si="48"/>
        <v/>
      </c>
      <c r="AN84" s="295" t="str">
        <f t="shared" si="19"/>
        <v/>
      </c>
      <c r="AO84" s="294" t="str">
        <f t="shared" si="49"/>
        <v/>
      </c>
      <c r="AP84" s="295" t="str">
        <f t="shared" si="20"/>
        <v/>
      </c>
      <c r="AQ84" s="294" t="str">
        <f t="shared" si="50"/>
        <v/>
      </c>
      <c r="AR84" s="295" t="str">
        <f t="shared" si="21"/>
        <v/>
      </c>
      <c r="AS84" s="294" t="str">
        <f t="shared" si="51"/>
        <v/>
      </c>
      <c r="AT84" s="295" t="str">
        <f t="shared" si="22"/>
        <v/>
      </c>
      <c r="AU84" s="294" t="str">
        <f t="shared" si="52"/>
        <v/>
      </c>
      <c r="AV84" s="295" t="str">
        <f t="shared" si="23"/>
        <v/>
      </c>
      <c r="AW84" s="294" t="str">
        <f t="shared" si="53"/>
        <v/>
      </c>
      <c r="AX84" s="295" t="str">
        <f t="shared" si="24"/>
        <v/>
      </c>
      <c r="AY84" s="294" t="str">
        <f t="shared" si="54"/>
        <v/>
      </c>
      <c r="AZ84" s="295" t="str">
        <f t="shared" si="90"/>
        <v/>
      </c>
      <c r="BA84" s="294" t="str">
        <f t="shared" si="55"/>
        <v/>
      </c>
      <c r="BB84" s="295" t="str">
        <f t="shared" si="91"/>
        <v/>
      </c>
      <c r="BC84" s="294" t="str">
        <f t="shared" si="94"/>
        <v/>
      </c>
      <c r="BD84" s="295" t="str">
        <f t="shared" si="92"/>
        <v/>
      </c>
      <c r="BE84" s="294" t="str">
        <f t="shared" si="95"/>
        <v/>
      </c>
      <c r="BF84" s="77" t="str">
        <f t="shared" si="96"/>
        <v/>
      </c>
      <c r="BG84" s="80" t="str">
        <f t="shared" si="59"/>
        <v/>
      </c>
      <c r="BH84" s="77" t="str">
        <f t="shared" si="97"/>
        <v/>
      </c>
      <c r="BI84" s="80" t="str">
        <f t="shared" si="60"/>
        <v/>
      </c>
      <c r="BJ84" s="77" t="str">
        <f t="shared" si="98"/>
        <v/>
      </c>
      <c r="BK84" s="80" t="str">
        <f t="shared" si="61"/>
        <v/>
      </c>
    </row>
    <row r="85" spans="1:63" s="68" customFormat="1" ht="21" hidden="1" customHeight="1">
      <c r="A85" s="241">
        <f t="shared" si="86"/>
        <v>72</v>
      </c>
      <c r="B85" s="297"/>
      <c r="C85" s="380" t="str">
        <f t="shared" si="93"/>
        <v/>
      </c>
      <c r="D85" s="382" t="str">
        <f t="shared" si="0"/>
        <v/>
      </c>
      <c r="E85" s="294" t="str">
        <f t="shared" si="31"/>
        <v/>
      </c>
      <c r="F85" s="295" t="str">
        <f t="shared" ca="1" si="2"/>
        <v/>
      </c>
      <c r="G85" s="294" t="str">
        <f t="shared" si="32"/>
        <v/>
      </c>
      <c r="H85" s="295" t="str">
        <f t="shared" ca="1" si="3"/>
        <v/>
      </c>
      <c r="I85" s="294" t="str">
        <f t="shared" si="33"/>
        <v/>
      </c>
      <c r="J85" s="295" t="str">
        <f t="shared" ca="1" si="4"/>
        <v/>
      </c>
      <c r="K85" s="294" t="str">
        <f t="shared" si="34"/>
        <v/>
      </c>
      <c r="L85" s="295" t="str">
        <f t="shared" ca="1" si="5"/>
        <v/>
      </c>
      <c r="M85" s="294" t="str">
        <f t="shared" si="35"/>
        <v/>
      </c>
      <c r="N85" s="295" t="str">
        <f t="shared" ca="1" si="6"/>
        <v/>
      </c>
      <c r="O85" s="294" t="str">
        <f t="shared" si="36"/>
        <v/>
      </c>
      <c r="P85" s="295" t="str">
        <f t="shared" ca="1" si="7"/>
        <v/>
      </c>
      <c r="Q85" s="294" t="str">
        <f t="shared" si="37"/>
        <v/>
      </c>
      <c r="R85" s="295" t="str">
        <f t="shared" ca="1" si="8"/>
        <v/>
      </c>
      <c r="S85" s="294" t="str">
        <f t="shared" si="38"/>
        <v/>
      </c>
      <c r="T85" s="295" t="str">
        <f t="shared" ca="1" si="9"/>
        <v/>
      </c>
      <c r="U85" s="294" t="str">
        <f t="shared" si="39"/>
        <v/>
      </c>
      <c r="V85" s="295" t="str">
        <f t="shared" ca="1" si="10"/>
        <v/>
      </c>
      <c r="W85" s="294" t="str">
        <f t="shared" si="40"/>
        <v/>
      </c>
      <c r="X85" s="295" t="str">
        <f t="shared" ca="1" si="11"/>
        <v/>
      </c>
      <c r="Y85" s="294" t="str">
        <f t="shared" si="41"/>
        <v/>
      </c>
      <c r="Z85" s="295" t="str">
        <f t="shared" ca="1" si="12"/>
        <v/>
      </c>
      <c r="AA85" s="294" t="str">
        <f t="shared" si="42"/>
        <v/>
      </c>
      <c r="AB85" s="295" t="str">
        <f t="shared" ca="1" si="13"/>
        <v/>
      </c>
      <c r="AC85" s="294" t="str">
        <f t="shared" si="43"/>
        <v/>
      </c>
      <c r="AD85" s="295" t="str">
        <f t="shared" ca="1" si="14"/>
        <v/>
      </c>
      <c r="AE85" s="294" t="str">
        <f t="shared" si="44"/>
        <v/>
      </c>
      <c r="AF85" s="295" t="str">
        <f t="shared" ca="1" si="15"/>
        <v/>
      </c>
      <c r="AG85" s="294" t="str">
        <f t="shared" si="45"/>
        <v/>
      </c>
      <c r="AH85" s="295" t="str">
        <f t="shared" ca="1" si="16"/>
        <v/>
      </c>
      <c r="AI85" s="294" t="str">
        <f t="shared" si="46"/>
        <v/>
      </c>
      <c r="AJ85" s="295" t="str">
        <f t="shared" si="17"/>
        <v/>
      </c>
      <c r="AK85" s="294" t="str">
        <f t="shared" si="47"/>
        <v/>
      </c>
      <c r="AL85" s="295" t="str">
        <f t="shared" si="18"/>
        <v/>
      </c>
      <c r="AM85" s="294" t="str">
        <f t="shared" si="48"/>
        <v/>
      </c>
      <c r="AN85" s="295" t="str">
        <f t="shared" si="19"/>
        <v/>
      </c>
      <c r="AO85" s="294" t="str">
        <f t="shared" si="49"/>
        <v/>
      </c>
      <c r="AP85" s="295" t="str">
        <f t="shared" si="20"/>
        <v/>
      </c>
      <c r="AQ85" s="294" t="str">
        <f t="shared" si="50"/>
        <v/>
      </c>
      <c r="AR85" s="295" t="str">
        <f t="shared" si="21"/>
        <v/>
      </c>
      <c r="AS85" s="294" t="str">
        <f t="shared" si="51"/>
        <v/>
      </c>
      <c r="AT85" s="295" t="str">
        <f t="shared" si="22"/>
        <v/>
      </c>
      <c r="AU85" s="294" t="str">
        <f t="shared" si="52"/>
        <v/>
      </c>
      <c r="AV85" s="295" t="str">
        <f t="shared" si="23"/>
        <v/>
      </c>
      <c r="AW85" s="294" t="str">
        <f t="shared" si="53"/>
        <v/>
      </c>
      <c r="AX85" s="295" t="str">
        <f t="shared" si="24"/>
        <v/>
      </c>
      <c r="AY85" s="294" t="str">
        <f t="shared" si="54"/>
        <v/>
      </c>
      <c r="AZ85" s="295" t="str">
        <f t="shared" si="90"/>
        <v/>
      </c>
      <c r="BA85" s="294" t="str">
        <f t="shared" si="55"/>
        <v/>
      </c>
      <c r="BB85" s="295" t="str">
        <f t="shared" si="91"/>
        <v/>
      </c>
      <c r="BC85" s="294" t="str">
        <f t="shared" si="94"/>
        <v/>
      </c>
      <c r="BD85" s="295" t="str">
        <f t="shared" si="92"/>
        <v/>
      </c>
      <c r="BE85" s="294" t="str">
        <f t="shared" si="95"/>
        <v/>
      </c>
      <c r="BF85" s="77" t="str">
        <f t="shared" si="96"/>
        <v/>
      </c>
      <c r="BG85" s="80" t="str">
        <f t="shared" si="59"/>
        <v/>
      </c>
      <c r="BH85" s="77" t="str">
        <f t="shared" si="97"/>
        <v/>
      </c>
      <c r="BI85" s="80" t="str">
        <f t="shared" si="60"/>
        <v/>
      </c>
      <c r="BJ85" s="77" t="str">
        <f t="shared" si="98"/>
        <v/>
      </c>
      <c r="BK85" s="80" t="str">
        <f t="shared" si="61"/>
        <v/>
      </c>
    </row>
    <row r="86" spans="1:63" s="68" customFormat="1" ht="21" hidden="1" customHeight="1">
      <c r="A86" s="241">
        <f t="shared" si="86"/>
        <v>73</v>
      </c>
      <c r="B86" s="297"/>
      <c r="C86" s="380" t="str">
        <f t="shared" si="93"/>
        <v/>
      </c>
      <c r="D86" s="382" t="str">
        <f t="shared" si="0"/>
        <v/>
      </c>
      <c r="E86" s="294" t="str">
        <f t="shared" si="31"/>
        <v/>
      </c>
      <c r="F86" s="295" t="str">
        <f t="shared" ca="1" si="2"/>
        <v/>
      </c>
      <c r="G86" s="294" t="str">
        <f t="shared" si="32"/>
        <v/>
      </c>
      <c r="H86" s="295" t="str">
        <f t="shared" ca="1" si="3"/>
        <v/>
      </c>
      <c r="I86" s="294" t="str">
        <f t="shared" si="33"/>
        <v/>
      </c>
      <c r="J86" s="295" t="str">
        <f t="shared" ca="1" si="4"/>
        <v/>
      </c>
      <c r="K86" s="294" t="str">
        <f t="shared" si="34"/>
        <v/>
      </c>
      <c r="L86" s="295" t="str">
        <f t="shared" ca="1" si="5"/>
        <v/>
      </c>
      <c r="M86" s="294" t="str">
        <f t="shared" si="35"/>
        <v/>
      </c>
      <c r="N86" s="295" t="str">
        <f t="shared" ca="1" si="6"/>
        <v/>
      </c>
      <c r="O86" s="294" t="str">
        <f t="shared" si="36"/>
        <v/>
      </c>
      <c r="P86" s="295" t="str">
        <f t="shared" ca="1" si="7"/>
        <v/>
      </c>
      <c r="Q86" s="294" t="str">
        <f t="shared" si="37"/>
        <v/>
      </c>
      <c r="R86" s="295" t="str">
        <f t="shared" ca="1" si="8"/>
        <v/>
      </c>
      <c r="S86" s="294" t="str">
        <f t="shared" si="38"/>
        <v/>
      </c>
      <c r="T86" s="295" t="str">
        <f t="shared" ca="1" si="9"/>
        <v/>
      </c>
      <c r="U86" s="294" t="str">
        <f t="shared" si="39"/>
        <v/>
      </c>
      <c r="V86" s="295" t="str">
        <f t="shared" ca="1" si="10"/>
        <v/>
      </c>
      <c r="W86" s="294" t="str">
        <f t="shared" si="40"/>
        <v/>
      </c>
      <c r="X86" s="295" t="str">
        <f t="shared" ca="1" si="11"/>
        <v/>
      </c>
      <c r="Y86" s="294" t="str">
        <f t="shared" si="41"/>
        <v/>
      </c>
      <c r="Z86" s="295" t="str">
        <f t="shared" ca="1" si="12"/>
        <v/>
      </c>
      <c r="AA86" s="294" t="str">
        <f t="shared" si="42"/>
        <v/>
      </c>
      <c r="AB86" s="295" t="str">
        <f t="shared" ca="1" si="13"/>
        <v/>
      </c>
      <c r="AC86" s="294" t="str">
        <f t="shared" si="43"/>
        <v/>
      </c>
      <c r="AD86" s="295" t="str">
        <f t="shared" ca="1" si="14"/>
        <v/>
      </c>
      <c r="AE86" s="294" t="str">
        <f t="shared" si="44"/>
        <v/>
      </c>
      <c r="AF86" s="295" t="str">
        <f t="shared" ca="1" si="15"/>
        <v/>
      </c>
      <c r="AG86" s="294" t="str">
        <f t="shared" si="45"/>
        <v/>
      </c>
      <c r="AH86" s="295" t="str">
        <f t="shared" ca="1" si="16"/>
        <v/>
      </c>
      <c r="AI86" s="294" t="str">
        <f t="shared" si="46"/>
        <v/>
      </c>
      <c r="AJ86" s="295" t="str">
        <f t="shared" si="17"/>
        <v/>
      </c>
      <c r="AK86" s="294" t="str">
        <f t="shared" si="47"/>
        <v/>
      </c>
      <c r="AL86" s="295" t="str">
        <f t="shared" si="18"/>
        <v/>
      </c>
      <c r="AM86" s="294" t="str">
        <f t="shared" si="48"/>
        <v/>
      </c>
      <c r="AN86" s="295" t="str">
        <f t="shared" si="19"/>
        <v/>
      </c>
      <c r="AO86" s="294" t="str">
        <f t="shared" si="49"/>
        <v/>
      </c>
      <c r="AP86" s="295" t="str">
        <f t="shared" si="20"/>
        <v/>
      </c>
      <c r="AQ86" s="294" t="str">
        <f t="shared" si="50"/>
        <v/>
      </c>
      <c r="AR86" s="295" t="str">
        <f t="shared" si="21"/>
        <v/>
      </c>
      <c r="AS86" s="294" t="str">
        <f t="shared" si="51"/>
        <v/>
      </c>
      <c r="AT86" s="295" t="str">
        <f t="shared" si="22"/>
        <v/>
      </c>
      <c r="AU86" s="294" t="str">
        <f t="shared" si="52"/>
        <v/>
      </c>
      <c r="AV86" s="295" t="str">
        <f t="shared" si="23"/>
        <v/>
      </c>
      <c r="AW86" s="294" t="str">
        <f t="shared" si="53"/>
        <v/>
      </c>
      <c r="AX86" s="295" t="str">
        <f t="shared" si="24"/>
        <v/>
      </c>
      <c r="AY86" s="294" t="str">
        <f t="shared" si="54"/>
        <v/>
      </c>
      <c r="AZ86" s="295" t="str">
        <f t="shared" si="90"/>
        <v/>
      </c>
      <c r="BA86" s="294" t="str">
        <f t="shared" si="55"/>
        <v/>
      </c>
      <c r="BB86" s="295" t="str">
        <f t="shared" si="91"/>
        <v/>
      </c>
      <c r="BC86" s="294" t="str">
        <f t="shared" si="94"/>
        <v/>
      </c>
      <c r="BD86" s="295" t="str">
        <f t="shared" si="92"/>
        <v/>
      </c>
      <c r="BE86" s="294" t="str">
        <f t="shared" si="95"/>
        <v/>
      </c>
      <c r="BF86" s="77" t="str">
        <f t="shared" si="96"/>
        <v/>
      </c>
      <c r="BG86" s="80" t="str">
        <f t="shared" si="59"/>
        <v/>
      </c>
      <c r="BH86" s="77" t="str">
        <f t="shared" si="97"/>
        <v/>
      </c>
      <c r="BI86" s="80" t="str">
        <f t="shared" si="60"/>
        <v/>
      </c>
      <c r="BJ86" s="77" t="str">
        <f t="shared" si="98"/>
        <v/>
      </c>
      <c r="BK86" s="80" t="str">
        <f t="shared" si="61"/>
        <v/>
      </c>
    </row>
    <row r="87" spans="1:63" s="68" customFormat="1" ht="21" hidden="1" customHeight="1">
      <c r="A87" s="241">
        <f t="shared" si="86"/>
        <v>74</v>
      </c>
      <c r="B87" s="297"/>
      <c r="C87" s="380" t="str">
        <f t="shared" si="93"/>
        <v/>
      </c>
      <c r="D87" s="382" t="str">
        <f t="shared" si="0"/>
        <v/>
      </c>
      <c r="E87" s="294" t="str">
        <f t="shared" si="31"/>
        <v/>
      </c>
      <c r="F87" s="295" t="str">
        <f t="shared" ca="1" si="2"/>
        <v/>
      </c>
      <c r="G87" s="294" t="str">
        <f t="shared" si="32"/>
        <v/>
      </c>
      <c r="H87" s="295" t="str">
        <f t="shared" ca="1" si="3"/>
        <v/>
      </c>
      <c r="I87" s="294" t="str">
        <f t="shared" si="33"/>
        <v/>
      </c>
      <c r="J87" s="295" t="str">
        <f t="shared" ca="1" si="4"/>
        <v/>
      </c>
      <c r="K87" s="294" t="str">
        <f t="shared" si="34"/>
        <v/>
      </c>
      <c r="L87" s="295" t="str">
        <f t="shared" ca="1" si="5"/>
        <v/>
      </c>
      <c r="M87" s="294" t="str">
        <f t="shared" si="35"/>
        <v/>
      </c>
      <c r="N87" s="295" t="str">
        <f t="shared" ca="1" si="6"/>
        <v/>
      </c>
      <c r="O87" s="294" t="str">
        <f t="shared" si="36"/>
        <v/>
      </c>
      <c r="P87" s="295" t="str">
        <f t="shared" ca="1" si="7"/>
        <v/>
      </c>
      <c r="Q87" s="294" t="str">
        <f t="shared" si="37"/>
        <v/>
      </c>
      <c r="R87" s="295" t="str">
        <f t="shared" ca="1" si="8"/>
        <v/>
      </c>
      <c r="S87" s="294" t="str">
        <f t="shared" si="38"/>
        <v/>
      </c>
      <c r="T87" s="295" t="str">
        <f t="shared" ca="1" si="9"/>
        <v/>
      </c>
      <c r="U87" s="294" t="str">
        <f t="shared" si="39"/>
        <v/>
      </c>
      <c r="V87" s="295" t="str">
        <f t="shared" ca="1" si="10"/>
        <v/>
      </c>
      <c r="W87" s="294" t="str">
        <f t="shared" si="40"/>
        <v/>
      </c>
      <c r="X87" s="295" t="str">
        <f t="shared" ca="1" si="11"/>
        <v/>
      </c>
      <c r="Y87" s="294" t="str">
        <f t="shared" si="41"/>
        <v/>
      </c>
      <c r="Z87" s="295" t="str">
        <f t="shared" ca="1" si="12"/>
        <v/>
      </c>
      <c r="AA87" s="294" t="str">
        <f t="shared" si="42"/>
        <v/>
      </c>
      <c r="AB87" s="295" t="str">
        <f t="shared" ca="1" si="13"/>
        <v/>
      </c>
      <c r="AC87" s="294" t="str">
        <f t="shared" si="43"/>
        <v/>
      </c>
      <c r="AD87" s="295" t="str">
        <f t="shared" ca="1" si="14"/>
        <v/>
      </c>
      <c r="AE87" s="294" t="str">
        <f t="shared" si="44"/>
        <v/>
      </c>
      <c r="AF87" s="295" t="str">
        <f t="shared" ca="1" si="15"/>
        <v/>
      </c>
      <c r="AG87" s="294" t="str">
        <f t="shared" si="45"/>
        <v/>
      </c>
      <c r="AH87" s="295" t="str">
        <f t="shared" ca="1" si="16"/>
        <v/>
      </c>
      <c r="AI87" s="294" t="str">
        <f t="shared" si="46"/>
        <v/>
      </c>
      <c r="AJ87" s="295" t="str">
        <f t="shared" si="17"/>
        <v/>
      </c>
      <c r="AK87" s="294" t="str">
        <f t="shared" si="47"/>
        <v/>
      </c>
      <c r="AL87" s="295" t="str">
        <f t="shared" si="18"/>
        <v/>
      </c>
      <c r="AM87" s="294" t="str">
        <f t="shared" si="48"/>
        <v/>
      </c>
      <c r="AN87" s="295" t="str">
        <f t="shared" si="19"/>
        <v/>
      </c>
      <c r="AO87" s="294" t="str">
        <f t="shared" si="49"/>
        <v/>
      </c>
      <c r="AP87" s="295" t="str">
        <f t="shared" si="20"/>
        <v/>
      </c>
      <c r="AQ87" s="294" t="str">
        <f t="shared" si="50"/>
        <v/>
      </c>
      <c r="AR87" s="295" t="str">
        <f t="shared" si="21"/>
        <v/>
      </c>
      <c r="AS87" s="294" t="str">
        <f t="shared" si="51"/>
        <v/>
      </c>
      <c r="AT87" s="295" t="str">
        <f t="shared" si="22"/>
        <v/>
      </c>
      <c r="AU87" s="294" t="str">
        <f t="shared" si="52"/>
        <v/>
      </c>
      <c r="AV87" s="295" t="str">
        <f t="shared" si="23"/>
        <v/>
      </c>
      <c r="AW87" s="294" t="str">
        <f t="shared" si="53"/>
        <v/>
      </c>
      <c r="AX87" s="295" t="str">
        <f t="shared" si="24"/>
        <v/>
      </c>
      <c r="AY87" s="294" t="str">
        <f t="shared" si="54"/>
        <v/>
      </c>
      <c r="AZ87" s="295" t="str">
        <f t="shared" si="90"/>
        <v/>
      </c>
      <c r="BA87" s="294" t="str">
        <f t="shared" si="55"/>
        <v/>
      </c>
      <c r="BB87" s="295" t="str">
        <f t="shared" si="91"/>
        <v/>
      </c>
      <c r="BC87" s="294" t="str">
        <f t="shared" si="94"/>
        <v/>
      </c>
      <c r="BD87" s="295" t="str">
        <f t="shared" si="92"/>
        <v/>
      </c>
      <c r="BE87" s="294" t="str">
        <f t="shared" si="95"/>
        <v/>
      </c>
      <c r="BF87" s="77" t="str">
        <f t="shared" si="96"/>
        <v/>
      </c>
      <c r="BG87" s="80" t="str">
        <f t="shared" si="59"/>
        <v/>
      </c>
      <c r="BH87" s="77" t="str">
        <f t="shared" si="97"/>
        <v/>
      </c>
      <c r="BI87" s="80" t="str">
        <f t="shared" si="60"/>
        <v/>
      </c>
      <c r="BJ87" s="77" t="str">
        <f t="shared" si="98"/>
        <v/>
      </c>
      <c r="BK87" s="80" t="str">
        <f t="shared" si="61"/>
        <v/>
      </c>
    </row>
    <row r="88" spans="1:63" s="68" customFormat="1" ht="21" hidden="1" customHeight="1">
      <c r="A88" s="241">
        <f t="shared" si="86"/>
        <v>75</v>
      </c>
      <c r="B88" s="297"/>
      <c r="C88" s="380" t="str">
        <f t="shared" si="93"/>
        <v/>
      </c>
      <c r="D88" s="382" t="str">
        <f t="shared" si="0"/>
        <v/>
      </c>
      <c r="E88" s="294" t="str">
        <f t="shared" si="31"/>
        <v/>
      </c>
      <c r="F88" s="295" t="str">
        <f t="shared" ca="1" si="2"/>
        <v/>
      </c>
      <c r="G88" s="294" t="str">
        <f t="shared" si="32"/>
        <v/>
      </c>
      <c r="H88" s="295" t="str">
        <f t="shared" ca="1" si="3"/>
        <v/>
      </c>
      <c r="I88" s="294" t="str">
        <f t="shared" si="33"/>
        <v/>
      </c>
      <c r="J88" s="295" t="str">
        <f t="shared" ca="1" si="4"/>
        <v/>
      </c>
      <c r="K88" s="294" t="str">
        <f t="shared" si="34"/>
        <v/>
      </c>
      <c r="L88" s="295" t="str">
        <f t="shared" ca="1" si="5"/>
        <v/>
      </c>
      <c r="M88" s="294" t="str">
        <f t="shared" si="35"/>
        <v/>
      </c>
      <c r="N88" s="295" t="str">
        <f t="shared" ca="1" si="6"/>
        <v/>
      </c>
      <c r="O88" s="294" t="str">
        <f t="shared" si="36"/>
        <v/>
      </c>
      <c r="P88" s="295" t="str">
        <f t="shared" ca="1" si="7"/>
        <v/>
      </c>
      <c r="Q88" s="294" t="str">
        <f t="shared" si="37"/>
        <v/>
      </c>
      <c r="R88" s="295" t="str">
        <f t="shared" ca="1" si="8"/>
        <v/>
      </c>
      <c r="S88" s="294" t="str">
        <f t="shared" si="38"/>
        <v/>
      </c>
      <c r="T88" s="295" t="str">
        <f t="shared" ca="1" si="9"/>
        <v/>
      </c>
      <c r="U88" s="294" t="str">
        <f t="shared" si="39"/>
        <v/>
      </c>
      <c r="V88" s="295" t="str">
        <f t="shared" ca="1" si="10"/>
        <v/>
      </c>
      <c r="W88" s="294" t="str">
        <f t="shared" si="40"/>
        <v/>
      </c>
      <c r="X88" s="295" t="str">
        <f t="shared" ca="1" si="11"/>
        <v/>
      </c>
      <c r="Y88" s="294" t="str">
        <f t="shared" si="41"/>
        <v/>
      </c>
      <c r="Z88" s="295" t="str">
        <f t="shared" ca="1" si="12"/>
        <v/>
      </c>
      <c r="AA88" s="294" t="str">
        <f t="shared" si="42"/>
        <v/>
      </c>
      <c r="AB88" s="295" t="str">
        <f t="shared" ca="1" si="13"/>
        <v/>
      </c>
      <c r="AC88" s="294" t="str">
        <f t="shared" si="43"/>
        <v/>
      </c>
      <c r="AD88" s="295" t="str">
        <f t="shared" ca="1" si="14"/>
        <v/>
      </c>
      <c r="AE88" s="294" t="str">
        <f t="shared" si="44"/>
        <v/>
      </c>
      <c r="AF88" s="295" t="str">
        <f t="shared" ca="1" si="15"/>
        <v/>
      </c>
      <c r="AG88" s="294" t="str">
        <f t="shared" si="45"/>
        <v/>
      </c>
      <c r="AH88" s="295" t="str">
        <f t="shared" ca="1" si="16"/>
        <v/>
      </c>
      <c r="AI88" s="294" t="str">
        <f t="shared" si="46"/>
        <v/>
      </c>
      <c r="AJ88" s="295" t="str">
        <f t="shared" si="17"/>
        <v/>
      </c>
      <c r="AK88" s="294" t="str">
        <f t="shared" si="47"/>
        <v/>
      </c>
      <c r="AL88" s="295" t="str">
        <f t="shared" si="18"/>
        <v/>
      </c>
      <c r="AM88" s="294" t="str">
        <f t="shared" si="48"/>
        <v/>
      </c>
      <c r="AN88" s="295" t="str">
        <f t="shared" si="19"/>
        <v/>
      </c>
      <c r="AO88" s="294" t="str">
        <f t="shared" si="49"/>
        <v/>
      </c>
      <c r="AP88" s="295" t="str">
        <f t="shared" si="20"/>
        <v/>
      </c>
      <c r="AQ88" s="294" t="str">
        <f t="shared" si="50"/>
        <v/>
      </c>
      <c r="AR88" s="295" t="str">
        <f t="shared" si="21"/>
        <v/>
      </c>
      <c r="AS88" s="294" t="str">
        <f t="shared" si="51"/>
        <v/>
      </c>
      <c r="AT88" s="295" t="str">
        <f t="shared" si="22"/>
        <v/>
      </c>
      <c r="AU88" s="294" t="str">
        <f t="shared" si="52"/>
        <v/>
      </c>
      <c r="AV88" s="295" t="str">
        <f t="shared" si="23"/>
        <v/>
      </c>
      <c r="AW88" s="294" t="str">
        <f t="shared" si="53"/>
        <v/>
      </c>
      <c r="AX88" s="295" t="str">
        <f t="shared" si="24"/>
        <v/>
      </c>
      <c r="AY88" s="294" t="str">
        <f t="shared" si="54"/>
        <v/>
      </c>
      <c r="AZ88" s="295" t="str">
        <f t="shared" si="90"/>
        <v/>
      </c>
      <c r="BA88" s="294" t="str">
        <f t="shared" si="55"/>
        <v/>
      </c>
      <c r="BB88" s="295" t="str">
        <f t="shared" si="91"/>
        <v/>
      </c>
      <c r="BC88" s="294" t="str">
        <f t="shared" si="94"/>
        <v/>
      </c>
      <c r="BD88" s="295" t="str">
        <f t="shared" si="92"/>
        <v/>
      </c>
      <c r="BE88" s="294" t="str">
        <f t="shared" si="95"/>
        <v/>
      </c>
      <c r="BF88" s="77" t="str">
        <f t="shared" si="96"/>
        <v/>
      </c>
      <c r="BG88" s="80" t="str">
        <f t="shared" si="59"/>
        <v/>
      </c>
      <c r="BH88" s="77" t="str">
        <f t="shared" si="97"/>
        <v/>
      </c>
      <c r="BI88" s="80" t="str">
        <f t="shared" si="60"/>
        <v/>
      </c>
      <c r="BJ88" s="77" t="str">
        <f t="shared" si="98"/>
        <v/>
      </c>
      <c r="BK88" s="80" t="str">
        <f t="shared" si="61"/>
        <v/>
      </c>
    </row>
    <row r="89" spans="1:63" s="68" customFormat="1" ht="21" hidden="1" customHeight="1">
      <c r="A89" s="241">
        <f t="shared" si="86"/>
        <v>76</v>
      </c>
      <c r="B89" s="297"/>
      <c r="C89" s="380" t="str">
        <f t="shared" si="93"/>
        <v/>
      </c>
      <c r="D89" s="382" t="str">
        <f t="shared" si="0"/>
        <v/>
      </c>
      <c r="E89" s="294" t="str">
        <f t="shared" si="31"/>
        <v/>
      </c>
      <c r="F89" s="295" t="str">
        <f t="shared" ca="1" si="2"/>
        <v/>
      </c>
      <c r="G89" s="294" t="str">
        <f t="shared" si="32"/>
        <v/>
      </c>
      <c r="H89" s="295" t="str">
        <f t="shared" ca="1" si="3"/>
        <v/>
      </c>
      <c r="I89" s="294" t="str">
        <f t="shared" si="33"/>
        <v/>
      </c>
      <c r="J89" s="295" t="str">
        <f t="shared" ca="1" si="4"/>
        <v/>
      </c>
      <c r="K89" s="294" t="str">
        <f t="shared" si="34"/>
        <v/>
      </c>
      <c r="L89" s="295" t="str">
        <f t="shared" ca="1" si="5"/>
        <v/>
      </c>
      <c r="M89" s="294" t="str">
        <f t="shared" si="35"/>
        <v/>
      </c>
      <c r="N89" s="295" t="str">
        <f t="shared" ca="1" si="6"/>
        <v/>
      </c>
      <c r="O89" s="294" t="str">
        <f t="shared" si="36"/>
        <v/>
      </c>
      <c r="P89" s="295" t="str">
        <f t="shared" ca="1" si="7"/>
        <v/>
      </c>
      <c r="Q89" s="294" t="str">
        <f t="shared" si="37"/>
        <v/>
      </c>
      <c r="R89" s="295" t="str">
        <f t="shared" ca="1" si="8"/>
        <v/>
      </c>
      <c r="S89" s="294" t="str">
        <f t="shared" si="38"/>
        <v/>
      </c>
      <c r="T89" s="295" t="str">
        <f t="shared" ca="1" si="9"/>
        <v/>
      </c>
      <c r="U89" s="294" t="str">
        <f t="shared" si="39"/>
        <v/>
      </c>
      <c r="V89" s="295" t="str">
        <f t="shared" ca="1" si="10"/>
        <v/>
      </c>
      <c r="W89" s="294" t="str">
        <f t="shared" si="40"/>
        <v/>
      </c>
      <c r="X89" s="295" t="str">
        <f t="shared" ca="1" si="11"/>
        <v/>
      </c>
      <c r="Y89" s="294" t="str">
        <f t="shared" si="41"/>
        <v/>
      </c>
      <c r="Z89" s="295" t="str">
        <f t="shared" ca="1" si="12"/>
        <v/>
      </c>
      <c r="AA89" s="294" t="str">
        <f t="shared" si="42"/>
        <v/>
      </c>
      <c r="AB89" s="295" t="str">
        <f t="shared" ca="1" si="13"/>
        <v/>
      </c>
      <c r="AC89" s="294" t="str">
        <f t="shared" si="43"/>
        <v/>
      </c>
      <c r="AD89" s="295" t="str">
        <f t="shared" ca="1" si="14"/>
        <v/>
      </c>
      <c r="AE89" s="294" t="str">
        <f t="shared" si="44"/>
        <v/>
      </c>
      <c r="AF89" s="295" t="str">
        <f t="shared" ca="1" si="15"/>
        <v/>
      </c>
      <c r="AG89" s="294" t="str">
        <f t="shared" si="45"/>
        <v/>
      </c>
      <c r="AH89" s="295" t="str">
        <f t="shared" ca="1" si="16"/>
        <v/>
      </c>
      <c r="AI89" s="294" t="str">
        <f t="shared" si="46"/>
        <v/>
      </c>
      <c r="AJ89" s="295" t="str">
        <f t="shared" si="17"/>
        <v/>
      </c>
      <c r="AK89" s="294" t="str">
        <f t="shared" si="47"/>
        <v/>
      </c>
      <c r="AL89" s="295" t="str">
        <f t="shared" si="18"/>
        <v/>
      </c>
      <c r="AM89" s="294" t="str">
        <f t="shared" si="48"/>
        <v/>
      </c>
      <c r="AN89" s="295" t="str">
        <f t="shared" si="19"/>
        <v/>
      </c>
      <c r="AO89" s="294" t="str">
        <f t="shared" si="49"/>
        <v/>
      </c>
      <c r="AP89" s="295" t="str">
        <f t="shared" si="20"/>
        <v/>
      </c>
      <c r="AQ89" s="294" t="str">
        <f t="shared" si="50"/>
        <v/>
      </c>
      <c r="AR89" s="295" t="str">
        <f t="shared" si="21"/>
        <v/>
      </c>
      <c r="AS89" s="294" t="str">
        <f t="shared" si="51"/>
        <v/>
      </c>
      <c r="AT89" s="295" t="str">
        <f t="shared" si="22"/>
        <v/>
      </c>
      <c r="AU89" s="294" t="str">
        <f t="shared" si="52"/>
        <v/>
      </c>
      <c r="AV89" s="295" t="str">
        <f t="shared" si="23"/>
        <v/>
      </c>
      <c r="AW89" s="294" t="str">
        <f t="shared" si="53"/>
        <v/>
      </c>
      <c r="AX89" s="295" t="str">
        <f t="shared" si="24"/>
        <v/>
      </c>
      <c r="AY89" s="294" t="str">
        <f t="shared" si="54"/>
        <v/>
      </c>
      <c r="AZ89" s="295" t="str">
        <f t="shared" si="90"/>
        <v/>
      </c>
      <c r="BA89" s="294" t="str">
        <f t="shared" si="55"/>
        <v/>
      </c>
      <c r="BB89" s="295" t="str">
        <f t="shared" si="91"/>
        <v/>
      </c>
      <c r="BC89" s="294" t="str">
        <f t="shared" si="94"/>
        <v/>
      </c>
      <c r="BD89" s="295" t="str">
        <f t="shared" si="92"/>
        <v/>
      </c>
      <c r="BE89" s="294" t="str">
        <f t="shared" si="95"/>
        <v/>
      </c>
      <c r="BF89" s="77" t="str">
        <f t="shared" si="96"/>
        <v/>
      </c>
      <c r="BG89" s="80" t="str">
        <f t="shared" si="59"/>
        <v/>
      </c>
      <c r="BH89" s="77" t="str">
        <f t="shared" si="97"/>
        <v/>
      </c>
      <c r="BI89" s="80" t="str">
        <f t="shared" si="60"/>
        <v/>
      </c>
      <c r="BJ89" s="77" t="str">
        <f t="shared" si="98"/>
        <v/>
      </c>
      <c r="BK89" s="80" t="str">
        <f t="shared" si="61"/>
        <v/>
      </c>
    </row>
    <row r="90" spans="1:63" s="68" customFormat="1" ht="21" hidden="1" customHeight="1">
      <c r="A90" s="241">
        <f t="shared" si="86"/>
        <v>77</v>
      </c>
      <c r="B90" s="297"/>
      <c r="C90" s="380" t="str">
        <f t="shared" si="93"/>
        <v/>
      </c>
      <c r="D90" s="382" t="str">
        <f t="shared" si="0"/>
        <v/>
      </c>
      <c r="E90" s="294" t="str">
        <f t="shared" si="31"/>
        <v/>
      </c>
      <c r="F90" s="295" t="str">
        <f t="shared" ca="1" si="2"/>
        <v/>
      </c>
      <c r="G90" s="294" t="str">
        <f t="shared" si="32"/>
        <v/>
      </c>
      <c r="H90" s="295" t="str">
        <f t="shared" ca="1" si="3"/>
        <v/>
      </c>
      <c r="I90" s="294" t="str">
        <f t="shared" si="33"/>
        <v/>
      </c>
      <c r="J90" s="295" t="str">
        <f t="shared" ca="1" si="4"/>
        <v/>
      </c>
      <c r="K90" s="294" t="str">
        <f t="shared" si="34"/>
        <v/>
      </c>
      <c r="L90" s="295" t="str">
        <f t="shared" ca="1" si="5"/>
        <v/>
      </c>
      <c r="M90" s="294" t="str">
        <f t="shared" si="35"/>
        <v/>
      </c>
      <c r="N90" s="295" t="str">
        <f t="shared" ca="1" si="6"/>
        <v/>
      </c>
      <c r="O90" s="294" t="str">
        <f t="shared" si="36"/>
        <v/>
      </c>
      <c r="P90" s="295" t="str">
        <f t="shared" ca="1" si="7"/>
        <v/>
      </c>
      <c r="Q90" s="294" t="str">
        <f t="shared" si="37"/>
        <v/>
      </c>
      <c r="R90" s="295" t="str">
        <f t="shared" ca="1" si="8"/>
        <v/>
      </c>
      <c r="S90" s="294" t="str">
        <f t="shared" si="38"/>
        <v/>
      </c>
      <c r="T90" s="295" t="str">
        <f t="shared" ca="1" si="9"/>
        <v/>
      </c>
      <c r="U90" s="294" t="str">
        <f t="shared" si="39"/>
        <v/>
      </c>
      <c r="V90" s="295" t="str">
        <f t="shared" ca="1" si="10"/>
        <v/>
      </c>
      <c r="W90" s="294" t="str">
        <f t="shared" si="40"/>
        <v/>
      </c>
      <c r="X90" s="295" t="str">
        <f t="shared" ca="1" si="11"/>
        <v/>
      </c>
      <c r="Y90" s="294" t="str">
        <f t="shared" si="41"/>
        <v/>
      </c>
      <c r="Z90" s="295" t="str">
        <f t="shared" ca="1" si="12"/>
        <v/>
      </c>
      <c r="AA90" s="294" t="str">
        <f t="shared" si="42"/>
        <v/>
      </c>
      <c r="AB90" s="295" t="str">
        <f t="shared" ca="1" si="13"/>
        <v/>
      </c>
      <c r="AC90" s="294" t="str">
        <f t="shared" si="43"/>
        <v/>
      </c>
      <c r="AD90" s="295" t="str">
        <f t="shared" ca="1" si="14"/>
        <v/>
      </c>
      <c r="AE90" s="294" t="str">
        <f t="shared" si="44"/>
        <v/>
      </c>
      <c r="AF90" s="295" t="str">
        <f t="shared" ca="1" si="15"/>
        <v/>
      </c>
      <c r="AG90" s="294" t="str">
        <f t="shared" si="45"/>
        <v/>
      </c>
      <c r="AH90" s="295" t="str">
        <f t="shared" ca="1" si="16"/>
        <v/>
      </c>
      <c r="AI90" s="294" t="str">
        <f t="shared" si="46"/>
        <v/>
      </c>
      <c r="AJ90" s="295" t="str">
        <f t="shared" si="17"/>
        <v/>
      </c>
      <c r="AK90" s="294" t="str">
        <f t="shared" si="47"/>
        <v/>
      </c>
      <c r="AL90" s="295" t="str">
        <f t="shared" si="18"/>
        <v/>
      </c>
      <c r="AM90" s="294" t="str">
        <f t="shared" si="48"/>
        <v/>
      </c>
      <c r="AN90" s="295" t="str">
        <f t="shared" si="19"/>
        <v/>
      </c>
      <c r="AO90" s="294" t="str">
        <f t="shared" si="49"/>
        <v/>
      </c>
      <c r="AP90" s="295" t="str">
        <f t="shared" si="20"/>
        <v/>
      </c>
      <c r="AQ90" s="294" t="str">
        <f t="shared" si="50"/>
        <v/>
      </c>
      <c r="AR90" s="295" t="str">
        <f t="shared" si="21"/>
        <v/>
      </c>
      <c r="AS90" s="294" t="str">
        <f t="shared" si="51"/>
        <v/>
      </c>
      <c r="AT90" s="295" t="str">
        <f t="shared" si="22"/>
        <v/>
      </c>
      <c r="AU90" s="294" t="str">
        <f t="shared" si="52"/>
        <v/>
      </c>
      <c r="AV90" s="295" t="str">
        <f t="shared" si="23"/>
        <v/>
      </c>
      <c r="AW90" s="294" t="str">
        <f t="shared" si="53"/>
        <v/>
      </c>
      <c r="AX90" s="295" t="str">
        <f t="shared" si="24"/>
        <v/>
      </c>
      <c r="AY90" s="294" t="str">
        <f t="shared" si="54"/>
        <v/>
      </c>
      <c r="AZ90" s="295" t="str">
        <f t="shared" si="90"/>
        <v/>
      </c>
      <c r="BA90" s="294" t="str">
        <f t="shared" si="55"/>
        <v/>
      </c>
      <c r="BB90" s="295" t="str">
        <f t="shared" si="91"/>
        <v/>
      </c>
      <c r="BC90" s="294" t="str">
        <f t="shared" si="94"/>
        <v/>
      </c>
      <c r="BD90" s="295" t="str">
        <f t="shared" si="92"/>
        <v/>
      </c>
      <c r="BE90" s="294" t="str">
        <f t="shared" si="95"/>
        <v/>
      </c>
      <c r="BF90" s="77" t="str">
        <f t="shared" si="96"/>
        <v/>
      </c>
      <c r="BG90" s="80" t="str">
        <f t="shared" si="59"/>
        <v/>
      </c>
      <c r="BH90" s="77" t="str">
        <f t="shared" si="97"/>
        <v/>
      </c>
      <c r="BI90" s="80" t="str">
        <f t="shared" si="60"/>
        <v/>
      </c>
      <c r="BJ90" s="77" t="str">
        <f t="shared" si="98"/>
        <v/>
      </c>
      <c r="BK90" s="80" t="str">
        <f t="shared" si="61"/>
        <v/>
      </c>
    </row>
    <row r="91" spans="1:63" s="68" customFormat="1" ht="21" hidden="1" customHeight="1">
      <c r="A91" s="241">
        <f t="shared" si="86"/>
        <v>78</v>
      </c>
      <c r="B91" s="297"/>
      <c r="C91" s="380" t="str">
        <f t="shared" si="93"/>
        <v/>
      </c>
      <c r="D91" s="382" t="str">
        <f t="shared" si="0"/>
        <v/>
      </c>
      <c r="E91" s="294" t="str">
        <f t="shared" si="31"/>
        <v/>
      </c>
      <c r="F91" s="295" t="str">
        <f t="shared" ca="1" si="2"/>
        <v/>
      </c>
      <c r="G91" s="294" t="str">
        <f t="shared" si="32"/>
        <v/>
      </c>
      <c r="H91" s="295" t="str">
        <f t="shared" ca="1" si="3"/>
        <v/>
      </c>
      <c r="I91" s="294" t="str">
        <f t="shared" si="33"/>
        <v/>
      </c>
      <c r="J91" s="295" t="str">
        <f t="shared" ca="1" si="4"/>
        <v/>
      </c>
      <c r="K91" s="294" t="str">
        <f t="shared" si="34"/>
        <v/>
      </c>
      <c r="L91" s="295" t="str">
        <f t="shared" ca="1" si="5"/>
        <v/>
      </c>
      <c r="M91" s="294" t="str">
        <f t="shared" si="35"/>
        <v/>
      </c>
      <c r="N91" s="295" t="str">
        <f t="shared" ca="1" si="6"/>
        <v/>
      </c>
      <c r="O91" s="294" t="str">
        <f t="shared" si="36"/>
        <v/>
      </c>
      <c r="P91" s="295" t="str">
        <f t="shared" ca="1" si="7"/>
        <v/>
      </c>
      <c r="Q91" s="294" t="str">
        <f t="shared" si="37"/>
        <v/>
      </c>
      <c r="R91" s="295" t="str">
        <f t="shared" ca="1" si="8"/>
        <v/>
      </c>
      <c r="S91" s="294" t="str">
        <f t="shared" si="38"/>
        <v/>
      </c>
      <c r="T91" s="295" t="str">
        <f t="shared" ca="1" si="9"/>
        <v/>
      </c>
      <c r="U91" s="294" t="str">
        <f t="shared" si="39"/>
        <v/>
      </c>
      <c r="V91" s="295" t="str">
        <f t="shared" ca="1" si="10"/>
        <v/>
      </c>
      <c r="W91" s="294" t="str">
        <f t="shared" si="40"/>
        <v/>
      </c>
      <c r="X91" s="295" t="str">
        <f t="shared" ca="1" si="11"/>
        <v/>
      </c>
      <c r="Y91" s="294" t="str">
        <f t="shared" si="41"/>
        <v/>
      </c>
      <c r="Z91" s="295" t="str">
        <f t="shared" ca="1" si="12"/>
        <v/>
      </c>
      <c r="AA91" s="294" t="str">
        <f t="shared" si="42"/>
        <v/>
      </c>
      <c r="AB91" s="295" t="str">
        <f t="shared" ca="1" si="13"/>
        <v/>
      </c>
      <c r="AC91" s="294" t="str">
        <f t="shared" si="43"/>
        <v/>
      </c>
      <c r="AD91" s="295" t="str">
        <f t="shared" ca="1" si="14"/>
        <v/>
      </c>
      <c r="AE91" s="294" t="str">
        <f t="shared" si="44"/>
        <v/>
      </c>
      <c r="AF91" s="295" t="str">
        <f t="shared" ca="1" si="15"/>
        <v/>
      </c>
      <c r="AG91" s="294" t="str">
        <f t="shared" si="45"/>
        <v/>
      </c>
      <c r="AH91" s="295" t="str">
        <f t="shared" ca="1" si="16"/>
        <v/>
      </c>
      <c r="AI91" s="294" t="str">
        <f t="shared" si="46"/>
        <v/>
      </c>
      <c r="AJ91" s="295" t="str">
        <f t="shared" si="17"/>
        <v/>
      </c>
      <c r="AK91" s="294" t="str">
        <f t="shared" si="47"/>
        <v/>
      </c>
      <c r="AL91" s="295" t="str">
        <f t="shared" si="18"/>
        <v/>
      </c>
      <c r="AM91" s="294" t="str">
        <f t="shared" si="48"/>
        <v/>
      </c>
      <c r="AN91" s="295" t="str">
        <f t="shared" si="19"/>
        <v/>
      </c>
      <c r="AO91" s="294" t="str">
        <f t="shared" si="49"/>
        <v/>
      </c>
      <c r="AP91" s="295" t="str">
        <f t="shared" si="20"/>
        <v/>
      </c>
      <c r="AQ91" s="294" t="str">
        <f t="shared" si="50"/>
        <v/>
      </c>
      <c r="AR91" s="295" t="str">
        <f t="shared" si="21"/>
        <v/>
      </c>
      <c r="AS91" s="294" t="str">
        <f t="shared" si="51"/>
        <v/>
      </c>
      <c r="AT91" s="295" t="str">
        <f t="shared" si="22"/>
        <v/>
      </c>
      <c r="AU91" s="294" t="str">
        <f t="shared" si="52"/>
        <v/>
      </c>
      <c r="AV91" s="295" t="str">
        <f t="shared" si="23"/>
        <v/>
      </c>
      <c r="AW91" s="294" t="str">
        <f t="shared" si="53"/>
        <v/>
      </c>
      <c r="AX91" s="295" t="str">
        <f t="shared" si="24"/>
        <v/>
      </c>
      <c r="AY91" s="294" t="str">
        <f t="shared" si="54"/>
        <v/>
      </c>
      <c r="AZ91" s="295" t="str">
        <f t="shared" si="90"/>
        <v/>
      </c>
      <c r="BA91" s="294" t="str">
        <f t="shared" si="55"/>
        <v/>
      </c>
      <c r="BB91" s="295" t="str">
        <f t="shared" si="91"/>
        <v/>
      </c>
      <c r="BC91" s="294" t="str">
        <f t="shared" si="94"/>
        <v/>
      </c>
      <c r="BD91" s="295" t="str">
        <f t="shared" si="92"/>
        <v/>
      </c>
      <c r="BE91" s="294" t="str">
        <f t="shared" si="95"/>
        <v/>
      </c>
      <c r="BF91" s="77" t="str">
        <f t="shared" si="96"/>
        <v/>
      </c>
      <c r="BG91" s="80" t="str">
        <f t="shared" si="59"/>
        <v/>
      </c>
      <c r="BH91" s="77" t="str">
        <f t="shared" si="97"/>
        <v/>
      </c>
      <c r="BI91" s="80" t="str">
        <f t="shared" si="60"/>
        <v/>
      </c>
      <c r="BJ91" s="77" t="str">
        <f t="shared" si="98"/>
        <v/>
      </c>
      <c r="BK91" s="80" t="str">
        <f t="shared" si="61"/>
        <v/>
      </c>
    </row>
    <row r="92" spans="1:63" s="68" customFormat="1" ht="21" hidden="1" customHeight="1">
      <c r="A92" s="241">
        <f t="shared" si="86"/>
        <v>79</v>
      </c>
      <c r="B92" s="297"/>
      <c r="C92" s="380" t="str">
        <f t="shared" si="93"/>
        <v/>
      </c>
      <c r="D92" s="382" t="str">
        <f t="shared" si="0"/>
        <v/>
      </c>
      <c r="E92" s="294" t="str">
        <f t="shared" si="31"/>
        <v/>
      </c>
      <c r="F92" s="295" t="str">
        <f t="shared" ca="1" si="2"/>
        <v/>
      </c>
      <c r="G92" s="294" t="str">
        <f t="shared" si="32"/>
        <v/>
      </c>
      <c r="H92" s="295" t="str">
        <f t="shared" ca="1" si="3"/>
        <v/>
      </c>
      <c r="I92" s="294" t="str">
        <f t="shared" si="33"/>
        <v/>
      </c>
      <c r="J92" s="295" t="str">
        <f t="shared" ca="1" si="4"/>
        <v/>
      </c>
      <c r="K92" s="294" t="str">
        <f t="shared" si="34"/>
        <v/>
      </c>
      <c r="L92" s="295" t="str">
        <f t="shared" ca="1" si="5"/>
        <v/>
      </c>
      <c r="M92" s="294" t="str">
        <f t="shared" si="35"/>
        <v/>
      </c>
      <c r="N92" s="295" t="str">
        <f t="shared" ca="1" si="6"/>
        <v/>
      </c>
      <c r="O92" s="294" t="str">
        <f t="shared" si="36"/>
        <v/>
      </c>
      <c r="P92" s="295" t="str">
        <f t="shared" ca="1" si="7"/>
        <v/>
      </c>
      <c r="Q92" s="294" t="str">
        <f t="shared" si="37"/>
        <v/>
      </c>
      <c r="R92" s="295" t="str">
        <f t="shared" ca="1" si="8"/>
        <v/>
      </c>
      <c r="S92" s="294" t="str">
        <f t="shared" si="38"/>
        <v/>
      </c>
      <c r="T92" s="295" t="str">
        <f t="shared" ca="1" si="9"/>
        <v/>
      </c>
      <c r="U92" s="294" t="str">
        <f t="shared" si="39"/>
        <v/>
      </c>
      <c r="V92" s="295" t="str">
        <f t="shared" ca="1" si="10"/>
        <v/>
      </c>
      <c r="W92" s="294" t="str">
        <f t="shared" si="40"/>
        <v/>
      </c>
      <c r="X92" s="295" t="str">
        <f t="shared" ca="1" si="11"/>
        <v/>
      </c>
      <c r="Y92" s="294" t="str">
        <f t="shared" si="41"/>
        <v/>
      </c>
      <c r="Z92" s="295" t="str">
        <f t="shared" ca="1" si="12"/>
        <v/>
      </c>
      <c r="AA92" s="294" t="str">
        <f t="shared" si="42"/>
        <v/>
      </c>
      <c r="AB92" s="295" t="str">
        <f t="shared" ca="1" si="13"/>
        <v/>
      </c>
      <c r="AC92" s="294" t="str">
        <f t="shared" si="43"/>
        <v/>
      </c>
      <c r="AD92" s="295" t="str">
        <f t="shared" ca="1" si="14"/>
        <v/>
      </c>
      <c r="AE92" s="294" t="str">
        <f t="shared" si="44"/>
        <v/>
      </c>
      <c r="AF92" s="295" t="str">
        <f t="shared" ca="1" si="15"/>
        <v/>
      </c>
      <c r="AG92" s="294" t="str">
        <f t="shared" si="45"/>
        <v/>
      </c>
      <c r="AH92" s="295" t="str">
        <f t="shared" ca="1" si="16"/>
        <v/>
      </c>
      <c r="AI92" s="294" t="str">
        <f t="shared" si="46"/>
        <v/>
      </c>
      <c r="AJ92" s="295" t="str">
        <f t="shared" si="17"/>
        <v/>
      </c>
      <c r="AK92" s="294" t="str">
        <f t="shared" si="47"/>
        <v/>
      </c>
      <c r="AL92" s="295" t="str">
        <f t="shared" si="18"/>
        <v/>
      </c>
      <c r="AM92" s="294" t="str">
        <f t="shared" si="48"/>
        <v/>
      </c>
      <c r="AN92" s="295" t="str">
        <f t="shared" si="19"/>
        <v/>
      </c>
      <c r="AO92" s="294" t="str">
        <f t="shared" si="49"/>
        <v/>
      </c>
      <c r="AP92" s="295" t="str">
        <f t="shared" si="20"/>
        <v/>
      </c>
      <c r="AQ92" s="294" t="str">
        <f t="shared" si="50"/>
        <v/>
      </c>
      <c r="AR92" s="295" t="str">
        <f t="shared" si="21"/>
        <v/>
      </c>
      <c r="AS92" s="294" t="str">
        <f t="shared" si="51"/>
        <v/>
      </c>
      <c r="AT92" s="295" t="str">
        <f t="shared" si="22"/>
        <v/>
      </c>
      <c r="AU92" s="294" t="str">
        <f t="shared" si="52"/>
        <v/>
      </c>
      <c r="AV92" s="295" t="str">
        <f t="shared" si="23"/>
        <v/>
      </c>
      <c r="AW92" s="294" t="str">
        <f t="shared" si="53"/>
        <v/>
      </c>
      <c r="AX92" s="295" t="str">
        <f t="shared" si="24"/>
        <v/>
      </c>
      <c r="AY92" s="294" t="str">
        <f t="shared" si="54"/>
        <v/>
      </c>
      <c r="AZ92" s="295" t="str">
        <f t="shared" si="90"/>
        <v/>
      </c>
      <c r="BA92" s="294" t="str">
        <f t="shared" si="55"/>
        <v/>
      </c>
      <c r="BB92" s="295" t="str">
        <f t="shared" si="91"/>
        <v/>
      </c>
      <c r="BC92" s="294" t="str">
        <f t="shared" si="94"/>
        <v/>
      </c>
      <c r="BD92" s="295" t="str">
        <f t="shared" si="92"/>
        <v/>
      </c>
      <c r="BE92" s="294" t="str">
        <f t="shared" si="95"/>
        <v/>
      </c>
      <c r="BF92" s="77" t="str">
        <f t="shared" si="96"/>
        <v/>
      </c>
      <c r="BG92" s="80" t="str">
        <f t="shared" si="59"/>
        <v/>
      </c>
      <c r="BH92" s="77" t="str">
        <f t="shared" si="97"/>
        <v/>
      </c>
      <c r="BI92" s="80" t="str">
        <f t="shared" si="60"/>
        <v/>
      </c>
      <c r="BJ92" s="77" t="str">
        <f t="shared" si="98"/>
        <v/>
      </c>
      <c r="BK92" s="80" t="str">
        <f t="shared" si="61"/>
        <v/>
      </c>
    </row>
    <row r="93" spans="1:63" s="68" customFormat="1" ht="21" hidden="1" customHeight="1">
      <c r="A93" s="241">
        <f t="shared" si="86"/>
        <v>80</v>
      </c>
      <c r="B93" s="297"/>
      <c r="C93" s="380" t="str">
        <f t="shared" si="93"/>
        <v/>
      </c>
      <c r="D93" s="382" t="str">
        <f t="shared" si="0"/>
        <v/>
      </c>
      <c r="E93" s="294" t="str">
        <f t="shared" si="31"/>
        <v/>
      </c>
      <c r="F93" s="295" t="str">
        <f t="shared" ca="1" si="2"/>
        <v/>
      </c>
      <c r="G93" s="294" t="str">
        <f t="shared" si="32"/>
        <v/>
      </c>
      <c r="H93" s="295" t="str">
        <f t="shared" ca="1" si="3"/>
        <v/>
      </c>
      <c r="I93" s="294" t="str">
        <f t="shared" si="33"/>
        <v/>
      </c>
      <c r="J93" s="295" t="str">
        <f t="shared" ca="1" si="4"/>
        <v/>
      </c>
      <c r="K93" s="294" t="str">
        <f t="shared" si="34"/>
        <v/>
      </c>
      <c r="L93" s="295" t="str">
        <f t="shared" ca="1" si="5"/>
        <v/>
      </c>
      <c r="M93" s="294" t="str">
        <f t="shared" si="35"/>
        <v/>
      </c>
      <c r="N93" s="295" t="str">
        <f t="shared" ca="1" si="6"/>
        <v/>
      </c>
      <c r="O93" s="294" t="str">
        <f t="shared" si="36"/>
        <v/>
      </c>
      <c r="P93" s="295" t="str">
        <f t="shared" ca="1" si="7"/>
        <v/>
      </c>
      <c r="Q93" s="294" t="str">
        <f t="shared" si="37"/>
        <v/>
      </c>
      <c r="R93" s="295" t="str">
        <f t="shared" ca="1" si="8"/>
        <v/>
      </c>
      <c r="S93" s="294" t="str">
        <f t="shared" si="38"/>
        <v/>
      </c>
      <c r="T93" s="295" t="str">
        <f t="shared" ca="1" si="9"/>
        <v/>
      </c>
      <c r="U93" s="294" t="str">
        <f t="shared" si="39"/>
        <v/>
      </c>
      <c r="V93" s="295" t="str">
        <f t="shared" ca="1" si="10"/>
        <v/>
      </c>
      <c r="W93" s="294" t="str">
        <f t="shared" si="40"/>
        <v/>
      </c>
      <c r="X93" s="295" t="str">
        <f t="shared" ca="1" si="11"/>
        <v/>
      </c>
      <c r="Y93" s="294" t="str">
        <f t="shared" si="41"/>
        <v/>
      </c>
      <c r="Z93" s="295" t="str">
        <f t="shared" ca="1" si="12"/>
        <v/>
      </c>
      <c r="AA93" s="294" t="str">
        <f t="shared" si="42"/>
        <v/>
      </c>
      <c r="AB93" s="295" t="str">
        <f t="shared" ca="1" si="13"/>
        <v/>
      </c>
      <c r="AC93" s="294" t="str">
        <f t="shared" si="43"/>
        <v/>
      </c>
      <c r="AD93" s="295" t="str">
        <f t="shared" ca="1" si="14"/>
        <v/>
      </c>
      <c r="AE93" s="294" t="str">
        <f t="shared" si="44"/>
        <v/>
      </c>
      <c r="AF93" s="295" t="str">
        <f t="shared" ca="1" si="15"/>
        <v/>
      </c>
      <c r="AG93" s="294" t="str">
        <f t="shared" si="45"/>
        <v/>
      </c>
      <c r="AH93" s="295" t="str">
        <f t="shared" ca="1" si="16"/>
        <v/>
      </c>
      <c r="AI93" s="294" t="str">
        <f t="shared" si="46"/>
        <v/>
      </c>
      <c r="AJ93" s="295" t="str">
        <f t="shared" si="17"/>
        <v/>
      </c>
      <c r="AK93" s="294" t="str">
        <f t="shared" si="47"/>
        <v/>
      </c>
      <c r="AL93" s="295" t="str">
        <f t="shared" si="18"/>
        <v/>
      </c>
      <c r="AM93" s="294" t="str">
        <f t="shared" si="48"/>
        <v/>
      </c>
      <c r="AN93" s="295" t="str">
        <f t="shared" si="19"/>
        <v/>
      </c>
      <c r="AO93" s="294" t="str">
        <f t="shared" si="49"/>
        <v/>
      </c>
      <c r="AP93" s="295" t="str">
        <f t="shared" si="20"/>
        <v/>
      </c>
      <c r="AQ93" s="294" t="str">
        <f t="shared" si="50"/>
        <v/>
      </c>
      <c r="AR93" s="295" t="str">
        <f t="shared" si="21"/>
        <v/>
      </c>
      <c r="AS93" s="294" t="str">
        <f t="shared" si="51"/>
        <v/>
      </c>
      <c r="AT93" s="295" t="str">
        <f t="shared" si="22"/>
        <v/>
      </c>
      <c r="AU93" s="294" t="str">
        <f t="shared" si="52"/>
        <v/>
      </c>
      <c r="AV93" s="295" t="str">
        <f t="shared" si="23"/>
        <v/>
      </c>
      <c r="AW93" s="294" t="str">
        <f t="shared" si="53"/>
        <v/>
      </c>
      <c r="AX93" s="295" t="str">
        <f t="shared" si="24"/>
        <v/>
      </c>
      <c r="AY93" s="294" t="str">
        <f t="shared" si="54"/>
        <v/>
      </c>
      <c r="AZ93" s="295" t="str">
        <f t="shared" si="90"/>
        <v/>
      </c>
      <c r="BA93" s="294" t="str">
        <f t="shared" si="55"/>
        <v/>
      </c>
      <c r="BB93" s="295" t="str">
        <f t="shared" si="91"/>
        <v/>
      </c>
      <c r="BC93" s="294" t="str">
        <f t="shared" si="94"/>
        <v/>
      </c>
      <c r="BD93" s="295" t="str">
        <f t="shared" si="92"/>
        <v/>
      </c>
      <c r="BE93" s="294" t="str">
        <f t="shared" si="95"/>
        <v/>
      </c>
      <c r="BF93" s="77" t="str">
        <f t="shared" si="96"/>
        <v/>
      </c>
      <c r="BG93" s="80" t="str">
        <f t="shared" si="59"/>
        <v/>
      </c>
      <c r="BH93" s="77" t="str">
        <f t="shared" si="97"/>
        <v/>
      </c>
      <c r="BI93" s="80" t="str">
        <f t="shared" si="60"/>
        <v/>
      </c>
      <c r="BJ93" s="77" t="str">
        <f t="shared" si="98"/>
        <v/>
      </c>
      <c r="BK93" s="80" t="str">
        <f t="shared" si="61"/>
        <v/>
      </c>
    </row>
    <row r="94" spans="1:63" s="68" customFormat="1" ht="21" hidden="1" customHeight="1">
      <c r="A94" s="241">
        <f t="shared" si="86"/>
        <v>81</v>
      </c>
      <c r="B94" s="297"/>
      <c r="C94" s="380" t="str">
        <f t="shared" si="93"/>
        <v/>
      </c>
      <c r="D94" s="382" t="str">
        <f t="shared" si="0"/>
        <v/>
      </c>
      <c r="E94" s="294" t="str">
        <f t="shared" si="31"/>
        <v/>
      </c>
      <c r="F94" s="295" t="str">
        <f t="shared" ca="1" si="2"/>
        <v/>
      </c>
      <c r="G94" s="294" t="str">
        <f t="shared" si="32"/>
        <v/>
      </c>
      <c r="H94" s="295" t="str">
        <f t="shared" ca="1" si="3"/>
        <v/>
      </c>
      <c r="I94" s="294" t="str">
        <f t="shared" si="33"/>
        <v/>
      </c>
      <c r="J94" s="295" t="str">
        <f t="shared" ca="1" si="4"/>
        <v/>
      </c>
      <c r="K94" s="294" t="str">
        <f t="shared" si="34"/>
        <v/>
      </c>
      <c r="L94" s="295" t="str">
        <f t="shared" ca="1" si="5"/>
        <v/>
      </c>
      <c r="M94" s="294" t="str">
        <f t="shared" si="35"/>
        <v/>
      </c>
      <c r="N94" s="295" t="str">
        <f t="shared" ca="1" si="6"/>
        <v/>
      </c>
      <c r="O94" s="294" t="str">
        <f t="shared" si="36"/>
        <v/>
      </c>
      <c r="P94" s="295" t="str">
        <f t="shared" ca="1" si="7"/>
        <v/>
      </c>
      <c r="Q94" s="294" t="str">
        <f t="shared" si="37"/>
        <v/>
      </c>
      <c r="R94" s="295" t="str">
        <f t="shared" ca="1" si="8"/>
        <v/>
      </c>
      <c r="S94" s="294" t="str">
        <f t="shared" si="38"/>
        <v/>
      </c>
      <c r="T94" s="295" t="str">
        <f t="shared" ca="1" si="9"/>
        <v/>
      </c>
      <c r="U94" s="294" t="str">
        <f t="shared" si="39"/>
        <v/>
      </c>
      <c r="V94" s="295" t="str">
        <f t="shared" ca="1" si="10"/>
        <v/>
      </c>
      <c r="W94" s="294" t="str">
        <f t="shared" si="40"/>
        <v/>
      </c>
      <c r="X94" s="295" t="str">
        <f t="shared" ca="1" si="11"/>
        <v/>
      </c>
      <c r="Y94" s="294" t="str">
        <f t="shared" si="41"/>
        <v/>
      </c>
      <c r="Z94" s="295" t="str">
        <f t="shared" ca="1" si="12"/>
        <v/>
      </c>
      <c r="AA94" s="294" t="str">
        <f t="shared" si="42"/>
        <v/>
      </c>
      <c r="AB94" s="295" t="str">
        <f t="shared" ca="1" si="13"/>
        <v/>
      </c>
      <c r="AC94" s="294" t="str">
        <f t="shared" si="43"/>
        <v/>
      </c>
      <c r="AD94" s="295" t="str">
        <f t="shared" ca="1" si="14"/>
        <v/>
      </c>
      <c r="AE94" s="294" t="str">
        <f t="shared" si="44"/>
        <v/>
      </c>
      <c r="AF94" s="295" t="str">
        <f t="shared" ca="1" si="15"/>
        <v/>
      </c>
      <c r="AG94" s="294" t="str">
        <f t="shared" si="45"/>
        <v/>
      </c>
      <c r="AH94" s="295" t="str">
        <f t="shared" ca="1" si="16"/>
        <v/>
      </c>
      <c r="AI94" s="294" t="str">
        <f t="shared" si="46"/>
        <v/>
      </c>
      <c r="AJ94" s="295" t="str">
        <f t="shared" si="17"/>
        <v/>
      </c>
      <c r="AK94" s="294" t="str">
        <f t="shared" si="47"/>
        <v/>
      </c>
      <c r="AL94" s="295" t="str">
        <f t="shared" si="18"/>
        <v/>
      </c>
      <c r="AM94" s="294" t="str">
        <f t="shared" si="48"/>
        <v/>
      </c>
      <c r="AN94" s="295" t="str">
        <f t="shared" si="19"/>
        <v/>
      </c>
      <c r="AO94" s="294" t="str">
        <f t="shared" si="49"/>
        <v/>
      </c>
      <c r="AP94" s="295" t="str">
        <f t="shared" si="20"/>
        <v/>
      </c>
      <c r="AQ94" s="294" t="str">
        <f t="shared" si="50"/>
        <v/>
      </c>
      <c r="AR94" s="295" t="str">
        <f t="shared" si="21"/>
        <v/>
      </c>
      <c r="AS94" s="294" t="str">
        <f t="shared" si="51"/>
        <v/>
      </c>
      <c r="AT94" s="295" t="str">
        <f t="shared" si="22"/>
        <v/>
      </c>
      <c r="AU94" s="294" t="str">
        <f t="shared" si="52"/>
        <v/>
      </c>
      <c r="AV94" s="295" t="str">
        <f t="shared" si="23"/>
        <v/>
      </c>
      <c r="AW94" s="294" t="str">
        <f t="shared" si="53"/>
        <v/>
      </c>
      <c r="AX94" s="295" t="str">
        <f t="shared" si="24"/>
        <v/>
      </c>
      <c r="AY94" s="294" t="str">
        <f t="shared" si="54"/>
        <v/>
      </c>
      <c r="AZ94" s="295" t="str">
        <f t="shared" si="90"/>
        <v/>
      </c>
      <c r="BA94" s="294" t="str">
        <f t="shared" si="55"/>
        <v/>
      </c>
      <c r="BB94" s="295" t="str">
        <f t="shared" si="91"/>
        <v/>
      </c>
      <c r="BC94" s="294" t="str">
        <f t="shared" si="94"/>
        <v/>
      </c>
      <c r="BD94" s="295" t="str">
        <f t="shared" si="92"/>
        <v/>
      </c>
      <c r="BE94" s="294" t="str">
        <f t="shared" si="95"/>
        <v/>
      </c>
      <c r="BF94" s="77" t="str">
        <f t="shared" si="96"/>
        <v/>
      </c>
      <c r="BG94" s="80" t="str">
        <f t="shared" si="59"/>
        <v/>
      </c>
      <c r="BH94" s="77" t="str">
        <f t="shared" si="97"/>
        <v/>
      </c>
      <c r="BI94" s="80" t="str">
        <f t="shared" si="60"/>
        <v/>
      </c>
      <c r="BJ94" s="77" t="str">
        <f t="shared" si="98"/>
        <v/>
      </c>
      <c r="BK94" s="80" t="str">
        <f t="shared" si="61"/>
        <v/>
      </c>
    </row>
    <row r="95" spans="1:63" s="68" customFormat="1" ht="21" hidden="1" customHeight="1">
      <c r="A95" s="241">
        <f t="shared" si="86"/>
        <v>82</v>
      </c>
      <c r="B95" s="297"/>
      <c r="C95" s="380" t="str">
        <f t="shared" si="93"/>
        <v/>
      </c>
      <c r="D95" s="382" t="str">
        <f t="shared" si="0"/>
        <v/>
      </c>
      <c r="E95" s="294" t="str">
        <f t="shared" si="31"/>
        <v/>
      </c>
      <c r="F95" s="295" t="str">
        <f t="shared" ca="1" si="2"/>
        <v/>
      </c>
      <c r="G95" s="294" t="str">
        <f t="shared" si="32"/>
        <v/>
      </c>
      <c r="H95" s="295" t="str">
        <f t="shared" ca="1" si="3"/>
        <v/>
      </c>
      <c r="I95" s="294" t="str">
        <f t="shared" si="33"/>
        <v/>
      </c>
      <c r="J95" s="295" t="str">
        <f t="shared" ca="1" si="4"/>
        <v/>
      </c>
      <c r="K95" s="294" t="str">
        <f t="shared" si="34"/>
        <v/>
      </c>
      <c r="L95" s="295" t="str">
        <f t="shared" ca="1" si="5"/>
        <v/>
      </c>
      <c r="M95" s="294" t="str">
        <f t="shared" si="35"/>
        <v/>
      </c>
      <c r="N95" s="295" t="str">
        <f t="shared" ca="1" si="6"/>
        <v/>
      </c>
      <c r="O95" s="294" t="str">
        <f t="shared" si="36"/>
        <v/>
      </c>
      <c r="P95" s="295" t="str">
        <f t="shared" ca="1" si="7"/>
        <v/>
      </c>
      <c r="Q95" s="294" t="str">
        <f t="shared" si="37"/>
        <v/>
      </c>
      <c r="R95" s="295" t="str">
        <f t="shared" ca="1" si="8"/>
        <v/>
      </c>
      <c r="S95" s="294" t="str">
        <f t="shared" si="38"/>
        <v/>
      </c>
      <c r="T95" s="295" t="str">
        <f t="shared" ca="1" si="9"/>
        <v/>
      </c>
      <c r="U95" s="294" t="str">
        <f t="shared" si="39"/>
        <v/>
      </c>
      <c r="V95" s="295" t="str">
        <f t="shared" ca="1" si="10"/>
        <v/>
      </c>
      <c r="W95" s="294" t="str">
        <f t="shared" si="40"/>
        <v/>
      </c>
      <c r="X95" s="295" t="str">
        <f t="shared" ca="1" si="11"/>
        <v/>
      </c>
      <c r="Y95" s="294" t="str">
        <f t="shared" si="41"/>
        <v/>
      </c>
      <c r="Z95" s="295" t="str">
        <f t="shared" ca="1" si="12"/>
        <v/>
      </c>
      <c r="AA95" s="294" t="str">
        <f t="shared" si="42"/>
        <v/>
      </c>
      <c r="AB95" s="295" t="str">
        <f t="shared" ca="1" si="13"/>
        <v/>
      </c>
      <c r="AC95" s="294" t="str">
        <f t="shared" si="43"/>
        <v/>
      </c>
      <c r="AD95" s="295" t="str">
        <f t="shared" ca="1" si="14"/>
        <v/>
      </c>
      <c r="AE95" s="294" t="str">
        <f t="shared" si="44"/>
        <v/>
      </c>
      <c r="AF95" s="295" t="str">
        <f t="shared" ca="1" si="15"/>
        <v/>
      </c>
      <c r="AG95" s="294" t="str">
        <f t="shared" si="45"/>
        <v/>
      </c>
      <c r="AH95" s="295" t="str">
        <f t="shared" ca="1" si="16"/>
        <v/>
      </c>
      <c r="AI95" s="294" t="str">
        <f t="shared" si="46"/>
        <v/>
      </c>
      <c r="AJ95" s="295" t="str">
        <f t="shared" si="17"/>
        <v/>
      </c>
      <c r="AK95" s="294" t="str">
        <f t="shared" si="47"/>
        <v/>
      </c>
      <c r="AL95" s="295" t="str">
        <f t="shared" si="18"/>
        <v/>
      </c>
      <c r="AM95" s="294" t="str">
        <f t="shared" si="48"/>
        <v/>
      </c>
      <c r="AN95" s="295" t="str">
        <f t="shared" si="19"/>
        <v/>
      </c>
      <c r="AO95" s="294" t="str">
        <f t="shared" si="49"/>
        <v/>
      </c>
      <c r="AP95" s="295" t="str">
        <f t="shared" si="20"/>
        <v/>
      </c>
      <c r="AQ95" s="294" t="str">
        <f t="shared" si="50"/>
        <v/>
      </c>
      <c r="AR95" s="295" t="str">
        <f t="shared" si="21"/>
        <v/>
      </c>
      <c r="AS95" s="294" t="str">
        <f t="shared" si="51"/>
        <v/>
      </c>
      <c r="AT95" s="295" t="str">
        <f t="shared" si="22"/>
        <v/>
      </c>
      <c r="AU95" s="294" t="str">
        <f t="shared" si="52"/>
        <v/>
      </c>
      <c r="AV95" s="295" t="str">
        <f t="shared" si="23"/>
        <v/>
      </c>
      <c r="AW95" s="294" t="str">
        <f t="shared" si="53"/>
        <v/>
      </c>
      <c r="AX95" s="295" t="str">
        <f t="shared" si="24"/>
        <v/>
      </c>
      <c r="AY95" s="294" t="str">
        <f t="shared" si="54"/>
        <v/>
      </c>
      <c r="AZ95" s="295" t="str">
        <f t="shared" si="90"/>
        <v/>
      </c>
      <c r="BA95" s="294" t="str">
        <f t="shared" si="55"/>
        <v/>
      </c>
      <c r="BB95" s="295" t="str">
        <f t="shared" si="91"/>
        <v/>
      </c>
      <c r="BC95" s="294" t="str">
        <f t="shared" si="94"/>
        <v/>
      </c>
      <c r="BD95" s="295" t="str">
        <f t="shared" si="92"/>
        <v/>
      </c>
      <c r="BE95" s="294" t="str">
        <f t="shared" si="95"/>
        <v/>
      </c>
      <c r="BF95" s="77" t="str">
        <f t="shared" si="96"/>
        <v/>
      </c>
      <c r="BG95" s="80" t="str">
        <f t="shared" si="59"/>
        <v/>
      </c>
      <c r="BH95" s="77" t="str">
        <f t="shared" si="97"/>
        <v/>
      </c>
      <c r="BI95" s="80" t="str">
        <f t="shared" si="60"/>
        <v/>
      </c>
      <c r="BJ95" s="77" t="str">
        <f t="shared" si="98"/>
        <v/>
      </c>
      <c r="BK95" s="80" t="str">
        <f t="shared" si="61"/>
        <v/>
      </c>
    </row>
    <row r="96" spans="1:63" s="68" customFormat="1" ht="21" hidden="1" customHeight="1">
      <c r="A96" s="241">
        <f t="shared" si="86"/>
        <v>83</v>
      </c>
      <c r="B96" s="297"/>
      <c r="C96" s="380" t="str">
        <f t="shared" si="93"/>
        <v/>
      </c>
      <c r="D96" s="382" t="str">
        <f t="shared" si="0"/>
        <v/>
      </c>
      <c r="E96" s="294" t="str">
        <f t="shared" si="31"/>
        <v/>
      </c>
      <c r="F96" s="295" t="str">
        <f t="shared" ca="1" si="2"/>
        <v/>
      </c>
      <c r="G96" s="294" t="str">
        <f t="shared" si="32"/>
        <v/>
      </c>
      <c r="H96" s="295" t="str">
        <f t="shared" ca="1" si="3"/>
        <v/>
      </c>
      <c r="I96" s="294" t="str">
        <f t="shared" si="33"/>
        <v/>
      </c>
      <c r="J96" s="295" t="str">
        <f t="shared" ca="1" si="4"/>
        <v/>
      </c>
      <c r="K96" s="294" t="str">
        <f t="shared" si="34"/>
        <v/>
      </c>
      <c r="L96" s="295" t="str">
        <f t="shared" ca="1" si="5"/>
        <v/>
      </c>
      <c r="M96" s="294" t="str">
        <f t="shared" si="35"/>
        <v/>
      </c>
      <c r="N96" s="295" t="str">
        <f t="shared" ca="1" si="6"/>
        <v/>
      </c>
      <c r="O96" s="294" t="str">
        <f t="shared" si="36"/>
        <v/>
      </c>
      <c r="P96" s="295" t="str">
        <f t="shared" ca="1" si="7"/>
        <v/>
      </c>
      <c r="Q96" s="294" t="str">
        <f t="shared" si="37"/>
        <v/>
      </c>
      <c r="R96" s="295" t="str">
        <f t="shared" ca="1" si="8"/>
        <v/>
      </c>
      <c r="S96" s="294" t="str">
        <f t="shared" si="38"/>
        <v/>
      </c>
      <c r="T96" s="295" t="str">
        <f t="shared" ca="1" si="9"/>
        <v/>
      </c>
      <c r="U96" s="294" t="str">
        <f t="shared" si="39"/>
        <v/>
      </c>
      <c r="V96" s="295" t="str">
        <f t="shared" ca="1" si="10"/>
        <v/>
      </c>
      <c r="W96" s="294" t="str">
        <f t="shared" si="40"/>
        <v/>
      </c>
      <c r="X96" s="295" t="str">
        <f t="shared" ca="1" si="11"/>
        <v/>
      </c>
      <c r="Y96" s="294" t="str">
        <f t="shared" si="41"/>
        <v/>
      </c>
      <c r="Z96" s="295" t="str">
        <f t="shared" ca="1" si="12"/>
        <v/>
      </c>
      <c r="AA96" s="294" t="str">
        <f t="shared" si="42"/>
        <v/>
      </c>
      <c r="AB96" s="295" t="str">
        <f t="shared" ca="1" si="13"/>
        <v/>
      </c>
      <c r="AC96" s="294" t="str">
        <f t="shared" si="43"/>
        <v/>
      </c>
      <c r="AD96" s="295" t="str">
        <f t="shared" ca="1" si="14"/>
        <v/>
      </c>
      <c r="AE96" s="294" t="str">
        <f t="shared" si="44"/>
        <v/>
      </c>
      <c r="AF96" s="295" t="str">
        <f t="shared" ca="1" si="15"/>
        <v/>
      </c>
      <c r="AG96" s="294" t="str">
        <f t="shared" si="45"/>
        <v/>
      </c>
      <c r="AH96" s="295" t="str">
        <f t="shared" ca="1" si="16"/>
        <v/>
      </c>
      <c r="AI96" s="294" t="str">
        <f t="shared" si="46"/>
        <v/>
      </c>
      <c r="AJ96" s="295" t="str">
        <f t="shared" si="17"/>
        <v/>
      </c>
      <c r="AK96" s="294" t="str">
        <f t="shared" si="47"/>
        <v/>
      </c>
      <c r="AL96" s="295" t="str">
        <f t="shared" si="18"/>
        <v/>
      </c>
      <c r="AM96" s="294" t="str">
        <f t="shared" si="48"/>
        <v/>
      </c>
      <c r="AN96" s="295" t="str">
        <f t="shared" si="19"/>
        <v/>
      </c>
      <c r="AO96" s="294" t="str">
        <f t="shared" si="49"/>
        <v/>
      </c>
      <c r="AP96" s="295" t="str">
        <f t="shared" si="20"/>
        <v/>
      </c>
      <c r="AQ96" s="294" t="str">
        <f t="shared" si="50"/>
        <v/>
      </c>
      <c r="AR96" s="295" t="str">
        <f t="shared" si="21"/>
        <v/>
      </c>
      <c r="AS96" s="294" t="str">
        <f t="shared" si="51"/>
        <v/>
      </c>
      <c r="AT96" s="295" t="str">
        <f t="shared" si="22"/>
        <v/>
      </c>
      <c r="AU96" s="294" t="str">
        <f t="shared" si="52"/>
        <v/>
      </c>
      <c r="AV96" s="295" t="str">
        <f t="shared" si="23"/>
        <v/>
      </c>
      <c r="AW96" s="294" t="str">
        <f t="shared" si="53"/>
        <v/>
      </c>
      <c r="AX96" s="295" t="str">
        <f t="shared" si="24"/>
        <v/>
      </c>
      <c r="AY96" s="294" t="str">
        <f t="shared" si="54"/>
        <v/>
      </c>
      <c r="AZ96" s="295" t="str">
        <f t="shared" si="90"/>
        <v/>
      </c>
      <c r="BA96" s="294" t="str">
        <f t="shared" si="55"/>
        <v/>
      </c>
      <c r="BB96" s="295" t="str">
        <f t="shared" si="91"/>
        <v/>
      </c>
      <c r="BC96" s="294" t="str">
        <f t="shared" si="94"/>
        <v/>
      </c>
      <c r="BD96" s="295" t="str">
        <f t="shared" si="92"/>
        <v/>
      </c>
      <c r="BE96" s="294" t="str">
        <f t="shared" si="95"/>
        <v/>
      </c>
      <c r="BF96" s="77" t="str">
        <f t="shared" si="96"/>
        <v/>
      </c>
      <c r="BG96" s="80" t="str">
        <f t="shared" si="59"/>
        <v/>
      </c>
      <c r="BH96" s="77" t="str">
        <f t="shared" si="97"/>
        <v/>
      </c>
      <c r="BI96" s="80" t="str">
        <f t="shared" si="60"/>
        <v/>
      </c>
      <c r="BJ96" s="77" t="str">
        <f t="shared" si="98"/>
        <v/>
      </c>
      <c r="BK96" s="80" t="str">
        <f t="shared" si="61"/>
        <v/>
      </c>
    </row>
    <row r="97" spans="1:63" s="68" customFormat="1" ht="21" hidden="1" customHeight="1">
      <c r="A97" s="241">
        <f t="shared" si="86"/>
        <v>84</v>
      </c>
      <c r="B97" s="297"/>
      <c r="C97" s="380" t="str">
        <f t="shared" si="93"/>
        <v/>
      </c>
      <c r="D97" s="382" t="str">
        <f t="shared" si="0"/>
        <v/>
      </c>
      <c r="E97" s="294" t="str">
        <f t="shared" si="31"/>
        <v/>
      </c>
      <c r="F97" s="295" t="str">
        <f t="shared" ca="1" si="2"/>
        <v/>
      </c>
      <c r="G97" s="294" t="str">
        <f t="shared" si="32"/>
        <v/>
      </c>
      <c r="H97" s="295" t="str">
        <f t="shared" ca="1" si="3"/>
        <v/>
      </c>
      <c r="I97" s="294" t="str">
        <f t="shared" si="33"/>
        <v/>
      </c>
      <c r="J97" s="295" t="str">
        <f t="shared" ca="1" si="4"/>
        <v/>
      </c>
      <c r="K97" s="294" t="str">
        <f t="shared" si="34"/>
        <v/>
      </c>
      <c r="L97" s="295" t="str">
        <f t="shared" ca="1" si="5"/>
        <v/>
      </c>
      <c r="M97" s="294" t="str">
        <f t="shared" si="35"/>
        <v/>
      </c>
      <c r="N97" s="295" t="str">
        <f t="shared" ca="1" si="6"/>
        <v/>
      </c>
      <c r="O97" s="294" t="str">
        <f t="shared" si="36"/>
        <v/>
      </c>
      <c r="P97" s="295" t="str">
        <f t="shared" ca="1" si="7"/>
        <v/>
      </c>
      <c r="Q97" s="294" t="str">
        <f t="shared" si="37"/>
        <v/>
      </c>
      <c r="R97" s="295" t="str">
        <f t="shared" ca="1" si="8"/>
        <v/>
      </c>
      <c r="S97" s="294" t="str">
        <f t="shared" si="38"/>
        <v/>
      </c>
      <c r="T97" s="295" t="str">
        <f t="shared" ca="1" si="9"/>
        <v/>
      </c>
      <c r="U97" s="294" t="str">
        <f t="shared" si="39"/>
        <v/>
      </c>
      <c r="V97" s="295" t="str">
        <f t="shared" ca="1" si="10"/>
        <v/>
      </c>
      <c r="W97" s="294" t="str">
        <f t="shared" si="40"/>
        <v/>
      </c>
      <c r="X97" s="295" t="str">
        <f t="shared" ca="1" si="11"/>
        <v/>
      </c>
      <c r="Y97" s="294" t="str">
        <f t="shared" si="41"/>
        <v/>
      </c>
      <c r="Z97" s="295" t="str">
        <f t="shared" ca="1" si="12"/>
        <v/>
      </c>
      <c r="AA97" s="294" t="str">
        <f t="shared" si="42"/>
        <v/>
      </c>
      <c r="AB97" s="295" t="str">
        <f t="shared" ca="1" si="13"/>
        <v/>
      </c>
      <c r="AC97" s="294" t="str">
        <f t="shared" si="43"/>
        <v/>
      </c>
      <c r="AD97" s="295" t="str">
        <f t="shared" ca="1" si="14"/>
        <v/>
      </c>
      <c r="AE97" s="294" t="str">
        <f t="shared" si="44"/>
        <v/>
      </c>
      <c r="AF97" s="295" t="str">
        <f t="shared" ca="1" si="15"/>
        <v/>
      </c>
      <c r="AG97" s="294" t="str">
        <f t="shared" si="45"/>
        <v/>
      </c>
      <c r="AH97" s="295" t="str">
        <f t="shared" ca="1" si="16"/>
        <v/>
      </c>
      <c r="AI97" s="294" t="str">
        <f t="shared" si="46"/>
        <v/>
      </c>
      <c r="AJ97" s="295" t="str">
        <f t="shared" si="17"/>
        <v/>
      </c>
      <c r="AK97" s="294" t="str">
        <f t="shared" si="47"/>
        <v/>
      </c>
      <c r="AL97" s="295" t="str">
        <f t="shared" si="18"/>
        <v/>
      </c>
      <c r="AM97" s="294" t="str">
        <f t="shared" si="48"/>
        <v/>
      </c>
      <c r="AN97" s="295" t="str">
        <f t="shared" si="19"/>
        <v/>
      </c>
      <c r="AO97" s="294" t="str">
        <f t="shared" si="49"/>
        <v/>
      </c>
      <c r="AP97" s="295" t="str">
        <f t="shared" si="20"/>
        <v/>
      </c>
      <c r="AQ97" s="294" t="str">
        <f t="shared" si="50"/>
        <v/>
      </c>
      <c r="AR97" s="295" t="str">
        <f t="shared" si="21"/>
        <v/>
      </c>
      <c r="AS97" s="294" t="str">
        <f t="shared" si="51"/>
        <v/>
      </c>
      <c r="AT97" s="295" t="str">
        <f t="shared" si="22"/>
        <v/>
      </c>
      <c r="AU97" s="294" t="str">
        <f t="shared" si="52"/>
        <v/>
      </c>
      <c r="AV97" s="295" t="str">
        <f t="shared" si="23"/>
        <v/>
      </c>
      <c r="AW97" s="294" t="str">
        <f t="shared" si="53"/>
        <v/>
      </c>
      <c r="AX97" s="295" t="str">
        <f t="shared" si="24"/>
        <v/>
      </c>
      <c r="AY97" s="294" t="str">
        <f t="shared" si="54"/>
        <v/>
      </c>
      <c r="AZ97" s="295" t="str">
        <f t="shared" si="90"/>
        <v/>
      </c>
      <c r="BA97" s="294" t="str">
        <f t="shared" si="55"/>
        <v/>
      </c>
      <c r="BB97" s="295" t="str">
        <f t="shared" si="91"/>
        <v/>
      </c>
      <c r="BC97" s="294" t="str">
        <f t="shared" si="94"/>
        <v/>
      </c>
      <c r="BD97" s="295" t="str">
        <f t="shared" si="92"/>
        <v/>
      </c>
      <c r="BE97" s="294" t="str">
        <f t="shared" si="95"/>
        <v/>
      </c>
      <c r="BF97" s="77" t="str">
        <f t="shared" si="96"/>
        <v/>
      </c>
      <c r="BG97" s="80" t="str">
        <f t="shared" si="59"/>
        <v/>
      </c>
      <c r="BH97" s="77" t="str">
        <f t="shared" si="97"/>
        <v/>
      </c>
      <c r="BI97" s="80" t="str">
        <f t="shared" si="60"/>
        <v/>
      </c>
      <c r="BJ97" s="77" t="str">
        <f t="shared" si="98"/>
        <v/>
      </c>
      <c r="BK97" s="80" t="str">
        <f t="shared" si="61"/>
        <v/>
      </c>
    </row>
    <row r="98" spans="1:63" s="68" customFormat="1" ht="21" hidden="1" customHeight="1">
      <c r="A98" s="241">
        <f t="shared" si="86"/>
        <v>85</v>
      </c>
      <c r="B98" s="297"/>
      <c r="C98" s="380" t="str">
        <f t="shared" si="93"/>
        <v/>
      </c>
      <c r="D98" s="382" t="str">
        <f t="shared" si="0"/>
        <v/>
      </c>
      <c r="E98" s="294" t="str">
        <f t="shared" si="31"/>
        <v/>
      </c>
      <c r="F98" s="295" t="str">
        <f t="shared" ca="1" si="2"/>
        <v/>
      </c>
      <c r="G98" s="294" t="str">
        <f t="shared" si="32"/>
        <v/>
      </c>
      <c r="H98" s="295" t="str">
        <f t="shared" ca="1" si="3"/>
        <v/>
      </c>
      <c r="I98" s="294" t="str">
        <f t="shared" si="33"/>
        <v/>
      </c>
      <c r="J98" s="295" t="str">
        <f t="shared" ca="1" si="4"/>
        <v/>
      </c>
      <c r="K98" s="294" t="str">
        <f t="shared" si="34"/>
        <v/>
      </c>
      <c r="L98" s="295" t="str">
        <f t="shared" ca="1" si="5"/>
        <v/>
      </c>
      <c r="M98" s="294" t="str">
        <f t="shared" si="35"/>
        <v/>
      </c>
      <c r="N98" s="295" t="str">
        <f t="shared" ca="1" si="6"/>
        <v/>
      </c>
      <c r="O98" s="294" t="str">
        <f t="shared" si="36"/>
        <v/>
      </c>
      <c r="P98" s="295" t="str">
        <f t="shared" ca="1" si="7"/>
        <v/>
      </c>
      <c r="Q98" s="294" t="str">
        <f t="shared" si="37"/>
        <v/>
      </c>
      <c r="R98" s="295" t="str">
        <f t="shared" ca="1" si="8"/>
        <v/>
      </c>
      <c r="S98" s="294" t="str">
        <f t="shared" si="38"/>
        <v/>
      </c>
      <c r="T98" s="295" t="str">
        <f t="shared" ca="1" si="9"/>
        <v/>
      </c>
      <c r="U98" s="294" t="str">
        <f t="shared" si="39"/>
        <v/>
      </c>
      <c r="V98" s="295" t="str">
        <f t="shared" ca="1" si="10"/>
        <v/>
      </c>
      <c r="W98" s="294" t="str">
        <f t="shared" si="40"/>
        <v/>
      </c>
      <c r="X98" s="295" t="str">
        <f t="shared" ca="1" si="11"/>
        <v/>
      </c>
      <c r="Y98" s="294" t="str">
        <f t="shared" si="41"/>
        <v/>
      </c>
      <c r="Z98" s="295" t="str">
        <f t="shared" ca="1" si="12"/>
        <v/>
      </c>
      <c r="AA98" s="294" t="str">
        <f t="shared" si="42"/>
        <v/>
      </c>
      <c r="AB98" s="295" t="str">
        <f t="shared" ca="1" si="13"/>
        <v/>
      </c>
      <c r="AC98" s="294" t="str">
        <f t="shared" si="43"/>
        <v/>
      </c>
      <c r="AD98" s="295" t="str">
        <f t="shared" ca="1" si="14"/>
        <v/>
      </c>
      <c r="AE98" s="294" t="str">
        <f t="shared" si="44"/>
        <v/>
      </c>
      <c r="AF98" s="295" t="str">
        <f t="shared" ca="1" si="15"/>
        <v/>
      </c>
      <c r="AG98" s="294" t="str">
        <f t="shared" si="45"/>
        <v/>
      </c>
      <c r="AH98" s="295" t="str">
        <f t="shared" ca="1" si="16"/>
        <v/>
      </c>
      <c r="AI98" s="294" t="str">
        <f t="shared" si="46"/>
        <v/>
      </c>
      <c r="AJ98" s="295" t="str">
        <f t="shared" si="17"/>
        <v/>
      </c>
      <c r="AK98" s="294" t="str">
        <f t="shared" si="47"/>
        <v/>
      </c>
      <c r="AL98" s="295" t="str">
        <f t="shared" si="18"/>
        <v/>
      </c>
      <c r="AM98" s="294" t="str">
        <f t="shared" si="48"/>
        <v/>
      </c>
      <c r="AN98" s="295" t="str">
        <f t="shared" si="19"/>
        <v/>
      </c>
      <c r="AO98" s="294" t="str">
        <f t="shared" si="49"/>
        <v/>
      </c>
      <c r="AP98" s="295" t="str">
        <f t="shared" si="20"/>
        <v/>
      </c>
      <c r="AQ98" s="294" t="str">
        <f t="shared" si="50"/>
        <v/>
      </c>
      <c r="AR98" s="295" t="str">
        <f t="shared" si="21"/>
        <v/>
      </c>
      <c r="AS98" s="294" t="str">
        <f t="shared" si="51"/>
        <v/>
      </c>
      <c r="AT98" s="295" t="str">
        <f t="shared" si="22"/>
        <v/>
      </c>
      <c r="AU98" s="294" t="str">
        <f t="shared" si="52"/>
        <v/>
      </c>
      <c r="AV98" s="295" t="str">
        <f t="shared" si="23"/>
        <v/>
      </c>
      <c r="AW98" s="294" t="str">
        <f t="shared" si="53"/>
        <v/>
      </c>
      <c r="AX98" s="295" t="str">
        <f t="shared" si="24"/>
        <v/>
      </c>
      <c r="AY98" s="294" t="str">
        <f t="shared" si="54"/>
        <v/>
      </c>
      <c r="AZ98" s="295" t="str">
        <f t="shared" si="90"/>
        <v/>
      </c>
      <c r="BA98" s="294" t="str">
        <f t="shared" si="55"/>
        <v/>
      </c>
      <c r="BB98" s="295" t="str">
        <f t="shared" si="91"/>
        <v/>
      </c>
      <c r="BC98" s="294" t="str">
        <f t="shared" si="94"/>
        <v/>
      </c>
      <c r="BD98" s="295" t="str">
        <f t="shared" si="92"/>
        <v/>
      </c>
      <c r="BE98" s="294" t="str">
        <f t="shared" si="95"/>
        <v/>
      </c>
      <c r="BF98" s="77" t="str">
        <f t="shared" si="96"/>
        <v/>
      </c>
      <c r="BG98" s="80" t="str">
        <f t="shared" si="59"/>
        <v/>
      </c>
      <c r="BH98" s="77" t="str">
        <f t="shared" si="97"/>
        <v/>
      </c>
      <c r="BI98" s="80" t="str">
        <f t="shared" si="60"/>
        <v/>
      </c>
      <c r="BJ98" s="77" t="str">
        <f t="shared" si="98"/>
        <v/>
      </c>
      <c r="BK98" s="80" t="str">
        <f t="shared" si="61"/>
        <v/>
      </c>
    </row>
    <row r="99" spans="1:63" s="68" customFormat="1" ht="21" hidden="1" customHeight="1">
      <c r="A99" s="241">
        <f t="shared" si="86"/>
        <v>86</v>
      </c>
      <c r="B99" s="297"/>
      <c r="C99" s="380" t="str">
        <f t="shared" si="93"/>
        <v/>
      </c>
      <c r="D99" s="382" t="str">
        <f t="shared" si="0"/>
        <v/>
      </c>
      <c r="E99" s="294" t="str">
        <f t="shared" si="31"/>
        <v/>
      </c>
      <c r="F99" s="295" t="str">
        <f t="shared" ca="1" si="2"/>
        <v/>
      </c>
      <c r="G99" s="294" t="str">
        <f t="shared" si="32"/>
        <v/>
      </c>
      <c r="H99" s="295" t="str">
        <f t="shared" ca="1" si="3"/>
        <v/>
      </c>
      <c r="I99" s="294" t="str">
        <f t="shared" si="33"/>
        <v/>
      </c>
      <c r="J99" s="295" t="str">
        <f t="shared" ca="1" si="4"/>
        <v/>
      </c>
      <c r="K99" s="294" t="str">
        <f t="shared" si="34"/>
        <v/>
      </c>
      <c r="L99" s="295" t="str">
        <f t="shared" ca="1" si="5"/>
        <v/>
      </c>
      <c r="M99" s="294" t="str">
        <f t="shared" si="35"/>
        <v/>
      </c>
      <c r="N99" s="295" t="str">
        <f t="shared" ca="1" si="6"/>
        <v/>
      </c>
      <c r="O99" s="294" t="str">
        <f t="shared" si="36"/>
        <v/>
      </c>
      <c r="P99" s="295" t="str">
        <f t="shared" ca="1" si="7"/>
        <v/>
      </c>
      <c r="Q99" s="294" t="str">
        <f t="shared" si="37"/>
        <v/>
      </c>
      <c r="R99" s="295" t="str">
        <f t="shared" ca="1" si="8"/>
        <v/>
      </c>
      <c r="S99" s="294" t="str">
        <f t="shared" si="38"/>
        <v/>
      </c>
      <c r="T99" s="295" t="str">
        <f t="shared" ca="1" si="9"/>
        <v/>
      </c>
      <c r="U99" s="294" t="str">
        <f t="shared" si="39"/>
        <v/>
      </c>
      <c r="V99" s="295" t="str">
        <f t="shared" ca="1" si="10"/>
        <v/>
      </c>
      <c r="W99" s="294" t="str">
        <f t="shared" si="40"/>
        <v/>
      </c>
      <c r="X99" s="295" t="str">
        <f t="shared" ca="1" si="11"/>
        <v/>
      </c>
      <c r="Y99" s="294" t="str">
        <f t="shared" si="41"/>
        <v/>
      </c>
      <c r="Z99" s="295" t="str">
        <f t="shared" ca="1" si="12"/>
        <v/>
      </c>
      <c r="AA99" s="294" t="str">
        <f t="shared" si="42"/>
        <v/>
      </c>
      <c r="AB99" s="295" t="str">
        <f t="shared" ca="1" si="13"/>
        <v/>
      </c>
      <c r="AC99" s="294" t="str">
        <f t="shared" si="43"/>
        <v/>
      </c>
      <c r="AD99" s="295" t="str">
        <f t="shared" ca="1" si="14"/>
        <v/>
      </c>
      <c r="AE99" s="294" t="str">
        <f t="shared" si="44"/>
        <v/>
      </c>
      <c r="AF99" s="295" t="str">
        <f t="shared" ca="1" si="15"/>
        <v/>
      </c>
      <c r="AG99" s="294" t="str">
        <f t="shared" si="45"/>
        <v/>
      </c>
      <c r="AH99" s="295" t="str">
        <f t="shared" ca="1" si="16"/>
        <v/>
      </c>
      <c r="AI99" s="294" t="str">
        <f t="shared" si="46"/>
        <v/>
      </c>
      <c r="AJ99" s="295" t="str">
        <f t="shared" si="17"/>
        <v/>
      </c>
      <c r="AK99" s="294" t="str">
        <f t="shared" si="47"/>
        <v/>
      </c>
      <c r="AL99" s="295" t="str">
        <f t="shared" si="18"/>
        <v/>
      </c>
      <c r="AM99" s="294" t="str">
        <f t="shared" si="48"/>
        <v/>
      </c>
      <c r="AN99" s="295" t="str">
        <f t="shared" si="19"/>
        <v/>
      </c>
      <c r="AO99" s="294" t="str">
        <f t="shared" si="49"/>
        <v/>
      </c>
      <c r="AP99" s="295" t="str">
        <f t="shared" si="20"/>
        <v/>
      </c>
      <c r="AQ99" s="294" t="str">
        <f t="shared" si="50"/>
        <v/>
      </c>
      <c r="AR99" s="295" t="str">
        <f t="shared" si="21"/>
        <v/>
      </c>
      <c r="AS99" s="294" t="str">
        <f t="shared" si="51"/>
        <v/>
      </c>
      <c r="AT99" s="295" t="str">
        <f t="shared" si="22"/>
        <v/>
      </c>
      <c r="AU99" s="294" t="str">
        <f t="shared" si="52"/>
        <v/>
      </c>
      <c r="AV99" s="295" t="str">
        <f t="shared" si="23"/>
        <v/>
      </c>
      <c r="AW99" s="294" t="str">
        <f t="shared" si="53"/>
        <v/>
      </c>
      <c r="AX99" s="295" t="str">
        <f t="shared" si="24"/>
        <v/>
      </c>
      <c r="AY99" s="294" t="str">
        <f t="shared" si="54"/>
        <v/>
      </c>
      <c r="AZ99" s="295" t="str">
        <f t="shared" si="90"/>
        <v/>
      </c>
      <c r="BA99" s="294" t="str">
        <f t="shared" si="55"/>
        <v/>
      </c>
      <c r="BB99" s="295" t="str">
        <f t="shared" si="91"/>
        <v/>
      </c>
      <c r="BC99" s="294" t="str">
        <f t="shared" si="94"/>
        <v/>
      </c>
      <c r="BD99" s="295" t="str">
        <f t="shared" si="92"/>
        <v/>
      </c>
      <c r="BE99" s="294" t="str">
        <f t="shared" si="95"/>
        <v/>
      </c>
      <c r="BF99" s="77" t="str">
        <f t="shared" si="96"/>
        <v/>
      </c>
      <c r="BG99" s="80" t="str">
        <f t="shared" si="59"/>
        <v/>
      </c>
      <c r="BH99" s="77" t="str">
        <f t="shared" si="97"/>
        <v/>
      </c>
      <c r="BI99" s="80" t="str">
        <f t="shared" si="60"/>
        <v/>
      </c>
      <c r="BJ99" s="77" t="str">
        <f t="shared" si="98"/>
        <v/>
      </c>
      <c r="BK99" s="80" t="str">
        <f t="shared" si="61"/>
        <v/>
      </c>
    </row>
    <row r="100" spans="1:63" s="68" customFormat="1" ht="21" hidden="1" customHeight="1">
      <c r="A100" s="241">
        <f t="shared" si="86"/>
        <v>87</v>
      </c>
      <c r="B100" s="297"/>
      <c r="C100" s="380" t="str">
        <f t="shared" si="93"/>
        <v/>
      </c>
      <c r="D100" s="382" t="str">
        <f t="shared" si="0"/>
        <v/>
      </c>
      <c r="E100" s="294" t="str">
        <f t="shared" si="31"/>
        <v/>
      </c>
      <c r="F100" s="295" t="str">
        <f t="shared" ca="1" si="2"/>
        <v/>
      </c>
      <c r="G100" s="294" t="str">
        <f t="shared" si="32"/>
        <v/>
      </c>
      <c r="H100" s="295" t="str">
        <f t="shared" ca="1" si="3"/>
        <v/>
      </c>
      <c r="I100" s="294" t="str">
        <f t="shared" si="33"/>
        <v/>
      </c>
      <c r="J100" s="295" t="str">
        <f t="shared" ca="1" si="4"/>
        <v/>
      </c>
      <c r="K100" s="294" t="str">
        <f t="shared" si="34"/>
        <v/>
      </c>
      <c r="L100" s="295" t="str">
        <f t="shared" ca="1" si="5"/>
        <v/>
      </c>
      <c r="M100" s="294" t="str">
        <f t="shared" si="35"/>
        <v/>
      </c>
      <c r="N100" s="295" t="str">
        <f t="shared" ca="1" si="6"/>
        <v/>
      </c>
      <c r="O100" s="294" t="str">
        <f t="shared" si="36"/>
        <v/>
      </c>
      <c r="P100" s="295" t="str">
        <f t="shared" ca="1" si="7"/>
        <v/>
      </c>
      <c r="Q100" s="294" t="str">
        <f t="shared" si="37"/>
        <v/>
      </c>
      <c r="R100" s="295" t="str">
        <f t="shared" ca="1" si="8"/>
        <v/>
      </c>
      <c r="S100" s="294" t="str">
        <f t="shared" si="38"/>
        <v/>
      </c>
      <c r="T100" s="295" t="str">
        <f t="shared" ca="1" si="9"/>
        <v/>
      </c>
      <c r="U100" s="294" t="str">
        <f t="shared" si="39"/>
        <v/>
      </c>
      <c r="V100" s="295" t="str">
        <f t="shared" ca="1" si="10"/>
        <v/>
      </c>
      <c r="W100" s="294" t="str">
        <f t="shared" si="40"/>
        <v/>
      </c>
      <c r="X100" s="295" t="str">
        <f t="shared" ca="1" si="11"/>
        <v/>
      </c>
      <c r="Y100" s="294" t="str">
        <f t="shared" si="41"/>
        <v/>
      </c>
      <c r="Z100" s="295" t="str">
        <f t="shared" ca="1" si="12"/>
        <v/>
      </c>
      <c r="AA100" s="294" t="str">
        <f t="shared" si="42"/>
        <v/>
      </c>
      <c r="AB100" s="295" t="str">
        <f t="shared" ca="1" si="13"/>
        <v/>
      </c>
      <c r="AC100" s="294" t="str">
        <f t="shared" si="43"/>
        <v/>
      </c>
      <c r="AD100" s="295" t="str">
        <f t="shared" ca="1" si="14"/>
        <v/>
      </c>
      <c r="AE100" s="294" t="str">
        <f t="shared" si="44"/>
        <v/>
      </c>
      <c r="AF100" s="295" t="str">
        <f t="shared" ca="1" si="15"/>
        <v/>
      </c>
      <c r="AG100" s="294" t="str">
        <f t="shared" si="45"/>
        <v/>
      </c>
      <c r="AH100" s="295" t="str">
        <f t="shared" ca="1" si="16"/>
        <v/>
      </c>
      <c r="AI100" s="294" t="str">
        <f t="shared" si="46"/>
        <v/>
      </c>
      <c r="AJ100" s="295" t="str">
        <f t="shared" si="17"/>
        <v/>
      </c>
      <c r="AK100" s="294" t="str">
        <f t="shared" si="47"/>
        <v/>
      </c>
      <c r="AL100" s="295" t="str">
        <f t="shared" si="18"/>
        <v/>
      </c>
      <c r="AM100" s="294" t="str">
        <f t="shared" si="48"/>
        <v/>
      </c>
      <c r="AN100" s="295" t="str">
        <f t="shared" si="19"/>
        <v/>
      </c>
      <c r="AO100" s="294" t="str">
        <f t="shared" si="49"/>
        <v/>
      </c>
      <c r="AP100" s="295" t="str">
        <f t="shared" si="20"/>
        <v/>
      </c>
      <c r="AQ100" s="294" t="str">
        <f t="shared" si="50"/>
        <v/>
      </c>
      <c r="AR100" s="295" t="str">
        <f t="shared" si="21"/>
        <v/>
      </c>
      <c r="AS100" s="294" t="str">
        <f t="shared" si="51"/>
        <v/>
      </c>
      <c r="AT100" s="295" t="str">
        <f t="shared" si="22"/>
        <v/>
      </c>
      <c r="AU100" s="294" t="str">
        <f t="shared" si="52"/>
        <v/>
      </c>
      <c r="AV100" s="295" t="str">
        <f t="shared" si="23"/>
        <v/>
      </c>
      <c r="AW100" s="294" t="str">
        <f t="shared" si="53"/>
        <v/>
      </c>
      <c r="AX100" s="295" t="str">
        <f t="shared" si="24"/>
        <v/>
      </c>
      <c r="AY100" s="294" t="str">
        <f t="shared" si="54"/>
        <v/>
      </c>
      <c r="AZ100" s="295" t="str">
        <f t="shared" si="90"/>
        <v/>
      </c>
      <c r="BA100" s="294" t="str">
        <f t="shared" si="55"/>
        <v/>
      </c>
      <c r="BB100" s="295" t="str">
        <f t="shared" si="91"/>
        <v/>
      </c>
      <c r="BC100" s="294" t="str">
        <f t="shared" si="94"/>
        <v/>
      </c>
      <c r="BD100" s="295" t="str">
        <f t="shared" si="92"/>
        <v/>
      </c>
      <c r="BE100" s="294" t="str">
        <f t="shared" si="95"/>
        <v/>
      </c>
      <c r="BF100" s="77" t="str">
        <f t="shared" si="96"/>
        <v/>
      </c>
      <c r="BG100" s="80" t="str">
        <f t="shared" si="59"/>
        <v/>
      </c>
      <c r="BH100" s="77" t="str">
        <f t="shared" si="97"/>
        <v/>
      </c>
      <c r="BI100" s="80" t="str">
        <f t="shared" si="60"/>
        <v/>
      </c>
      <c r="BJ100" s="77" t="str">
        <f t="shared" si="98"/>
        <v/>
      </c>
      <c r="BK100" s="80" t="str">
        <f t="shared" si="61"/>
        <v/>
      </c>
    </row>
    <row r="101" spans="1:63" s="68" customFormat="1" ht="21" hidden="1" customHeight="1">
      <c r="A101" s="241">
        <f t="shared" si="86"/>
        <v>88</v>
      </c>
      <c r="B101" s="297"/>
      <c r="C101" s="380" t="str">
        <f t="shared" si="93"/>
        <v/>
      </c>
      <c r="D101" s="382" t="str">
        <f t="shared" si="0"/>
        <v/>
      </c>
      <c r="E101" s="294" t="str">
        <f t="shared" si="31"/>
        <v/>
      </c>
      <c r="F101" s="295" t="str">
        <f t="shared" ca="1" si="2"/>
        <v/>
      </c>
      <c r="G101" s="294" t="str">
        <f t="shared" si="32"/>
        <v/>
      </c>
      <c r="H101" s="295" t="str">
        <f t="shared" ca="1" si="3"/>
        <v/>
      </c>
      <c r="I101" s="294" t="str">
        <f t="shared" si="33"/>
        <v/>
      </c>
      <c r="J101" s="295" t="str">
        <f t="shared" ca="1" si="4"/>
        <v/>
      </c>
      <c r="K101" s="294" t="str">
        <f t="shared" si="34"/>
        <v/>
      </c>
      <c r="L101" s="295" t="str">
        <f t="shared" ca="1" si="5"/>
        <v/>
      </c>
      <c r="M101" s="294" t="str">
        <f t="shared" si="35"/>
        <v/>
      </c>
      <c r="N101" s="295" t="str">
        <f t="shared" ca="1" si="6"/>
        <v/>
      </c>
      <c r="O101" s="294" t="str">
        <f t="shared" si="36"/>
        <v/>
      </c>
      <c r="P101" s="295" t="str">
        <f t="shared" ca="1" si="7"/>
        <v/>
      </c>
      <c r="Q101" s="294" t="str">
        <f t="shared" si="37"/>
        <v/>
      </c>
      <c r="R101" s="295" t="str">
        <f t="shared" ca="1" si="8"/>
        <v/>
      </c>
      <c r="S101" s="294" t="str">
        <f t="shared" si="38"/>
        <v/>
      </c>
      <c r="T101" s="295" t="str">
        <f t="shared" ca="1" si="9"/>
        <v/>
      </c>
      <c r="U101" s="294" t="str">
        <f t="shared" si="39"/>
        <v/>
      </c>
      <c r="V101" s="295" t="str">
        <f t="shared" ca="1" si="10"/>
        <v/>
      </c>
      <c r="W101" s="294" t="str">
        <f t="shared" si="40"/>
        <v/>
      </c>
      <c r="X101" s="295" t="str">
        <f t="shared" ca="1" si="11"/>
        <v/>
      </c>
      <c r="Y101" s="294" t="str">
        <f t="shared" si="41"/>
        <v/>
      </c>
      <c r="Z101" s="295" t="str">
        <f t="shared" ca="1" si="12"/>
        <v/>
      </c>
      <c r="AA101" s="294" t="str">
        <f t="shared" si="42"/>
        <v/>
      </c>
      <c r="AB101" s="295" t="str">
        <f t="shared" ca="1" si="13"/>
        <v/>
      </c>
      <c r="AC101" s="294" t="str">
        <f t="shared" si="43"/>
        <v/>
      </c>
      <c r="AD101" s="295" t="str">
        <f t="shared" ca="1" si="14"/>
        <v/>
      </c>
      <c r="AE101" s="294" t="str">
        <f t="shared" si="44"/>
        <v/>
      </c>
      <c r="AF101" s="295" t="str">
        <f t="shared" ca="1" si="15"/>
        <v/>
      </c>
      <c r="AG101" s="294" t="str">
        <f t="shared" si="45"/>
        <v/>
      </c>
      <c r="AH101" s="295" t="str">
        <f t="shared" ca="1" si="16"/>
        <v/>
      </c>
      <c r="AI101" s="294" t="str">
        <f t="shared" si="46"/>
        <v/>
      </c>
      <c r="AJ101" s="295" t="str">
        <f t="shared" si="17"/>
        <v/>
      </c>
      <c r="AK101" s="294" t="str">
        <f t="shared" si="47"/>
        <v/>
      </c>
      <c r="AL101" s="295" t="str">
        <f t="shared" si="18"/>
        <v/>
      </c>
      <c r="AM101" s="294" t="str">
        <f t="shared" si="48"/>
        <v/>
      </c>
      <c r="AN101" s="295" t="str">
        <f t="shared" si="19"/>
        <v/>
      </c>
      <c r="AO101" s="294" t="str">
        <f t="shared" si="49"/>
        <v/>
      </c>
      <c r="AP101" s="295" t="str">
        <f t="shared" si="20"/>
        <v/>
      </c>
      <c r="AQ101" s="294" t="str">
        <f t="shared" si="50"/>
        <v/>
      </c>
      <c r="AR101" s="295" t="str">
        <f t="shared" si="21"/>
        <v/>
      </c>
      <c r="AS101" s="294" t="str">
        <f t="shared" si="51"/>
        <v/>
      </c>
      <c r="AT101" s="295" t="str">
        <f t="shared" si="22"/>
        <v/>
      </c>
      <c r="AU101" s="294" t="str">
        <f t="shared" si="52"/>
        <v/>
      </c>
      <c r="AV101" s="295" t="str">
        <f t="shared" si="23"/>
        <v/>
      </c>
      <c r="AW101" s="294" t="str">
        <f t="shared" si="53"/>
        <v/>
      </c>
      <c r="AX101" s="295" t="str">
        <f t="shared" si="24"/>
        <v/>
      </c>
      <c r="AY101" s="294" t="str">
        <f t="shared" si="54"/>
        <v/>
      </c>
      <c r="AZ101" s="295" t="str">
        <f t="shared" si="90"/>
        <v/>
      </c>
      <c r="BA101" s="294" t="str">
        <f t="shared" si="55"/>
        <v/>
      </c>
      <c r="BB101" s="295" t="str">
        <f t="shared" si="91"/>
        <v/>
      </c>
      <c r="BC101" s="294" t="str">
        <f t="shared" si="94"/>
        <v/>
      </c>
      <c r="BD101" s="295" t="str">
        <f t="shared" si="92"/>
        <v/>
      </c>
      <c r="BE101" s="294" t="str">
        <f t="shared" si="95"/>
        <v/>
      </c>
      <c r="BF101" s="77" t="str">
        <f t="shared" si="96"/>
        <v/>
      </c>
      <c r="BG101" s="80" t="str">
        <f t="shared" si="59"/>
        <v/>
      </c>
      <c r="BH101" s="77" t="str">
        <f t="shared" si="97"/>
        <v/>
      </c>
      <c r="BI101" s="80" t="str">
        <f t="shared" si="60"/>
        <v/>
      </c>
      <c r="BJ101" s="77" t="str">
        <f t="shared" si="98"/>
        <v/>
      </c>
      <c r="BK101" s="80" t="str">
        <f t="shared" si="61"/>
        <v/>
      </c>
    </row>
    <row r="102" spans="1:63" s="68" customFormat="1" ht="21" hidden="1" customHeight="1">
      <c r="A102" s="241">
        <f t="shared" si="86"/>
        <v>89</v>
      </c>
      <c r="B102" s="297"/>
      <c r="C102" s="380" t="str">
        <f t="shared" si="93"/>
        <v/>
      </c>
      <c r="D102" s="382" t="str">
        <f t="shared" ref="D102:D126" si="99">IF($D$8="Habilitado",IF($B102="","",ROUND(VLOOKUP($B102,OFERENTE_1,5,FALSE),2)),"")</f>
        <v/>
      </c>
      <c r="E102" s="294" t="str">
        <f t="shared" si="31"/>
        <v/>
      </c>
      <c r="F102" s="295" t="str">
        <f t="shared" ref="F102:F126" ca="1" si="100">IF($F$8="Habilitado",IF($B102="","",ROUND(VLOOKUP($B102,OFERENTE_2,5,FALSE),2)),"")</f>
        <v/>
      </c>
      <c r="G102" s="294" t="str">
        <f t="shared" si="32"/>
        <v/>
      </c>
      <c r="H102" s="295" t="str">
        <f t="shared" ref="H102:H126" ca="1" si="101">IF($H$8="Habilitado",IF($B102="","",ROUND(VLOOKUP($B102,OFERENTE_3,5,FALSE),2)),"")</f>
        <v/>
      </c>
      <c r="I102" s="294" t="str">
        <f t="shared" si="33"/>
        <v/>
      </c>
      <c r="J102" s="295" t="str">
        <f t="shared" ref="J102:J126" ca="1" si="102">IF($J$8="Habilitado",IF($B102="","",ROUND(VLOOKUP($B102,OFERENTE_4,6,FALSE),2)),"")</f>
        <v/>
      </c>
      <c r="K102" s="294" t="str">
        <f t="shared" si="34"/>
        <v/>
      </c>
      <c r="L102" s="295" t="str">
        <f t="shared" ref="L102:L126" ca="1" si="103">IF($L$8="Habilitado",IF($B102="","",ROUND(VLOOKUP($B102,OFERENTE_5,5,FALSE),2)),"")</f>
        <v/>
      </c>
      <c r="M102" s="294" t="str">
        <f t="shared" si="35"/>
        <v/>
      </c>
      <c r="N102" s="295" t="str">
        <f t="shared" ref="N102:N126" ca="1" si="104">IF($N$8="Habilitado",IF($B102="","",ROUND(VLOOKUP($B102,OFERENTE_6,5,FALSE),2)),"")</f>
        <v/>
      </c>
      <c r="O102" s="294" t="str">
        <f t="shared" si="36"/>
        <v/>
      </c>
      <c r="P102" s="295" t="str">
        <f t="shared" ref="P102:P126" ca="1" si="105">IF($P$8="Habilitado",IF($B102="","",ROUND(VLOOKUP($B102,OFERENTE_7,5,FALSE),2)),"")</f>
        <v/>
      </c>
      <c r="Q102" s="294" t="str">
        <f t="shared" si="37"/>
        <v/>
      </c>
      <c r="R102" s="295" t="str">
        <f t="shared" ref="R102:R126" ca="1" si="106">IF($R$8="Habilitado",IF($B102="","",ROUND(VLOOKUP($B102,OFERENTE_8,5,FALSE),2)),"")</f>
        <v/>
      </c>
      <c r="S102" s="294" t="str">
        <f t="shared" si="38"/>
        <v/>
      </c>
      <c r="T102" s="295" t="str">
        <f t="shared" ref="T102:T126" ca="1" si="107">IF($T$8="Habilitado",IF($B102="","",ROUND(VLOOKUP($B102,OFERENTE_9,5,FALSE),2)),"")</f>
        <v/>
      </c>
      <c r="U102" s="294" t="str">
        <f t="shared" si="39"/>
        <v/>
      </c>
      <c r="V102" s="295" t="str">
        <f t="shared" ref="V102:V126" ca="1" si="108">IF($V$8="Habilitado",IF($B102="","",ROUND(VLOOKUP($B102,OFERENTE_10,5,FALSE),2)),"")</f>
        <v/>
      </c>
      <c r="W102" s="294" t="str">
        <f t="shared" si="40"/>
        <v/>
      </c>
      <c r="X102" s="295" t="str">
        <f t="shared" ref="X102:X126" ca="1" si="109">IF($X$8="Habilitado",IF($B102="","",ROUND(VLOOKUP($B102,OFERENTE_11,5,FALSE),2)),"")</f>
        <v/>
      </c>
      <c r="Y102" s="294" t="str">
        <f t="shared" si="41"/>
        <v/>
      </c>
      <c r="Z102" s="295" t="str">
        <f t="shared" ref="Z102:Z126" ca="1" si="110">IF($Z$8="Habilitado",IF($B102="","",ROUND(VLOOKUP($B102,OFERENTE_12,5,FALSE),2)),"")</f>
        <v/>
      </c>
      <c r="AA102" s="294" t="str">
        <f t="shared" si="42"/>
        <v/>
      </c>
      <c r="AB102" s="295" t="str">
        <f t="shared" ref="AB102:AB126" ca="1" si="111">IF($AB$8="Habilitado",IF($B102="","",ROUND(VLOOKUP($B102,OFERENTE_13,5,FALSE),2)),"")</f>
        <v/>
      </c>
      <c r="AC102" s="294" t="str">
        <f t="shared" si="43"/>
        <v/>
      </c>
      <c r="AD102" s="295" t="str">
        <f t="shared" ref="AD102:AD126" ca="1" si="112">IF($AD$8="Habilitado",IF($B102="","",ROUND(VLOOKUP($B102,OFERENTE_14,5,FALSE),2)),"")</f>
        <v/>
      </c>
      <c r="AE102" s="294" t="str">
        <f t="shared" si="44"/>
        <v/>
      </c>
      <c r="AF102" s="295" t="str">
        <f t="shared" ref="AF102:AF126" ca="1" si="113">IF($AF$8="Habilitado",IF($B102="","",ROUND(VLOOKUP($B102,OFERENTE_15,5,FALSE),2)),"")</f>
        <v/>
      </c>
      <c r="AG102" s="294" t="str">
        <f t="shared" si="45"/>
        <v/>
      </c>
      <c r="AH102" s="295" t="str">
        <f t="shared" ref="AH102:AH126" ca="1" si="114">IF($AH$8="Habilitado",IF($B102="","",ROUND(VLOOKUP($B102,OFERENTE_16,5,FALSE),2)),"")</f>
        <v/>
      </c>
      <c r="AI102" s="294" t="str">
        <f t="shared" si="46"/>
        <v/>
      </c>
      <c r="AJ102" s="295" t="str">
        <f t="shared" ref="AJ102:AJ126" si="115">IF($AJ$8="Habilitado",IF($B102="","",ROUND(VLOOKUP($B102,OFERENTE_17,5,FALSE),2)),"")</f>
        <v/>
      </c>
      <c r="AK102" s="294" t="str">
        <f t="shared" si="47"/>
        <v/>
      </c>
      <c r="AL102" s="295" t="str">
        <f t="shared" ref="AL102:AL126" si="116">IF($AL$8="Habilitado",IF($B102="","",ROUND(VLOOKUP($B102,OFERENTE_18,5,FALSE),2)),"")</f>
        <v/>
      </c>
      <c r="AM102" s="294" t="str">
        <f t="shared" si="48"/>
        <v/>
      </c>
      <c r="AN102" s="295" t="str">
        <f t="shared" ref="AN102:AN126" si="117">IF($AN$8="Habilitado",IF($B102="","",ROUND(VLOOKUP($B102,OFERENTE_19,5,FALSE),2)),"")</f>
        <v/>
      </c>
      <c r="AO102" s="294" t="str">
        <f t="shared" si="49"/>
        <v/>
      </c>
      <c r="AP102" s="295" t="str">
        <f t="shared" ref="AP102:AP126" si="118">IF($AP$8="Habilitado",IF($B102="","",ROUND(VLOOKUP($B102,OFERENTE_20,5,FALSE),2)),"")</f>
        <v/>
      </c>
      <c r="AQ102" s="294" t="str">
        <f t="shared" si="50"/>
        <v/>
      </c>
      <c r="AR102" s="295" t="str">
        <f t="shared" ref="AR102:AR126" si="119">IF($AR$8="Habilitado",IF($B102="","",ROUND(VLOOKUP($B102,OFERENTE_21,5,FALSE),2)),"")</f>
        <v/>
      </c>
      <c r="AS102" s="294" t="str">
        <f t="shared" si="51"/>
        <v/>
      </c>
      <c r="AT102" s="295" t="str">
        <f t="shared" ref="AT102:AT126" si="120">IF($AT$8="Habilitado",IF($B102="","",ROUND(VLOOKUP($B102,OFERENTE_22,5,FALSE),2)),"")</f>
        <v/>
      </c>
      <c r="AU102" s="294" t="str">
        <f t="shared" si="52"/>
        <v/>
      </c>
      <c r="AV102" s="295" t="str">
        <f t="shared" ref="AV102:AV126" si="121">IF($AV$8="Habilitado",IF($B102="","",ROUND(VLOOKUP($B102,OFERENTE_23,5,FALSE),2)),"")</f>
        <v/>
      </c>
      <c r="AW102" s="294" t="str">
        <f t="shared" si="53"/>
        <v/>
      </c>
      <c r="AX102" s="295" t="str">
        <f t="shared" ref="AX102:AX126" si="122">IF($AX$8="Habilitado",IF($B102="","",ROUND(VLOOKUP($B102,OFERENTE_24,5,FALSE),2)),"")</f>
        <v/>
      </c>
      <c r="AY102" s="294" t="str">
        <f t="shared" si="54"/>
        <v/>
      </c>
      <c r="AZ102" s="295" t="str">
        <f t="shared" si="90"/>
        <v/>
      </c>
      <c r="BA102" s="294" t="str">
        <f t="shared" si="55"/>
        <v/>
      </c>
      <c r="BB102" s="295" t="str">
        <f t="shared" si="91"/>
        <v/>
      </c>
      <c r="BC102" s="294" t="str">
        <f t="shared" si="94"/>
        <v/>
      </c>
      <c r="BD102" s="295" t="str">
        <f t="shared" si="92"/>
        <v/>
      </c>
      <c r="BE102" s="294" t="str">
        <f t="shared" si="95"/>
        <v/>
      </c>
      <c r="BF102" s="77" t="str">
        <f t="shared" ref="BF102:BF126" si="123">IF($BF$8="Habilitado",IF($B102="","",ROUND(VLOOKUP($B102,UNITARIO_28,5,FALSE),2)),"")</f>
        <v/>
      </c>
      <c r="BG102" s="80" t="str">
        <f t="shared" si="59"/>
        <v/>
      </c>
      <c r="BH102" s="77" t="str">
        <f t="shared" ref="BH102:BH126" si="124">IF($BH$8="Habilitado",IF($B102="","",ROUND(VLOOKUP($B102,UNITARIO_29,5,FALSE),2)),"")</f>
        <v/>
      </c>
      <c r="BI102" s="80" t="str">
        <f t="shared" si="60"/>
        <v/>
      </c>
      <c r="BJ102" s="77" t="str">
        <f t="shared" ref="BJ102:BJ126" si="125">IF($BJ$8="Habilitado",IF($B102="","",ROUND(VLOOKUP($B102,UNITARIO_30,5,FALSE),2)),"")</f>
        <v/>
      </c>
      <c r="BK102" s="80" t="str">
        <f t="shared" si="61"/>
        <v/>
      </c>
    </row>
    <row r="103" spans="1:63" s="68" customFormat="1" ht="21" hidden="1" customHeight="1">
      <c r="A103" s="241">
        <f t="shared" si="86"/>
        <v>90</v>
      </c>
      <c r="B103" s="297"/>
      <c r="C103" s="380" t="str">
        <f t="shared" si="93"/>
        <v/>
      </c>
      <c r="D103" s="382" t="str">
        <f t="shared" si="99"/>
        <v/>
      </c>
      <c r="E103" s="294" t="str">
        <f t="shared" si="31"/>
        <v/>
      </c>
      <c r="F103" s="295" t="str">
        <f t="shared" ca="1" si="100"/>
        <v/>
      </c>
      <c r="G103" s="294" t="str">
        <f t="shared" si="32"/>
        <v/>
      </c>
      <c r="H103" s="295" t="str">
        <f t="shared" ca="1" si="101"/>
        <v/>
      </c>
      <c r="I103" s="294" t="str">
        <f t="shared" si="33"/>
        <v/>
      </c>
      <c r="J103" s="295" t="str">
        <f t="shared" ca="1" si="102"/>
        <v/>
      </c>
      <c r="K103" s="294" t="str">
        <f t="shared" si="34"/>
        <v/>
      </c>
      <c r="L103" s="295" t="str">
        <f t="shared" ca="1" si="103"/>
        <v/>
      </c>
      <c r="M103" s="294" t="str">
        <f t="shared" si="35"/>
        <v/>
      </c>
      <c r="N103" s="295" t="str">
        <f t="shared" ca="1" si="104"/>
        <v/>
      </c>
      <c r="O103" s="294" t="str">
        <f t="shared" si="36"/>
        <v/>
      </c>
      <c r="P103" s="295" t="str">
        <f t="shared" ca="1" si="105"/>
        <v/>
      </c>
      <c r="Q103" s="294" t="str">
        <f t="shared" si="37"/>
        <v/>
      </c>
      <c r="R103" s="295" t="str">
        <f t="shared" ca="1" si="106"/>
        <v/>
      </c>
      <c r="S103" s="294" t="str">
        <f t="shared" si="38"/>
        <v/>
      </c>
      <c r="T103" s="295" t="str">
        <f t="shared" ca="1" si="107"/>
        <v/>
      </c>
      <c r="U103" s="294" t="str">
        <f t="shared" si="39"/>
        <v/>
      </c>
      <c r="V103" s="295" t="str">
        <f t="shared" ca="1" si="108"/>
        <v/>
      </c>
      <c r="W103" s="294" t="str">
        <f t="shared" si="40"/>
        <v/>
      </c>
      <c r="X103" s="295" t="str">
        <f t="shared" ca="1" si="109"/>
        <v/>
      </c>
      <c r="Y103" s="294" t="str">
        <f t="shared" si="41"/>
        <v/>
      </c>
      <c r="Z103" s="295" t="str">
        <f t="shared" ca="1" si="110"/>
        <v/>
      </c>
      <c r="AA103" s="294" t="str">
        <f t="shared" si="42"/>
        <v/>
      </c>
      <c r="AB103" s="295" t="str">
        <f t="shared" ca="1" si="111"/>
        <v/>
      </c>
      <c r="AC103" s="294" t="str">
        <f t="shared" si="43"/>
        <v/>
      </c>
      <c r="AD103" s="295" t="str">
        <f t="shared" ca="1" si="112"/>
        <v/>
      </c>
      <c r="AE103" s="294" t="str">
        <f t="shared" si="44"/>
        <v/>
      </c>
      <c r="AF103" s="295" t="str">
        <f t="shared" ca="1" si="113"/>
        <v/>
      </c>
      <c r="AG103" s="294" t="str">
        <f t="shared" si="45"/>
        <v/>
      </c>
      <c r="AH103" s="295" t="str">
        <f t="shared" ca="1" si="114"/>
        <v/>
      </c>
      <c r="AI103" s="294" t="str">
        <f t="shared" si="46"/>
        <v/>
      </c>
      <c r="AJ103" s="295" t="str">
        <f t="shared" si="115"/>
        <v/>
      </c>
      <c r="AK103" s="294" t="str">
        <f t="shared" si="47"/>
        <v/>
      </c>
      <c r="AL103" s="295" t="str">
        <f t="shared" si="116"/>
        <v/>
      </c>
      <c r="AM103" s="294" t="str">
        <f t="shared" si="48"/>
        <v/>
      </c>
      <c r="AN103" s="295" t="str">
        <f t="shared" si="117"/>
        <v/>
      </c>
      <c r="AO103" s="294" t="str">
        <f t="shared" si="49"/>
        <v/>
      </c>
      <c r="AP103" s="295" t="str">
        <f t="shared" si="118"/>
        <v/>
      </c>
      <c r="AQ103" s="294" t="str">
        <f t="shared" si="50"/>
        <v/>
      </c>
      <c r="AR103" s="295" t="str">
        <f t="shared" si="119"/>
        <v/>
      </c>
      <c r="AS103" s="294" t="str">
        <f t="shared" si="51"/>
        <v/>
      </c>
      <c r="AT103" s="295" t="str">
        <f t="shared" si="120"/>
        <v/>
      </c>
      <c r="AU103" s="294" t="str">
        <f t="shared" si="52"/>
        <v/>
      </c>
      <c r="AV103" s="295" t="str">
        <f t="shared" si="121"/>
        <v/>
      </c>
      <c r="AW103" s="294" t="str">
        <f t="shared" si="53"/>
        <v/>
      </c>
      <c r="AX103" s="295" t="str">
        <f t="shared" si="122"/>
        <v/>
      </c>
      <c r="AY103" s="294" t="str">
        <f t="shared" si="54"/>
        <v/>
      </c>
      <c r="AZ103" s="295" t="str">
        <f t="shared" si="90"/>
        <v/>
      </c>
      <c r="BA103" s="294" t="str">
        <f t="shared" si="55"/>
        <v/>
      </c>
      <c r="BB103" s="295" t="str">
        <f t="shared" si="91"/>
        <v/>
      </c>
      <c r="BC103" s="294" t="str">
        <f t="shared" si="94"/>
        <v/>
      </c>
      <c r="BD103" s="295" t="str">
        <f t="shared" si="92"/>
        <v/>
      </c>
      <c r="BE103" s="294" t="str">
        <f t="shared" si="95"/>
        <v/>
      </c>
      <c r="BF103" s="77" t="str">
        <f t="shared" si="123"/>
        <v/>
      </c>
      <c r="BG103" s="80" t="str">
        <f t="shared" si="59"/>
        <v/>
      </c>
      <c r="BH103" s="77" t="str">
        <f t="shared" si="124"/>
        <v/>
      </c>
      <c r="BI103" s="80" t="str">
        <f t="shared" si="60"/>
        <v/>
      </c>
      <c r="BJ103" s="77" t="str">
        <f t="shared" si="125"/>
        <v/>
      </c>
      <c r="BK103" s="80" t="str">
        <f t="shared" si="61"/>
        <v/>
      </c>
    </row>
    <row r="104" spans="1:63" s="68" customFormat="1" ht="21" hidden="1" customHeight="1">
      <c r="A104" s="241">
        <f t="shared" si="86"/>
        <v>91</v>
      </c>
      <c r="B104" s="297"/>
      <c r="C104" s="380" t="str">
        <f t="shared" si="93"/>
        <v/>
      </c>
      <c r="D104" s="382" t="str">
        <f t="shared" si="99"/>
        <v/>
      </c>
      <c r="E104" s="294" t="str">
        <f t="shared" si="31"/>
        <v/>
      </c>
      <c r="F104" s="295" t="str">
        <f t="shared" ca="1" si="100"/>
        <v/>
      </c>
      <c r="G104" s="294" t="str">
        <f t="shared" si="32"/>
        <v/>
      </c>
      <c r="H104" s="295" t="str">
        <f t="shared" ca="1" si="101"/>
        <v/>
      </c>
      <c r="I104" s="294" t="str">
        <f t="shared" si="33"/>
        <v/>
      </c>
      <c r="J104" s="295" t="str">
        <f t="shared" ca="1" si="102"/>
        <v/>
      </c>
      <c r="K104" s="294" t="str">
        <f t="shared" si="34"/>
        <v/>
      </c>
      <c r="L104" s="295" t="str">
        <f t="shared" ca="1" si="103"/>
        <v/>
      </c>
      <c r="M104" s="294" t="str">
        <f t="shared" si="35"/>
        <v/>
      </c>
      <c r="N104" s="295" t="str">
        <f t="shared" ca="1" si="104"/>
        <v/>
      </c>
      <c r="O104" s="294" t="str">
        <f t="shared" si="36"/>
        <v/>
      </c>
      <c r="P104" s="295" t="str">
        <f t="shared" ca="1" si="105"/>
        <v/>
      </c>
      <c r="Q104" s="294" t="str">
        <f t="shared" si="37"/>
        <v/>
      </c>
      <c r="R104" s="295" t="str">
        <f t="shared" ca="1" si="106"/>
        <v/>
      </c>
      <c r="S104" s="294" t="str">
        <f t="shared" si="38"/>
        <v/>
      </c>
      <c r="T104" s="295" t="str">
        <f t="shared" ca="1" si="107"/>
        <v/>
      </c>
      <c r="U104" s="294" t="str">
        <f t="shared" si="39"/>
        <v/>
      </c>
      <c r="V104" s="295" t="str">
        <f t="shared" ca="1" si="108"/>
        <v/>
      </c>
      <c r="W104" s="294" t="str">
        <f t="shared" si="40"/>
        <v/>
      </c>
      <c r="X104" s="295" t="str">
        <f t="shared" ca="1" si="109"/>
        <v/>
      </c>
      <c r="Y104" s="294" t="str">
        <f t="shared" si="41"/>
        <v/>
      </c>
      <c r="Z104" s="295" t="str">
        <f t="shared" ca="1" si="110"/>
        <v/>
      </c>
      <c r="AA104" s="294" t="str">
        <f t="shared" si="42"/>
        <v/>
      </c>
      <c r="AB104" s="295" t="str">
        <f t="shared" ca="1" si="111"/>
        <v/>
      </c>
      <c r="AC104" s="294" t="str">
        <f t="shared" si="43"/>
        <v/>
      </c>
      <c r="AD104" s="295" t="str">
        <f t="shared" ca="1" si="112"/>
        <v/>
      </c>
      <c r="AE104" s="294" t="str">
        <f t="shared" si="44"/>
        <v/>
      </c>
      <c r="AF104" s="295" t="str">
        <f t="shared" ca="1" si="113"/>
        <v/>
      </c>
      <c r="AG104" s="294" t="str">
        <f t="shared" si="45"/>
        <v/>
      </c>
      <c r="AH104" s="295" t="str">
        <f t="shared" ca="1" si="114"/>
        <v/>
      </c>
      <c r="AI104" s="294" t="str">
        <f t="shared" si="46"/>
        <v/>
      </c>
      <c r="AJ104" s="295" t="str">
        <f t="shared" si="115"/>
        <v/>
      </c>
      <c r="AK104" s="294" t="str">
        <f t="shared" si="47"/>
        <v/>
      </c>
      <c r="AL104" s="295" t="str">
        <f t="shared" si="116"/>
        <v/>
      </c>
      <c r="AM104" s="294" t="str">
        <f t="shared" si="48"/>
        <v/>
      </c>
      <c r="AN104" s="295" t="str">
        <f t="shared" si="117"/>
        <v/>
      </c>
      <c r="AO104" s="294" t="str">
        <f t="shared" si="49"/>
        <v/>
      </c>
      <c r="AP104" s="295" t="str">
        <f t="shared" si="118"/>
        <v/>
      </c>
      <c r="AQ104" s="294" t="str">
        <f t="shared" si="50"/>
        <v/>
      </c>
      <c r="AR104" s="295" t="str">
        <f t="shared" si="119"/>
        <v/>
      </c>
      <c r="AS104" s="294" t="str">
        <f t="shared" si="51"/>
        <v/>
      </c>
      <c r="AT104" s="295" t="str">
        <f t="shared" si="120"/>
        <v/>
      </c>
      <c r="AU104" s="294" t="str">
        <f t="shared" si="52"/>
        <v/>
      </c>
      <c r="AV104" s="295" t="str">
        <f t="shared" si="121"/>
        <v/>
      </c>
      <c r="AW104" s="294" t="str">
        <f t="shared" si="53"/>
        <v/>
      </c>
      <c r="AX104" s="295" t="str">
        <f t="shared" si="122"/>
        <v/>
      </c>
      <c r="AY104" s="294" t="str">
        <f t="shared" si="54"/>
        <v/>
      </c>
      <c r="AZ104" s="295" t="str">
        <f t="shared" si="90"/>
        <v/>
      </c>
      <c r="BA104" s="294" t="str">
        <f t="shared" si="55"/>
        <v/>
      </c>
      <c r="BB104" s="295" t="str">
        <f t="shared" si="91"/>
        <v/>
      </c>
      <c r="BC104" s="294" t="str">
        <f t="shared" si="94"/>
        <v/>
      </c>
      <c r="BD104" s="295" t="str">
        <f t="shared" si="92"/>
        <v/>
      </c>
      <c r="BE104" s="294" t="str">
        <f t="shared" si="95"/>
        <v/>
      </c>
      <c r="BF104" s="77" t="str">
        <f t="shared" si="123"/>
        <v/>
      </c>
      <c r="BG104" s="80" t="str">
        <f t="shared" si="59"/>
        <v/>
      </c>
      <c r="BH104" s="77" t="str">
        <f t="shared" si="124"/>
        <v/>
      </c>
      <c r="BI104" s="80" t="str">
        <f t="shared" si="60"/>
        <v/>
      </c>
      <c r="BJ104" s="77" t="str">
        <f t="shared" si="125"/>
        <v/>
      </c>
      <c r="BK104" s="80" t="str">
        <f t="shared" si="61"/>
        <v/>
      </c>
    </row>
    <row r="105" spans="1:63" s="68" customFormat="1" ht="21" hidden="1" customHeight="1">
      <c r="A105" s="241">
        <f t="shared" si="86"/>
        <v>92</v>
      </c>
      <c r="B105" s="72"/>
      <c r="C105" s="76" t="str">
        <f t="shared" si="93"/>
        <v/>
      </c>
      <c r="D105" s="81" t="str">
        <f t="shared" si="99"/>
        <v/>
      </c>
      <c r="E105" s="80" t="str">
        <f t="shared" si="31"/>
        <v/>
      </c>
      <c r="F105" s="77" t="str">
        <f t="shared" ca="1" si="100"/>
        <v/>
      </c>
      <c r="G105" s="80" t="str">
        <f t="shared" si="32"/>
        <v/>
      </c>
      <c r="H105" s="77" t="str">
        <f t="shared" ca="1" si="101"/>
        <v/>
      </c>
      <c r="I105" s="80" t="str">
        <f t="shared" si="33"/>
        <v/>
      </c>
      <c r="J105" s="77" t="str">
        <f t="shared" ca="1" si="102"/>
        <v/>
      </c>
      <c r="K105" s="80" t="str">
        <f t="shared" si="34"/>
        <v/>
      </c>
      <c r="L105" s="77" t="str">
        <f t="shared" ca="1" si="103"/>
        <v/>
      </c>
      <c r="M105" s="80" t="str">
        <f t="shared" si="35"/>
        <v/>
      </c>
      <c r="N105" s="77" t="str">
        <f t="shared" ca="1" si="104"/>
        <v/>
      </c>
      <c r="O105" s="80" t="str">
        <f t="shared" si="36"/>
        <v/>
      </c>
      <c r="P105" s="77" t="str">
        <f t="shared" ca="1" si="105"/>
        <v/>
      </c>
      <c r="Q105" s="80" t="str">
        <f t="shared" si="37"/>
        <v/>
      </c>
      <c r="R105" s="77" t="str">
        <f t="shared" ca="1" si="106"/>
        <v/>
      </c>
      <c r="S105" s="80" t="str">
        <f t="shared" si="38"/>
        <v/>
      </c>
      <c r="T105" s="77" t="str">
        <f t="shared" ca="1" si="107"/>
        <v/>
      </c>
      <c r="U105" s="80" t="str">
        <f t="shared" si="39"/>
        <v/>
      </c>
      <c r="V105" s="77" t="str">
        <f t="shared" ca="1" si="108"/>
        <v/>
      </c>
      <c r="W105" s="80" t="str">
        <f t="shared" si="40"/>
        <v/>
      </c>
      <c r="X105" s="77" t="str">
        <f t="shared" ca="1" si="109"/>
        <v/>
      </c>
      <c r="Y105" s="80" t="str">
        <f t="shared" si="41"/>
        <v/>
      </c>
      <c r="Z105" s="77" t="str">
        <f t="shared" ca="1" si="110"/>
        <v/>
      </c>
      <c r="AA105" s="80" t="str">
        <f t="shared" si="42"/>
        <v/>
      </c>
      <c r="AB105" s="77" t="str">
        <f t="shared" ca="1" si="111"/>
        <v/>
      </c>
      <c r="AC105" s="80" t="str">
        <f t="shared" si="43"/>
        <v/>
      </c>
      <c r="AD105" s="77" t="str">
        <f t="shared" ca="1" si="112"/>
        <v/>
      </c>
      <c r="AE105" s="80" t="str">
        <f t="shared" si="44"/>
        <v/>
      </c>
      <c r="AF105" s="77" t="str">
        <f t="shared" ca="1" si="113"/>
        <v/>
      </c>
      <c r="AG105" s="80" t="str">
        <f t="shared" si="45"/>
        <v/>
      </c>
      <c r="AH105" s="77" t="str">
        <f t="shared" ca="1" si="114"/>
        <v/>
      </c>
      <c r="AI105" s="80" t="str">
        <f t="shared" si="46"/>
        <v/>
      </c>
      <c r="AJ105" s="77" t="str">
        <f t="shared" si="115"/>
        <v/>
      </c>
      <c r="AK105" s="80" t="str">
        <f t="shared" si="47"/>
        <v/>
      </c>
      <c r="AL105" s="77" t="str">
        <f t="shared" si="116"/>
        <v/>
      </c>
      <c r="AM105" s="80" t="str">
        <f t="shared" si="48"/>
        <v/>
      </c>
      <c r="AN105" s="77" t="str">
        <f t="shared" si="117"/>
        <v/>
      </c>
      <c r="AO105" s="80" t="str">
        <f t="shared" si="49"/>
        <v/>
      </c>
      <c r="AP105" s="77" t="str">
        <f t="shared" si="118"/>
        <v/>
      </c>
      <c r="AQ105" s="80" t="str">
        <f t="shared" si="50"/>
        <v/>
      </c>
      <c r="AR105" s="77" t="str">
        <f t="shared" si="119"/>
        <v/>
      </c>
      <c r="AS105" s="80" t="str">
        <f t="shared" si="51"/>
        <v/>
      </c>
      <c r="AT105" s="77" t="str">
        <f t="shared" si="120"/>
        <v/>
      </c>
      <c r="AU105" s="80" t="str">
        <f t="shared" si="52"/>
        <v/>
      </c>
      <c r="AV105" s="77" t="str">
        <f t="shared" si="121"/>
        <v/>
      </c>
      <c r="AW105" s="80" t="str">
        <f t="shared" si="53"/>
        <v/>
      </c>
      <c r="AX105" s="77" t="str">
        <f t="shared" si="122"/>
        <v/>
      </c>
      <c r="AY105" s="80" t="str">
        <f t="shared" si="54"/>
        <v/>
      </c>
      <c r="AZ105" s="77" t="str">
        <f t="shared" si="90"/>
        <v/>
      </c>
      <c r="BA105" s="80" t="str">
        <f t="shared" si="55"/>
        <v/>
      </c>
      <c r="BB105" s="77" t="str">
        <f t="shared" ref="BB105:BB126" si="126">IF($BB$8="Habilitado",IF($B105="","",ROUND(VLOOKUP($B105,UNITARIO_26,5,FALSE),2)),"")</f>
        <v/>
      </c>
      <c r="BC105" s="80" t="str">
        <f t="shared" ref="BC105:BC126" si="127">IF($B105="","",IF(BB105="","",IF($L$4="Media aritmética",(BB105&lt;=$C105)*($F$5/$C$4)+(BB105&gt;$C105)*0,IF(AND(ROUND(AVERAGE($D105,$F105,$H105,$J105,$L105,$N105,$P105,$R105,$T105,$V105,$X105,$Z105,$AB105,$AD105,$AF105,$AH105,$AJ105,AL105,AN105,AP105,AR105,AT105,AV105,AX105,AZ105,BB105,BD105,BF105,BH105,BJ105),2)-$C105/2&lt;=BB105,(ROUND(AVERAGE($D105,$F105,$H105,$J105,$L105,$N105,$P105,$R105,$T105,$V105,$X105,$Z105,$AB105,$AD105,$AF105,$AH105,$AJ105,AL105,AN105,AP105,AR105,AT105,AV105,AX105,AZ105,BB105,BD105,BF105,BH105,BJ105),2)+$C105/2&gt;BB105)),($F$5/$C$4),0))))</f>
        <v/>
      </c>
      <c r="BD105" s="77" t="str">
        <f t="shared" ref="BD105:BD126" si="128">IF($BD$8="Habilitado",IF($B105="","",ROUND(VLOOKUP($B105,UNITARIO_27,5,FALSE),2)),"")</f>
        <v/>
      </c>
      <c r="BE105" s="80" t="str">
        <f t="shared" ref="BE105:BE126" si="129">IF($B105="","",IF(BD105="","",IF($L$4="Media aritmética",(BD105&lt;=$C105)*($F$5/$C$4)+(BD105&gt;$C105)*0,IF(AND(ROUND(AVERAGE($D105,$F105,$H105,$J105,$L105,$N105,$P105,$R105,$T105,$V105,$X105,$Z105,$AB105,$AD105,$AF105,$AH105,$AJ105,AL105,AN105,AP105,AR105,AT105,AV105,AX105,AZ105,BB105,BD105,BF105,BH105,BJ105),2)-$C105/2&lt;=BD105,(ROUND(AVERAGE($D105,$F105,$H105,$J105,$L105,$N105,$P105,$R105,$T105,$V105,$X105,$Z105,$AB105,$AD105,$AF105,$AH105,$AJ105,AL105,AN105,AP105,AR105,AT105,AV105,AX105,AZ105,BB105,BD105,BF105,BH105,BJ105),2)+$C105/2&gt;BD105)),($F$5/$C$4),0))))</f>
        <v/>
      </c>
      <c r="BF105" s="77" t="str">
        <f t="shared" si="123"/>
        <v/>
      </c>
      <c r="BG105" s="80" t="str">
        <f t="shared" si="59"/>
        <v/>
      </c>
      <c r="BH105" s="77" t="str">
        <f t="shared" si="124"/>
        <v/>
      </c>
      <c r="BI105" s="80" t="str">
        <f t="shared" si="60"/>
        <v/>
      </c>
      <c r="BJ105" s="77" t="str">
        <f t="shared" si="125"/>
        <v/>
      </c>
      <c r="BK105" s="80" t="str">
        <f t="shared" si="61"/>
        <v/>
      </c>
    </row>
    <row r="106" spans="1:63" s="68" customFormat="1" ht="21" hidden="1" customHeight="1">
      <c r="A106" s="241">
        <f t="shared" si="86"/>
        <v>93</v>
      </c>
      <c r="B106" s="72"/>
      <c r="C106" s="76" t="str">
        <f t="shared" si="93"/>
        <v/>
      </c>
      <c r="D106" s="81" t="str">
        <f t="shared" si="99"/>
        <v/>
      </c>
      <c r="E106" s="80" t="str">
        <f t="shared" si="31"/>
        <v/>
      </c>
      <c r="F106" s="77" t="str">
        <f t="shared" ca="1" si="100"/>
        <v/>
      </c>
      <c r="G106" s="80" t="str">
        <f t="shared" si="32"/>
        <v/>
      </c>
      <c r="H106" s="77" t="str">
        <f t="shared" ca="1" si="101"/>
        <v/>
      </c>
      <c r="I106" s="80" t="str">
        <f t="shared" si="33"/>
        <v/>
      </c>
      <c r="J106" s="77" t="str">
        <f t="shared" ca="1" si="102"/>
        <v/>
      </c>
      <c r="K106" s="80" t="str">
        <f t="shared" si="34"/>
        <v/>
      </c>
      <c r="L106" s="77" t="str">
        <f t="shared" ca="1" si="103"/>
        <v/>
      </c>
      <c r="M106" s="80" t="str">
        <f t="shared" si="35"/>
        <v/>
      </c>
      <c r="N106" s="77" t="str">
        <f t="shared" ca="1" si="104"/>
        <v/>
      </c>
      <c r="O106" s="80" t="str">
        <f t="shared" si="36"/>
        <v/>
      </c>
      <c r="P106" s="77" t="str">
        <f t="shared" ca="1" si="105"/>
        <v/>
      </c>
      <c r="Q106" s="80" t="str">
        <f t="shared" si="37"/>
        <v/>
      </c>
      <c r="R106" s="77" t="str">
        <f t="shared" ca="1" si="106"/>
        <v/>
      </c>
      <c r="S106" s="80" t="str">
        <f t="shared" si="38"/>
        <v/>
      </c>
      <c r="T106" s="77" t="str">
        <f t="shared" ca="1" si="107"/>
        <v/>
      </c>
      <c r="U106" s="80" t="str">
        <f t="shared" si="39"/>
        <v/>
      </c>
      <c r="V106" s="77" t="str">
        <f t="shared" ca="1" si="108"/>
        <v/>
      </c>
      <c r="W106" s="80" t="str">
        <f t="shared" si="40"/>
        <v/>
      </c>
      <c r="X106" s="77" t="str">
        <f t="shared" ca="1" si="109"/>
        <v/>
      </c>
      <c r="Y106" s="80" t="str">
        <f t="shared" si="41"/>
        <v/>
      </c>
      <c r="Z106" s="77" t="str">
        <f t="shared" ca="1" si="110"/>
        <v/>
      </c>
      <c r="AA106" s="80" t="str">
        <f t="shared" si="42"/>
        <v/>
      </c>
      <c r="AB106" s="77" t="str">
        <f t="shared" ca="1" si="111"/>
        <v/>
      </c>
      <c r="AC106" s="80" t="str">
        <f t="shared" si="43"/>
        <v/>
      </c>
      <c r="AD106" s="77" t="str">
        <f t="shared" ca="1" si="112"/>
        <v/>
      </c>
      <c r="AE106" s="80" t="str">
        <f t="shared" si="44"/>
        <v/>
      </c>
      <c r="AF106" s="77" t="str">
        <f t="shared" ca="1" si="113"/>
        <v/>
      </c>
      <c r="AG106" s="80" t="str">
        <f t="shared" si="45"/>
        <v/>
      </c>
      <c r="AH106" s="77" t="str">
        <f t="shared" ca="1" si="114"/>
        <v/>
      </c>
      <c r="AI106" s="80" t="str">
        <f t="shared" si="46"/>
        <v/>
      </c>
      <c r="AJ106" s="77" t="str">
        <f t="shared" si="115"/>
        <v/>
      </c>
      <c r="AK106" s="80" t="str">
        <f t="shared" si="47"/>
        <v/>
      </c>
      <c r="AL106" s="77" t="str">
        <f t="shared" si="116"/>
        <v/>
      </c>
      <c r="AM106" s="80" t="str">
        <f t="shared" si="48"/>
        <v/>
      </c>
      <c r="AN106" s="77" t="str">
        <f t="shared" si="117"/>
        <v/>
      </c>
      <c r="AO106" s="80" t="str">
        <f t="shared" si="49"/>
        <v/>
      </c>
      <c r="AP106" s="77" t="str">
        <f t="shared" si="118"/>
        <v/>
      </c>
      <c r="AQ106" s="80" t="str">
        <f t="shared" si="50"/>
        <v/>
      </c>
      <c r="AR106" s="77" t="str">
        <f t="shared" si="119"/>
        <v/>
      </c>
      <c r="AS106" s="80" t="str">
        <f t="shared" si="51"/>
        <v/>
      </c>
      <c r="AT106" s="77" t="str">
        <f t="shared" si="120"/>
        <v/>
      </c>
      <c r="AU106" s="80" t="str">
        <f t="shared" si="52"/>
        <v/>
      </c>
      <c r="AV106" s="77" t="str">
        <f t="shared" si="121"/>
        <v/>
      </c>
      <c r="AW106" s="80" t="str">
        <f t="shared" si="53"/>
        <v/>
      </c>
      <c r="AX106" s="77" t="str">
        <f t="shared" si="122"/>
        <v/>
      </c>
      <c r="AY106" s="80" t="str">
        <f t="shared" si="54"/>
        <v/>
      </c>
      <c r="AZ106" s="77" t="str">
        <f t="shared" si="90"/>
        <v/>
      </c>
      <c r="BA106" s="80" t="str">
        <f t="shared" si="55"/>
        <v/>
      </c>
      <c r="BB106" s="77" t="str">
        <f t="shared" si="126"/>
        <v/>
      </c>
      <c r="BC106" s="80" t="str">
        <f t="shared" si="127"/>
        <v/>
      </c>
      <c r="BD106" s="77" t="str">
        <f t="shared" si="128"/>
        <v/>
      </c>
      <c r="BE106" s="80" t="str">
        <f t="shared" si="129"/>
        <v/>
      </c>
      <c r="BF106" s="77" t="str">
        <f t="shared" si="123"/>
        <v/>
      </c>
      <c r="BG106" s="80" t="str">
        <f t="shared" si="59"/>
        <v/>
      </c>
      <c r="BH106" s="77" t="str">
        <f t="shared" si="124"/>
        <v/>
      </c>
      <c r="BI106" s="80" t="str">
        <f t="shared" si="60"/>
        <v/>
      </c>
      <c r="BJ106" s="77" t="str">
        <f t="shared" si="125"/>
        <v/>
      </c>
      <c r="BK106" s="80" t="str">
        <f t="shared" si="61"/>
        <v/>
      </c>
    </row>
    <row r="107" spans="1:63" s="68" customFormat="1" ht="21" hidden="1" customHeight="1">
      <c r="A107" s="241">
        <f t="shared" si="86"/>
        <v>94</v>
      </c>
      <c r="B107" s="72"/>
      <c r="C107" s="76" t="str">
        <f t="shared" si="93"/>
        <v/>
      </c>
      <c r="D107" s="81" t="str">
        <f t="shared" si="99"/>
        <v/>
      </c>
      <c r="E107" s="80" t="str">
        <f t="shared" si="31"/>
        <v/>
      </c>
      <c r="F107" s="77" t="str">
        <f t="shared" ca="1" si="100"/>
        <v/>
      </c>
      <c r="G107" s="80" t="str">
        <f t="shared" si="32"/>
        <v/>
      </c>
      <c r="H107" s="77" t="str">
        <f t="shared" ca="1" si="101"/>
        <v/>
      </c>
      <c r="I107" s="80" t="str">
        <f t="shared" si="33"/>
        <v/>
      </c>
      <c r="J107" s="77" t="str">
        <f t="shared" ca="1" si="102"/>
        <v/>
      </c>
      <c r="K107" s="80" t="str">
        <f t="shared" si="34"/>
        <v/>
      </c>
      <c r="L107" s="77" t="str">
        <f t="shared" ca="1" si="103"/>
        <v/>
      </c>
      <c r="M107" s="80" t="str">
        <f t="shared" si="35"/>
        <v/>
      </c>
      <c r="N107" s="77" t="str">
        <f t="shared" ca="1" si="104"/>
        <v/>
      </c>
      <c r="O107" s="80" t="str">
        <f t="shared" si="36"/>
        <v/>
      </c>
      <c r="P107" s="77" t="str">
        <f t="shared" ca="1" si="105"/>
        <v/>
      </c>
      <c r="Q107" s="80" t="str">
        <f t="shared" si="37"/>
        <v/>
      </c>
      <c r="R107" s="77" t="str">
        <f t="shared" ca="1" si="106"/>
        <v/>
      </c>
      <c r="S107" s="80" t="str">
        <f t="shared" si="38"/>
        <v/>
      </c>
      <c r="T107" s="77" t="str">
        <f t="shared" ca="1" si="107"/>
        <v/>
      </c>
      <c r="U107" s="80" t="str">
        <f t="shared" si="39"/>
        <v/>
      </c>
      <c r="V107" s="77" t="str">
        <f t="shared" ca="1" si="108"/>
        <v/>
      </c>
      <c r="W107" s="80" t="str">
        <f t="shared" si="40"/>
        <v/>
      </c>
      <c r="X107" s="77" t="str">
        <f t="shared" ca="1" si="109"/>
        <v/>
      </c>
      <c r="Y107" s="80" t="str">
        <f t="shared" si="41"/>
        <v/>
      </c>
      <c r="Z107" s="77" t="str">
        <f t="shared" ca="1" si="110"/>
        <v/>
      </c>
      <c r="AA107" s="80" t="str">
        <f t="shared" si="42"/>
        <v/>
      </c>
      <c r="AB107" s="77" t="str">
        <f t="shared" ca="1" si="111"/>
        <v/>
      </c>
      <c r="AC107" s="80" t="str">
        <f t="shared" si="43"/>
        <v/>
      </c>
      <c r="AD107" s="77" t="str">
        <f t="shared" ca="1" si="112"/>
        <v/>
      </c>
      <c r="AE107" s="80" t="str">
        <f t="shared" si="44"/>
        <v/>
      </c>
      <c r="AF107" s="77" t="str">
        <f t="shared" ca="1" si="113"/>
        <v/>
      </c>
      <c r="AG107" s="80" t="str">
        <f t="shared" si="45"/>
        <v/>
      </c>
      <c r="AH107" s="77" t="str">
        <f t="shared" ca="1" si="114"/>
        <v/>
      </c>
      <c r="AI107" s="80" t="str">
        <f t="shared" si="46"/>
        <v/>
      </c>
      <c r="AJ107" s="77" t="str">
        <f t="shared" si="115"/>
        <v/>
      </c>
      <c r="AK107" s="80" t="str">
        <f t="shared" si="47"/>
        <v/>
      </c>
      <c r="AL107" s="77" t="str">
        <f t="shared" si="116"/>
        <v/>
      </c>
      <c r="AM107" s="80" t="str">
        <f t="shared" si="48"/>
        <v/>
      </c>
      <c r="AN107" s="77" t="str">
        <f t="shared" si="117"/>
        <v/>
      </c>
      <c r="AO107" s="80" t="str">
        <f t="shared" si="49"/>
        <v/>
      </c>
      <c r="AP107" s="77" t="str">
        <f t="shared" si="118"/>
        <v/>
      </c>
      <c r="AQ107" s="80" t="str">
        <f t="shared" si="50"/>
        <v/>
      </c>
      <c r="AR107" s="77" t="str">
        <f t="shared" si="119"/>
        <v/>
      </c>
      <c r="AS107" s="80" t="str">
        <f t="shared" si="51"/>
        <v/>
      </c>
      <c r="AT107" s="77" t="str">
        <f t="shared" si="120"/>
        <v/>
      </c>
      <c r="AU107" s="80" t="str">
        <f t="shared" si="52"/>
        <v/>
      </c>
      <c r="AV107" s="77" t="str">
        <f t="shared" si="121"/>
        <v/>
      </c>
      <c r="AW107" s="80" t="str">
        <f t="shared" si="53"/>
        <v/>
      </c>
      <c r="AX107" s="77" t="str">
        <f t="shared" si="122"/>
        <v/>
      </c>
      <c r="AY107" s="80" t="str">
        <f t="shared" si="54"/>
        <v/>
      </c>
      <c r="AZ107" s="77" t="str">
        <f t="shared" si="90"/>
        <v/>
      </c>
      <c r="BA107" s="80" t="str">
        <f t="shared" si="55"/>
        <v/>
      </c>
      <c r="BB107" s="77" t="str">
        <f t="shared" si="126"/>
        <v/>
      </c>
      <c r="BC107" s="80" t="str">
        <f t="shared" si="127"/>
        <v/>
      </c>
      <c r="BD107" s="77" t="str">
        <f t="shared" si="128"/>
        <v/>
      </c>
      <c r="BE107" s="80" t="str">
        <f t="shared" si="129"/>
        <v/>
      </c>
      <c r="BF107" s="77" t="str">
        <f t="shared" si="123"/>
        <v/>
      </c>
      <c r="BG107" s="80" t="str">
        <f t="shared" si="59"/>
        <v/>
      </c>
      <c r="BH107" s="77" t="str">
        <f t="shared" si="124"/>
        <v/>
      </c>
      <c r="BI107" s="80" t="str">
        <f t="shared" si="60"/>
        <v/>
      </c>
      <c r="BJ107" s="77" t="str">
        <f t="shared" si="125"/>
        <v/>
      </c>
      <c r="BK107" s="80" t="str">
        <f t="shared" si="61"/>
        <v/>
      </c>
    </row>
    <row r="108" spans="1:63" s="68" customFormat="1" ht="21" hidden="1" customHeight="1">
      <c r="A108" s="241">
        <f t="shared" si="86"/>
        <v>95</v>
      </c>
      <c r="B108" s="72"/>
      <c r="C108" s="76" t="str">
        <f t="shared" si="93"/>
        <v/>
      </c>
      <c r="D108" s="81" t="str">
        <f t="shared" si="99"/>
        <v/>
      </c>
      <c r="E108" s="80" t="str">
        <f t="shared" si="31"/>
        <v/>
      </c>
      <c r="F108" s="77" t="str">
        <f t="shared" ca="1" si="100"/>
        <v/>
      </c>
      <c r="G108" s="80" t="str">
        <f t="shared" si="32"/>
        <v/>
      </c>
      <c r="H108" s="77" t="str">
        <f t="shared" ca="1" si="101"/>
        <v/>
      </c>
      <c r="I108" s="80" t="str">
        <f t="shared" si="33"/>
        <v/>
      </c>
      <c r="J108" s="77" t="str">
        <f t="shared" ca="1" si="102"/>
        <v/>
      </c>
      <c r="K108" s="80" t="str">
        <f t="shared" si="34"/>
        <v/>
      </c>
      <c r="L108" s="77" t="str">
        <f t="shared" ca="1" si="103"/>
        <v/>
      </c>
      <c r="M108" s="80" t="str">
        <f t="shared" si="35"/>
        <v/>
      </c>
      <c r="N108" s="77" t="str">
        <f t="shared" ca="1" si="104"/>
        <v/>
      </c>
      <c r="O108" s="80" t="str">
        <f t="shared" si="36"/>
        <v/>
      </c>
      <c r="P108" s="77" t="str">
        <f t="shared" ca="1" si="105"/>
        <v/>
      </c>
      <c r="Q108" s="80" t="str">
        <f t="shared" si="37"/>
        <v/>
      </c>
      <c r="R108" s="77" t="str">
        <f t="shared" ca="1" si="106"/>
        <v/>
      </c>
      <c r="S108" s="80" t="str">
        <f t="shared" si="38"/>
        <v/>
      </c>
      <c r="T108" s="77" t="str">
        <f t="shared" ca="1" si="107"/>
        <v/>
      </c>
      <c r="U108" s="80" t="str">
        <f t="shared" si="39"/>
        <v/>
      </c>
      <c r="V108" s="77" t="str">
        <f t="shared" ca="1" si="108"/>
        <v/>
      </c>
      <c r="W108" s="80" t="str">
        <f t="shared" si="40"/>
        <v/>
      </c>
      <c r="X108" s="77" t="str">
        <f t="shared" ca="1" si="109"/>
        <v/>
      </c>
      <c r="Y108" s="80" t="str">
        <f t="shared" si="41"/>
        <v/>
      </c>
      <c r="Z108" s="77" t="str">
        <f t="shared" ca="1" si="110"/>
        <v/>
      </c>
      <c r="AA108" s="80" t="str">
        <f t="shared" si="42"/>
        <v/>
      </c>
      <c r="AB108" s="77" t="str">
        <f t="shared" ca="1" si="111"/>
        <v/>
      </c>
      <c r="AC108" s="80" t="str">
        <f t="shared" si="43"/>
        <v/>
      </c>
      <c r="AD108" s="77" t="str">
        <f t="shared" ca="1" si="112"/>
        <v/>
      </c>
      <c r="AE108" s="80" t="str">
        <f t="shared" si="44"/>
        <v/>
      </c>
      <c r="AF108" s="77" t="str">
        <f t="shared" ca="1" si="113"/>
        <v/>
      </c>
      <c r="AG108" s="80" t="str">
        <f t="shared" si="45"/>
        <v/>
      </c>
      <c r="AH108" s="77" t="str">
        <f t="shared" ca="1" si="114"/>
        <v/>
      </c>
      <c r="AI108" s="80" t="str">
        <f t="shared" si="46"/>
        <v/>
      </c>
      <c r="AJ108" s="77" t="str">
        <f t="shared" si="115"/>
        <v/>
      </c>
      <c r="AK108" s="80" t="str">
        <f t="shared" si="47"/>
        <v/>
      </c>
      <c r="AL108" s="77" t="str">
        <f t="shared" si="116"/>
        <v/>
      </c>
      <c r="AM108" s="80" t="str">
        <f t="shared" si="48"/>
        <v/>
      </c>
      <c r="AN108" s="77" t="str">
        <f t="shared" si="117"/>
        <v/>
      </c>
      <c r="AO108" s="80" t="str">
        <f t="shared" si="49"/>
        <v/>
      </c>
      <c r="AP108" s="77" t="str">
        <f t="shared" si="118"/>
        <v/>
      </c>
      <c r="AQ108" s="80" t="str">
        <f t="shared" si="50"/>
        <v/>
      </c>
      <c r="AR108" s="77" t="str">
        <f t="shared" si="119"/>
        <v/>
      </c>
      <c r="AS108" s="80" t="str">
        <f t="shared" si="51"/>
        <v/>
      </c>
      <c r="AT108" s="77" t="str">
        <f t="shared" si="120"/>
        <v/>
      </c>
      <c r="AU108" s="80" t="str">
        <f t="shared" si="52"/>
        <v/>
      </c>
      <c r="AV108" s="77" t="str">
        <f t="shared" si="121"/>
        <v/>
      </c>
      <c r="AW108" s="80" t="str">
        <f t="shared" si="53"/>
        <v/>
      </c>
      <c r="AX108" s="77" t="str">
        <f t="shared" si="122"/>
        <v/>
      </c>
      <c r="AY108" s="80" t="str">
        <f t="shared" si="54"/>
        <v/>
      </c>
      <c r="AZ108" s="77" t="str">
        <f t="shared" si="90"/>
        <v/>
      </c>
      <c r="BA108" s="80" t="str">
        <f t="shared" si="55"/>
        <v/>
      </c>
      <c r="BB108" s="77" t="str">
        <f t="shared" si="126"/>
        <v/>
      </c>
      <c r="BC108" s="80" t="str">
        <f t="shared" si="127"/>
        <v/>
      </c>
      <c r="BD108" s="77" t="str">
        <f t="shared" si="128"/>
        <v/>
      </c>
      <c r="BE108" s="80" t="str">
        <f t="shared" si="129"/>
        <v/>
      </c>
      <c r="BF108" s="77" t="str">
        <f t="shared" si="123"/>
        <v/>
      </c>
      <c r="BG108" s="80" t="str">
        <f t="shared" si="59"/>
        <v/>
      </c>
      <c r="BH108" s="77" t="str">
        <f t="shared" si="124"/>
        <v/>
      </c>
      <c r="BI108" s="80" t="str">
        <f t="shared" si="60"/>
        <v/>
      </c>
      <c r="BJ108" s="77" t="str">
        <f t="shared" si="125"/>
        <v/>
      </c>
      <c r="BK108" s="80" t="str">
        <f t="shared" si="61"/>
        <v/>
      </c>
    </row>
    <row r="109" spans="1:63" s="68" customFormat="1" ht="21" hidden="1" customHeight="1">
      <c r="A109" s="241">
        <f t="shared" si="86"/>
        <v>96</v>
      </c>
      <c r="B109" s="72"/>
      <c r="C109" s="76" t="str">
        <f t="shared" si="93"/>
        <v/>
      </c>
      <c r="D109" s="81" t="str">
        <f t="shared" si="99"/>
        <v/>
      </c>
      <c r="E109" s="80" t="str">
        <f t="shared" si="31"/>
        <v/>
      </c>
      <c r="F109" s="77" t="str">
        <f t="shared" ca="1" si="100"/>
        <v/>
      </c>
      <c r="G109" s="80" t="str">
        <f t="shared" si="32"/>
        <v/>
      </c>
      <c r="H109" s="77" t="str">
        <f t="shared" ca="1" si="101"/>
        <v/>
      </c>
      <c r="I109" s="80" t="str">
        <f t="shared" si="33"/>
        <v/>
      </c>
      <c r="J109" s="77" t="str">
        <f t="shared" ca="1" si="102"/>
        <v/>
      </c>
      <c r="K109" s="80" t="str">
        <f t="shared" si="34"/>
        <v/>
      </c>
      <c r="L109" s="77" t="str">
        <f t="shared" ca="1" si="103"/>
        <v/>
      </c>
      <c r="M109" s="80" t="str">
        <f t="shared" si="35"/>
        <v/>
      </c>
      <c r="N109" s="77" t="str">
        <f t="shared" ca="1" si="104"/>
        <v/>
      </c>
      <c r="O109" s="80" t="str">
        <f t="shared" si="36"/>
        <v/>
      </c>
      <c r="P109" s="77" t="str">
        <f t="shared" ca="1" si="105"/>
        <v/>
      </c>
      <c r="Q109" s="80" t="str">
        <f t="shared" si="37"/>
        <v/>
      </c>
      <c r="R109" s="77" t="str">
        <f t="shared" ca="1" si="106"/>
        <v/>
      </c>
      <c r="S109" s="80" t="str">
        <f t="shared" si="38"/>
        <v/>
      </c>
      <c r="T109" s="77" t="str">
        <f t="shared" ca="1" si="107"/>
        <v/>
      </c>
      <c r="U109" s="80" t="str">
        <f t="shared" si="39"/>
        <v/>
      </c>
      <c r="V109" s="77" t="str">
        <f t="shared" ca="1" si="108"/>
        <v/>
      </c>
      <c r="W109" s="80" t="str">
        <f t="shared" si="40"/>
        <v/>
      </c>
      <c r="X109" s="77" t="str">
        <f t="shared" ca="1" si="109"/>
        <v/>
      </c>
      <c r="Y109" s="80" t="str">
        <f t="shared" si="41"/>
        <v/>
      </c>
      <c r="Z109" s="77" t="str">
        <f t="shared" ca="1" si="110"/>
        <v/>
      </c>
      <c r="AA109" s="80" t="str">
        <f t="shared" si="42"/>
        <v/>
      </c>
      <c r="AB109" s="77" t="str">
        <f t="shared" ca="1" si="111"/>
        <v/>
      </c>
      <c r="AC109" s="80" t="str">
        <f t="shared" si="43"/>
        <v/>
      </c>
      <c r="AD109" s="77" t="str">
        <f t="shared" ca="1" si="112"/>
        <v/>
      </c>
      <c r="AE109" s="80" t="str">
        <f t="shared" si="44"/>
        <v/>
      </c>
      <c r="AF109" s="77" t="str">
        <f t="shared" ca="1" si="113"/>
        <v/>
      </c>
      <c r="AG109" s="80" t="str">
        <f t="shared" si="45"/>
        <v/>
      </c>
      <c r="AH109" s="77" t="str">
        <f t="shared" ca="1" si="114"/>
        <v/>
      </c>
      <c r="AI109" s="80" t="str">
        <f t="shared" si="46"/>
        <v/>
      </c>
      <c r="AJ109" s="77" t="str">
        <f t="shared" si="115"/>
        <v/>
      </c>
      <c r="AK109" s="80" t="str">
        <f t="shared" si="47"/>
        <v/>
      </c>
      <c r="AL109" s="77" t="str">
        <f t="shared" si="116"/>
        <v/>
      </c>
      <c r="AM109" s="80" t="str">
        <f t="shared" si="48"/>
        <v/>
      </c>
      <c r="AN109" s="77" t="str">
        <f t="shared" si="117"/>
        <v/>
      </c>
      <c r="AO109" s="80" t="str">
        <f t="shared" si="49"/>
        <v/>
      </c>
      <c r="AP109" s="77" t="str">
        <f t="shared" si="118"/>
        <v/>
      </c>
      <c r="AQ109" s="80" t="str">
        <f t="shared" si="50"/>
        <v/>
      </c>
      <c r="AR109" s="77" t="str">
        <f t="shared" si="119"/>
        <v/>
      </c>
      <c r="AS109" s="80" t="str">
        <f t="shared" si="51"/>
        <v/>
      </c>
      <c r="AT109" s="77" t="str">
        <f t="shared" si="120"/>
        <v/>
      </c>
      <c r="AU109" s="80" t="str">
        <f t="shared" si="52"/>
        <v/>
      </c>
      <c r="AV109" s="77" t="str">
        <f t="shared" si="121"/>
        <v/>
      </c>
      <c r="AW109" s="80" t="str">
        <f t="shared" si="53"/>
        <v/>
      </c>
      <c r="AX109" s="77" t="str">
        <f t="shared" si="122"/>
        <v/>
      </c>
      <c r="AY109" s="80" t="str">
        <f t="shared" si="54"/>
        <v/>
      </c>
      <c r="AZ109" s="77" t="str">
        <f t="shared" si="90"/>
        <v/>
      </c>
      <c r="BA109" s="80" t="str">
        <f t="shared" si="55"/>
        <v/>
      </c>
      <c r="BB109" s="77" t="str">
        <f t="shared" si="126"/>
        <v/>
      </c>
      <c r="BC109" s="80" t="str">
        <f t="shared" si="127"/>
        <v/>
      </c>
      <c r="BD109" s="77" t="str">
        <f t="shared" si="128"/>
        <v/>
      </c>
      <c r="BE109" s="80" t="str">
        <f t="shared" si="129"/>
        <v/>
      </c>
      <c r="BF109" s="77" t="str">
        <f t="shared" si="123"/>
        <v/>
      </c>
      <c r="BG109" s="80" t="str">
        <f t="shared" si="59"/>
        <v/>
      </c>
      <c r="BH109" s="77" t="str">
        <f t="shared" si="124"/>
        <v/>
      </c>
      <c r="BI109" s="80" t="str">
        <f t="shared" si="60"/>
        <v/>
      </c>
      <c r="BJ109" s="77" t="str">
        <f t="shared" si="125"/>
        <v/>
      </c>
      <c r="BK109" s="80" t="str">
        <f t="shared" si="61"/>
        <v/>
      </c>
    </row>
    <row r="110" spans="1:63" s="68" customFormat="1" ht="21" hidden="1" customHeight="1">
      <c r="A110" s="241">
        <f t="shared" si="86"/>
        <v>97</v>
      </c>
      <c r="B110" s="72"/>
      <c r="C110" s="76" t="str">
        <f t="shared" si="93"/>
        <v/>
      </c>
      <c r="D110" s="81" t="str">
        <f t="shared" si="99"/>
        <v/>
      </c>
      <c r="E110" s="80" t="str">
        <f t="shared" si="31"/>
        <v/>
      </c>
      <c r="F110" s="77" t="str">
        <f t="shared" ca="1" si="100"/>
        <v/>
      </c>
      <c r="G110" s="80" t="str">
        <f t="shared" si="32"/>
        <v/>
      </c>
      <c r="H110" s="77" t="str">
        <f t="shared" ca="1" si="101"/>
        <v/>
      </c>
      <c r="I110" s="80" t="str">
        <f t="shared" si="33"/>
        <v/>
      </c>
      <c r="J110" s="77" t="str">
        <f t="shared" ca="1" si="102"/>
        <v/>
      </c>
      <c r="K110" s="80" t="str">
        <f t="shared" si="34"/>
        <v/>
      </c>
      <c r="L110" s="77" t="str">
        <f t="shared" ca="1" si="103"/>
        <v/>
      </c>
      <c r="M110" s="80" t="str">
        <f t="shared" si="35"/>
        <v/>
      </c>
      <c r="N110" s="77" t="str">
        <f t="shared" ca="1" si="104"/>
        <v/>
      </c>
      <c r="O110" s="80" t="str">
        <f t="shared" si="36"/>
        <v/>
      </c>
      <c r="P110" s="77" t="str">
        <f t="shared" ca="1" si="105"/>
        <v/>
      </c>
      <c r="Q110" s="80" t="str">
        <f t="shared" si="37"/>
        <v/>
      </c>
      <c r="R110" s="77" t="str">
        <f t="shared" ca="1" si="106"/>
        <v/>
      </c>
      <c r="S110" s="80" t="str">
        <f t="shared" si="38"/>
        <v/>
      </c>
      <c r="T110" s="77" t="str">
        <f t="shared" ca="1" si="107"/>
        <v/>
      </c>
      <c r="U110" s="80" t="str">
        <f t="shared" si="39"/>
        <v/>
      </c>
      <c r="V110" s="77" t="str">
        <f t="shared" ca="1" si="108"/>
        <v/>
      </c>
      <c r="W110" s="80" t="str">
        <f t="shared" si="40"/>
        <v/>
      </c>
      <c r="X110" s="77" t="str">
        <f t="shared" ca="1" si="109"/>
        <v/>
      </c>
      <c r="Y110" s="80" t="str">
        <f t="shared" si="41"/>
        <v/>
      </c>
      <c r="Z110" s="77" t="str">
        <f t="shared" ca="1" si="110"/>
        <v/>
      </c>
      <c r="AA110" s="80" t="str">
        <f t="shared" si="42"/>
        <v/>
      </c>
      <c r="AB110" s="77" t="str">
        <f t="shared" ca="1" si="111"/>
        <v/>
      </c>
      <c r="AC110" s="80" t="str">
        <f t="shared" si="43"/>
        <v/>
      </c>
      <c r="AD110" s="77" t="str">
        <f t="shared" ca="1" si="112"/>
        <v/>
      </c>
      <c r="AE110" s="80" t="str">
        <f t="shared" si="44"/>
        <v/>
      </c>
      <c r="AF110" s="77" t="str">
        <f t="shared" ca="1" si="113"/>
        <v/>
      </c>
      <c r="AG110" s="80" t="str">
        <f t="shared" si="45"/>
        <v/>
      </c>
      <c r="AH110" s="77" t="str">
        <f t="shared" ca="1" si="114"/>
        <v/>
      </c>
      <c r="AI110" s="80" t="str">
        <f t="shared" si="46"/>
        <v/>
      </c>
      <c r="AJ110" s="77" t="str">
        <f t="shared" si="115"/>
        <v/>
      </c>
      <c r="AK110" s="80" t="str">
        <f t="shared" si="47"/>
        <v/>
      </c>
      <c r="AL110" s="77" t="str">
        <f t="shared" si="116"/>
        <v/>
      </c>
      <c r="AM110" s="80" t="str">
        <f t="shared" si="48"/>
        <v/>
      </c>
      <c r="AN110" s="77" t="str">
        <f t="shared" si="117"/>
        <v/>
      </c>
      <c r="AO110" s="80" t="str">
        <f t="shared" si="49"/>
        <v/>
      </c>
      <c r="AP110" s="77" t="str">
        <f t="shared" si="118"/>
        <v/>
      </c>
      <c r="AQ110" s="80" t="str">
        <f t="shared" si="50"/>
        <v/>
      </c>
      <c r="AR110" s="77" t="str">
        <f t="shared" si="119"/>
        <v/>
      </c>
      <c r="AS110" s="80" t="str">
        <f t="shared" si="51"/>
        <v/>
      </c>
      <c r="AT110" s="77" t="str">
        <f t="shared" si="120"/>
        <v/>
      </c>
      <c r="AU110" s="80" t="str">
        <f t="shared" si="52"/>
        <v/>
      </c>
      <c r="AV110" s="77" t="str">
        <f t="shared" si="121"/>
        <v/>
      </c>
      <c r="AW110" s="80" t="str">
        <f t="shared" si="53"/>
        <v/>
      </c>
      <c r="AX110" s="77" t="str">
        <f t="shared" si="122"/>
        <v/>
      </c>
      <c r="AY110" s="80" t="str">
        <f t="shared" si="54"/>
        <v/>
      </c>
      <c r="AZ110" s="77" t="str">
        <f t="shared" ref="AZ110:AZ126" si="130">IF($AZ$8="Habilitado",IF($B110="","",ROUND(VLOOKUP($B110,OFERENTE_25,5,FALSE),2)),"")</f>
        <v/>
      </c>
      <c r="BA110" s="80" t="str">
        <f t="shared" si="55"/>
        <v/>
      </c>
      <c r="BB110" s="77" t="str">
        <f t="shared" si="126"/>
        <v/>
      </c>
      <c r="BC110" s="80" t="str">
        <f t="shared" si="127"/>
        <v/>
      </c>
      <c r="BD110" s="77" t="str">
        <f t="shared" si="128"/>
        <v/>
      </c>
      <c r="BE110" s="80" t="str">
        <f t="shared" si="129"/>
        <v/>
      </c>
      <c r="BF110" s="77" t="str">
        <f t="shared" si="123"/>
        <v/>
      </c>
      <c r="BG110" s="80" t="str">
        <f t="shared" si="59"/>
        <v/>
      </c>
      <c r="BH110" s="77" t="str">
        <f t="shared" si="124"/>
        <v/>
      </c>
      <c r="BI110" s="80" t="str">
        <f t="shared" si="60"/>
        <v/>
      </c>
      <c r="BJ110" s="77" t="str">
        <f t="shared" si="125"/>
        <v/>
      </c>
      <c r="BK110" s="80" t="str">
        <f t="shared" si="61"/>
        <v/>
      </c>
    </row>
    <row r="111" spans="1:63" s="68" customFormat="1" ht="21" hidden="1" customHeight="1">
      <c r="A111" s="241">
        <f t="shared" si="86"/>
        <v>98</v>
      </c>
      <c r="B111" s="72"/>
      <c r="C111" s="76" t="str">
        <f t="shared" si="93"/>
        <v/>
      </c>
      <c r="D111" s="81" t="str">
        <f t="shared" si="99"/>
        <v/>
      </c>
      <c r="E111" s="80" t="str">
        <f t="shared" si="31"/>
        <v/>
      </c>
      <c r="F111" s="77" t="str">
        <f t="shared" ca="1" si="100"/>
        <v/>
      </c>
      <c r="G111" s="80" t="str">
        <f t="shared" si="32"/>
        <v/>
      </c>
      <c r="H111" s="77" t="str">
        <f t="shared" ca="1" si="101"/>
        <v/>
      </c>
      <c r="I111" s="80" t="str">
        <f t="shared" si="33"/>
        <v/>
      </c>
      <c r="J111" s="77" t="str">
        <f t="shared" ca="1" si="102"/>
        <v/>
      </c>
      <c r="K111" s="80" t="str">
        <f t="shared" si="34"/>
        <v/>
      </c>
      <c r="L111" s="77" t="str">
        <f t="shared" ca="1" si="103"/>
        <v/>
      </c>
      <c r="M111" s="80" t="str">
        <f t="shared" si="35"/>
        <v/>
      </c>
      <c r="N111" s="77" t="str">
        <f t="shared" ca="1" si="104"/>
        <v/>
      </c>
      <c r="O111" s="80" t="str">
        <f t="shared" si="36"/>
        <v/>
      </c>
      <c r="P111" s="77" t="str">
        <f t="shared" ca="1" si="105"/>
        <v/>
      </c>
      <c r="Q111" s="80" t="str">
        <f t="shared" si="37"/>
        <v/>
      </c>
      <c r="R111" s="77" t="str">
        <f t="shared" ca="1" si="106"/>
        <v/>
      </c>
      <c r="S111" s="80" t="str">
        <f t="shared" si="38"/>
        <v/>
      </c>
      <c r="T111" s="77" t="str">
        <f t="shared" ca="1" si="107"/>
        <v/>
      </c>
      <c r="U111" s="80" t="str">
        <f t="shared" si="39"/>
        <v/>
      </c>
      <c r="V111" s="77" t="str">
        <f t="shared" ca="1" si="108"/>
        <v/>
      </c>
      <c r="W111" s="80" t="str">
        <f t="shared" si="40"/>
        <v/>
      </c>
      <c r="X111" s="77" t="str">
        <f t="shared" ca="1" si="109"/>
        <v/>
      </c>
      <c r="Y111" s="80" t="str">
        <f t="shared" si="41"/>
        <v/>
      </c>
      <c r="Z111" s="77" t="str">
        <f t="shared" ca="1" si="110"/>
        <v/>
      </c>
      <c r="AA111" s="80" t="str">
        <f t="shared" si="42"/>
        <v/>
      </c>
      <c r="AB111" s="77" t="str">
        <f t="shared" ca="1" si="111"/>
        <v/>
      </c>
      <c r="AC111" s="80" t="str">
        <f t="shared" si="43"/>
        <v/>
      </c>
      <c r="AD111" s="77" t="str">
        <f t="shared" ca="1" si="112"/>
        <v/>
      </c>
      <c r="AE111" s="80" t="str">
        <f t="shared" si="44"/>
        <v/>
      </c>
      <c r="AF111" s="77" t="str">
        <f t="shared" ca="1" si="113"/>
        <v/>
      </c>
      <c r="AG111" s="80" t="str">
        <f t="shared" si="45"/>
        <v/>
      </c>
      <c r="AH111" s="77" t="str">
        <f t="shared" ca="1" si="114"/>
        <v/>
      </c>
      <c r="AI111" s="80" t="str">
        <f t="shared" si="46"/>
        <v/>
      </c>
      <c r="AJ111" s="77" t="str">
        <f t="shared" si="115"/>
        <v/>
      </c>
      <c r="AK111" s="80" t="str">
        <f t="shared" si="47"/>
        <v/>
      </c>
      <c r="AL111" s="77" t="str">
        <f t="shared" si="116"/>
        <v/>
      </c>
      <c r="AM111" s="80" t="str">
        <f t="shared" si="48"/>
        <v/>
      </c>
      <c r="AN111" s="77" t="str">
        <f t="shared" si="117"/>
        <v/>
      </c>
      <c r="AO111" s="80" t="str">
        <f t="shared" si="49"/>
        <v/>
      </c>
      <c r="AP111" s="77" t="str">
        <f t="shared" si="118"/>
        <v/>
      </c>
      <c r="AQ111" s="80" t="str">
        <f t="shared" si="50"/>
        <v/>
      </c>
      <c r="AR111" s="77" t="str">
        <f t="shared" si="119"/>
        <v/>
      </c>
      <c r="AS111" s="80" t="str">
        <f t="shared" si="51"/>
        <v/>
      </c>
      <c r="AT111" s="77" t="str">
        <f t="shared" si="120"/>
        <v/>
      </c>
      <c r="AU111" s="80" t="str">
        <f t="shared" si="52"/>
        <v/>
      </c>
      <c r="AV111" s="77" t="str">
        <f t="shared" si="121"/>
        <v/>
      </c>
      <c r="AW111" s="80" t="str">
        <f t="shared" si="53"/>
        <v/>
      </c>
      <c r="AX111" s="77" t="str">
        <f t="shared" si="122"/>
        <v/>
      </c>
      <c r="AY111" s="80" t="str">
        <f t="shared" si="54"/>
        <v/>
      </c>
      <c r="AZ111" s="77" t="str">
        <f t="shared" si="130"/>
        <v/>
      </c>
      <c r="BA111" s="80" t="str">
        <f t="shared" si="55"/>
        <v/>
      </c>
      <c r="BB111" s="77" t="str">
        <f t="shared" si="126"/>
        <v/>
      </c>
      <c r="BC111" s="80" t="str">
        <f t="shared" si="127"/>
        <v/>
      </c>
      <c r="BD111" s="77" t="str">
        <f t="shared" si="128"/>
        <v/>
      </c>
      <c r="BE111" s="80" t="str">
        <f t="shared" si="129"/>
        <v/>
      </c>
      <c r="BF111" s="77" t="str">
        <f t="shared" si="123"/>
        <v/>
      </c>
      <c r="BG111" s="80" t="str">
        <f t="shared" si="59"/>
        <v/>
      </c>
      <c r="BH111" s="77" t="str">
        <f t="shared" si="124"/>
        <v/>
      </c>
      <c r="BI111" s="80" t="str">
        <f t="shared" si="60"/>
        <v/>
      </c>
      <c r="BJ111" s="77" t="str">
        <f t="shared" si="125"/>
        <v/>
      </c>
      <c r="BK111" s="80" t="str">
        <f t="shared" si="61"/>
        <v/>
      </c>
    </row>
    <row r="112" spans="1:63" s="68" customFormat="1" ht="21" hidden="1" customHeight="1">
      <c r="A112" s="241">
        <f t="shared" si="86"/>
        <v>99</v>
      </c>
      <c r="B112" s="72"/>
      <c r="C112" s="76" t="str">
        <f t="shared" si="93"/>
        <v/>
      </c>
      <c r="D112" s="81" t="str">
        <f t="shared" si="99"/>
        <v/>
      </c>
      <c r="E112" s="80" t="str">
        <f t="shared" si="31"/>
        <v/>
      </c>
      <c r="F112" s="77" t="str">
        <f t="shared" ca="1" si="100"/>
        <v/>
      </c>
      <c r="G112" s="80" t="str">
        <f t="shared" si="32"/>
        <v/>
      </c>
      <c r="H112" s="77" t="str">
        <f t="shared" ca="1" si="101"/>
        <v/>
      </c>
      <c r="I112" s="80" t="str">
        <f t="shared" si="33"/>
        <v/>
      </c>
      <c r="J112" s="77" t="str">
        <f t="shared" ca="1" si="102"/>
        <v/>
      </c>
      <c r="K112" s="80" t="str">
        <f t="shared" si="34"/>
        <v/>
      </c>
      <c r="L112" s="77" t="str">
        <f t="shared" ca="1" si="103"/>
        <v/>
      </c>
      <c r="M112" s="80" t="str">
        <f t="shared" si="35"/>
        <v/>
      </c>
      <c r="N112" s="77" t="str">
        <f t="shared" ca="1" si="104"/>
        <v/>
      </c>
      <c r="O112" s="80" t="str">
        <f t="shared" si="36"/>
        <v/>
      </c>
      <c r="P112" s="77" t="str">
        <f t="shared" ca="1" si="105"/>
        <v/>
      </c>
      <c r="Q112" s="80" t="str">
        <f t="shared" si="37"/>
        <v/>
      </c>
      <c r="R112" s="77" t="str">
        <f t="shared" ca="1" si="106"/>
        <v/>
      </c>
      <c r="S112" s="80" t="str">
        <f t="shared" si="38"/>
        <v/>
      </c>
      <c r="T112" s="77" t="str">
        <f t="shared" ca="1" si="107"/>
        <v/>
      </c>
      <c r="U112" s="80" t="str">
        <f t="shared" si="39"/>
        <v/>
      </c>
      <c r="V112" s="77" t="str">
        <f t="shared" ca="1" si="108"/>
        <v/>
      </c>
      <c r="W112" s="80" t="str">
        <f t="shared" si="40"/>
        <v/>
      </c>
      <c r="X112" s="77" t="str">
        <f t="shared" ca="1" si="109"/>
        <v/>
      </c>
      <c r="Y112" s="80" t="str">
        <f t="shared" si="41"/>
        <v/>
      </c>
      <c r="Z112" s="77" t="str">
        <f t="shared" ca="1" si="110"/>
        <v/>
      </c>
      <c r="AA112" s="80" t="str">
        <f t="shared" si="42"/>
        <v/>
      </c>
      <c r="AB112" s="77" t="str">
        <f t="shared" ca="1" si="111"/>
        <v/>
      </c>
      <c r="AC112" s="80" t="str">
        <f t="shared" si="43"/>
        <v/>
      </c>
      <c r="AD112" s="77" t="str">
        <f t="shared" ca="1" si="112"/>
        <v/>
      </c>
      <c r="AE112" s="80" t="str">
        <f t="shared" si="44"/>
        <v/>
      </c>
      <c r="AF112" s="77" t="str">
        <f t="shared" ca="1" si="113"/>
        <v/>
      </c>
      <c r="AG112" s="80" t="str">
        <f t="shared" si="45"/>
        <v/>
      </c>
      <c r="AH112" s="77" t="str">
        <f t="shared" ca="1" si="114"/>
        <v/>
      </c>
      <c r="AI112" s="80" t="str">
        <f t="shared" si="46"/>
        <v/>
      </c>
      <c r="AJ112" s="77" t="str">
        <f t="shared" si="115"/>
        <v/>
      </c>
      <c r="AK112" s="80" t="str">
        <f t="shared" si="47"/>
        <v/>
      </c>
      <c r="AL112" s="77" t="str">
        <f t="shared" si="116"/>
        <v/>
      </c>
      <c r="AM112" s="80" t="str">
        <f t="shared" si="48"/>
        <v/>
      </c>
      <c r="AN112" s="77" t="str">
        <f t="shared" si="117"/>
        <v/>
      </c>
      <c r="AO112" s="80" t="str">
        <f t="shared" si="49"/>
        <v/>
      </c>
      <c r="AP112" s="77" t="str">
        <f t="shared" si="118"/>
        <v/>
      </c>
      <c r="AQ112" s="80" t="str">
        <f t="shared" si="50"/>
        <v/>
      </c>
      <c r="AR112" s="77" t="str">
        <f t="shared" si="119"/>
        <v/>
      </c>
      <c r="AS112" s="80" t="str">
        <f t="shared" si="51"/>
        <v/>
      </c>
      <c r="AT112" s="77" t="str">
        <f t="shared" si="120"/>
        <v/>
      </c>
      <c r="AU112" s="80" t="str">
        <f t="shared" si="52"/>
        <v/>
      </c>
      <c r="AV112" s="77" t="str">
        <f t="shared" si="121"/>
        <v/>
      </c>
      <c r="AW112" s="80" t="str">
        <f t="shared" si="53"/>
        <v/>
      </c>
      <c r="AX112" s="77" t="str">
        <f t="shared" si="122"/>
        <v/>
      </c>
      <c r="AY112" s="80" t="str">
        <f t="shared" si="54"/>
        <v/>
      </c>
      <c r="AZ112" s="77" t="str">
        <f t="shared" si="130"/>
        <v/>
      </c>
      <c r="BA112" s="80" t="str">
        <f t="shared" si="55"/>
        <v/>
      </c>
      <c r="BB112" s="77" t="str">
        <f t="shared" si="126"/>
        <v/>
      </c>
      <c r="BC112" s="80" t="str">
        <f t="shared" si="127"/>
        <v/>
      </c>
      <c r="BD112" s="77" t="str">
        <f t="shared" si="128"/>
        <v/>
      </c>
      <c r="BE112" s="80" t="str">
        <f t="shared" si="129"/>
        <v/>
      </c>
      <c r="BF112" s="77" t="str">
        <f t="shared" si="123"/>
        <v/>
      </c>
      <c r="BG112" s="80" t="str">
        <f t="shared" si="59"/>
        <v/>
      </c>
      <c r="BH112" s="77" t="str">
        <f t="shared" si="124"/>
        <v/>
      </c>
      <c r="BI112" s="80" t="str">
        <f t="shared" si="60"/>
        <v/>
      </c>
      <c r="BJ112" s="77" t="str">
        <f t="shared" si="125"/>
        <v/>
      </c>
      <c r="BK112" s="80" t="str">
        <f t="shared" si="61"/>
        <v/>
      </c>
    </row>
    <row r="113" spans="1:63" s="68" customFormat="1" ht="21" hidden="1" customHeight="1">
      <c r="A113" s="241">
        <f t="shared" si="86"/>
        <v>100</v>
      </c>
      <c r="B113" s="72"/>
      <c r="C113" s="76" t="str">
        <f t="shared" si="93"/>
        <v/>
      </c>
      <c r="D113" s="81" t="str">
        <f t="shared" si="99"/>
        <v/>
      </c>
      <c r="E113" s="80" t="str">
        <f t="shared" si="31"/>
        <v/>
      </c>
      <c r="F113" s="77" t="str">
        <f t="shared" ca="1" si="100"/>
        <v/>
      </c>
      <c r="G113" s="80" t="str">
        <f t="shared" si="32"/>
        <v/>
      </c>
      <c r="H113" s="77" t="str">
        <f t="shared" ca="1" si="101"/>
        <v/>
      </c>
      <c r="I113" s="80" t="str">
        <f t="shared" si="33"/>
        <v/>
      </c>
      <c r="J113" s="77" t="str">
        <f t="shared" ca="1" si="102"/>
        <v/>
      </c>
      <c r="K113" s="80" t="str">
        <f t="shared" si="34"/>
        <v/>
      </c>
      <c r="L113" s="77" t="str">
        <f t="shared" ca="1" si="103"/>
        <v/>
      </c>
      <c r="M113" s="80" t="str">
        <f t="shared" si="35"/>
        <v/>
      </c>
      <c r="N113" s="77" t="str">
        <f t="shared" ca="1" si="104"/>
        <v/>
      </c>
      <c r="O113" s="80" t="str">
        <f t="shared" si="36"/>
        <v/>
      </c>
      <c r="P113" s="77" t="str">
        <f t="shared" ca="1" si="105"/>
        <v/>
      </c>
      <c r="Q113" s="80" t="str">
        <f t="shared" si="37"/>
        <v/>
      </c>
      <c r="R113" s="77" t="str">
        <f t="shared" ca="1" si="106"/>
        <v/>
      </c>
      <c r="S113" s="80" t="str">
        <f t="shared" si="38"/>
        <v/>
      </c>
      <c r="T113" s="77" t="str">
        <f t="shared" ca="1" si="107"/>
        <v/>
      </c>
      <c r="U113" s="80" t="str">
        <f t="shared" si="39"/>
        <v/>
      </c>
      <c r="V113" s="77" t="str">
        <f t="shared" ca="1" si="108"/>
        <v/>
      </c>
      <c r="W113" s="80" t="str">
        <f t="shared" si="40"/>
        <v/>
      </c>
      <c r="X113" s="77" t="str">
        <f t="shared" ca="1" si="109"/>
        <v/>
      </c>
      <c r="Y113" s="80" t="str">
        <f t="shared" si="41"/>
        <v/>
      </c>
      <c r="Z113" s="77" t="str">
        <f t="shared" ca="1" si="110"/>
        <v/>
      </c>
      <c r="AA113" s="80" t="str">
        <f t="shared" si="42"/>
        <v/>
      </c>
      <c r="AB113" s="77" t="str">
        <f t="shared" ca="1" si="111"/>
        <v/>
      </c>
      <c r="AC113" s="80" t="str">
        <f t="shared" si="43"/>
        <v/>
      </c>
      <c r="AD113" s="77" t="str">
        <f t="shared" ca="1" si="112"/>
        <v/>
      </c>
      <c r="AE113" s="80" t="str">
        <f t="shared" si="44"/>
        <v/>
      </c>
      <c r="AF113" s="77" t="str">
        <f t="shared" ca="1" si="113"/>
        <v/>
      </c>
      <c r="AG113" s="80" t="str">
        <f t="shared" si="45"/>
        <v/>
      </c>
      <c r="AH113" s="77" t="str">
        <f t="shared" ca="1" si="114"/>
        <v/>
      </c>
      <c r="AI113" s="80" t="str">
        <f t="shared" si="46"/>
        <v/>
      </c>
      <c r="AJ113" s="77" t="str">
        <f t="shared" si="115"/>
        <v/>
      </c>
      <c r="AK113" s="80" t="str">
        <f t="shared" si="47"/>
        <v/>
      </c>
      <c r="AL113" s="77" t="str">
        <f t="shared" si="116"/>
        <v/>
      </c>
      <c r="AM113" s="80" t="str">
        <f t="shared" si="48"/>
        <v/>
      </c>
      <c r="AN113" s="77" t="str">
        <f t="shared" si="117"/>
        <v/>
      </c>
      <c r="AO113" s="80" t="str">
        <f t="shared" si="49"/>
        <v/>
      </c>
      <c r="AP113" s="77" t="str">
        <f t="shared" si="118"/>
        <v/>
      </c>
      <c r="AQ113" s="80" t="str">
        <f t="shared" si="50"/>
        <v/>
      </c>
      <c r="AR113" s="77" t="str">
        <f t="shared" si="119"/>
        <v/>
      </c>
      <c r="AS113" s="80" t="str">
        <f t="shared" si="51"/>
        <v/>
      </c>
      <c r="AT113" s="77" t="str">
        <f t="shared" si="120"/>
        <v/>
      </c>
      <c r="AU113" s="80" t="str">
        <f t="shared" si="52"/>
        <v/>
      </c>
      <c r="AV113" s="77" t="str">
        <f t="shared" si="121"/>
        <v/>
      </c>
      <c r="AW113" s="80" t="str">
        <f t="shared" si="53"/>
        <v/>
      </c>
      <c r="AX113" s="77" t="str">
        <f t="shared" si="122"/>
        <v/>
      </c>
      <c r="AY113" s="80" t="str">
        <f t="shared" si="54"/>
        <v/>
      </c>
      <c r="AZ113" s="77" t="str">
        <f t="shared" si="130"/>
        <v/>
      </c>
      <c r="BA113" s="80" t="str">
        <f t="shared" si="55"/>
        <v/>
      </c>
      <c r="BB113" s="77" t="str">
        <f t="shared" si="126"/>
        <v/>
      </c>
      <c r="BC113" s="80" t="str">
        <f t="shared" si="127"/>
        <v/>
      </c>
      <c r="BD113" s="77" t="str">
        <f t="shared" si="128"/>
        <v/>
      </c>
      <c r="BE113" s="80" t="str">
        <f t="shared" si="129"/>
        <v/>
      </c>
      <c r="BF113" s="77" t="str">
        <f t="shared" si="123"/>
        <v/>
      </c>
      <c r="BG113" s="80" t="str">
        <f t="shared" si="59"/>
        <v/>
      </c>
      <c r="BH113" s="77" t="str">
        <f t="shared" si="124"/>
        <v/>
      </c>
      <c r="BI113" s="80" t="str">
        <f t="shared" si="60"/>
        <v/>
      </c>
      <c r="BJ113" s="77" t="str">
        <f t="shared" si="125"/>
        <v/>
      </c>
      <c r="BK113" s="80" t="str">
        <f t="shared" si="61"/>
        <v/>
      </c>
    </row>
    <row r="114" spans="1:63" s="68" customFormat="1" ht="21" hidden="1" customHeight="1">
      <c r="A114" s="241">
        <f t="shared" si="86"/>
        <v>101</v>
      </c>
      <c r="B114" s="72"/>
      <c r="C114" s="76" t="str">
        <f t="shared" si="93"/>
        <v/>
      </c>
      <c r="D114" s="81" t="str">
        <f t="shared" si="99"/>
        <v/>
      </c>
      <c r="E114" s="80" t="str">
        <f t="shared" si="31"/>
        <v/>
      </c>
      <c r="F114" s="77" t="str">
        <f t="shared" ca="1" si="100"/>
        <v/>
      </c>
      <c r="G114" s="80" t="str">
        <f t="shared" si="32"/>
        <v/>
      </c>
      <c r="H114" s="77" t="str">
        <f t="shared" ca="1" si="101"/>
        <v/>
      </c>
      <c r="I114" s="80" t="str">
        <f t="shared" si="33"/>
        <v/>
      </c>
      <c r="J114" s="77" t="str">
        <f t="shared" ca="1" si="102"/>
        <v/>
      </c>
      <c r="K114" s="80" t="str">
        <f t="shared" si="34"/>
        <v/>
      </c>
      <c r="L114" s="77" t="str">
        <f t="shared" ca="1" si="103"/>
        <v/>
      </c>
      <c r="M114" s="80" t="str">
        <f t="shared" si="35"/>
        <v/>
      </c>
      <c r="N114" s="77" t="str">
        <f t="shared" ca="1" si="104"/>
        <v/>
      </c>
      <c r="O114" s="80" t="str">
        <f t="shared" si="36"/>
        <v/>
      </c>
      <c r="P114" s="77" t="str">
        <f t="shared" ca="1" si="105"/>
        <v/>
      </c>
      <c r="Q114" s="80" t="str">
        <f t="shared" si="37"/>
        <v/>
      </c>
      <c r="R114" s="77" t="str">
        <f t="shared" ca="1" si="106"/>
        <v/>
      </c>
      <c r="S114" s="80" t="str">
        <f t="shared" si="38"/>
        <v/>
      </c>
      <c r="T114" s="77" t="str">
        <f t="shared" ca="1" si="107"/>
        <v/>
      </c>
      <c r="U114" s="80" t="str">
        <f t="shared" si="39"/>
        <v/>
      </c>
      <c r="V114" s="77" t="str">
        <f t="shared" ca="1" si="108"/>
        <v/>
      </c>
      <c r="W114" s="80" t="str">
        <f t="shared" si="40"/>
        <v/>
      </c>
      <c r="X114" s="77" t="str">
        <f t="shared" ca="1" si="109"/>
        <v/>
      </c>
      <c r="Y114" s="80" t="str">
        <f t="shared" si="41"/>
        <v/>
      </c>
      <c r="Z114" s="77" t="str">
        <f t="shared" ca="1" si="110"/>
        <v/>
      </c>
      <c r="AA114" s="80" t="str">
        <f t="shared" si="42"/>
        <v/>
      </c>
      <c r="AB114" s="77" t="str">
        <f t="shared" ca="1" si="111"/>
        <v/>
      </c>
      <c r="AC114" s="80" t="str">
        <f t="shared" si="43"/>
        <v/>
      </c>
      <c r="AD114" s="77" t="str">
        <f t="shared" ca="1" si="112"/>
        <v/>
      </c>
      <c r="AE114" s="80" t="str">
        <f t="shared" si="44"/>
        <v/>
      </c>
      <c r="AF114" s="77" t="str">
        <f t="shared" ca="1" si="113"/>
        <v/>
      </c>
      <c r="AG114" s="80" t="str">
        <f t="shared" si="45"/>
        <v/>
      </c>
      <c r="AH114" s="77" t="str">
        <f t="shared" ca="1" si="114"/>
        <v/>
      </c>
      <c r="AI114" s="80" t="str">
        <f t="shared" si="46"/>
        <v/>
      </c>
      <c r="AJ114" s="77" t="str">
        <f t="shared" si="115"/>
        <v/>
      </c>
      <c r="AK114" s="80" t="str">
        <f t="shared" si="47"/>
        <v/>
      </c>
      <c r="AL114" s="77" t="str">
        <f t="shared" si="116"/>
        <v/>
      </c>
      <c r="AM114" s="80" t="str">
        <f t="shared" si="48"/>
        <v/>
      </c>
      <c r="AN114" s="77" t="str">
        <f t="shared" si="117"/>
        <v/>
      </c>
      <c r="AO114" s="80" t="str">
        <f t="shared" si="49"/>
        <v/>
      </c>
      <c r="AP114" s="77" t="str">
        <f t="shared" si="118"/>
        <v/>
      </c>
      <c r="AQ114" s="80" t="str">
        <f t="shared" si="50"/>
        <v/>
      </c>
      <c r="AR114" s="77" t="str">
        <f t="shared" si="119"/>
        <v/>
      </c>
      <c r="AS114" s="80" t="str">
        <f t="shared" si="51"/>
        <v/>
      </c>
      <c r="AT114" s="77" t="str">
        <f t="shared" si="120"/>
        <v/>
      </c>
      <c r="AU114" s="80" t="str">
        <f t="shared" si="52"/>
        <v/>
      </c>
      <c r="AV114" s="77" t="str">
        <f t="shared" si="121"/>
        <v/>
      </c>
      <c r="AW114" s="80" t="str">
        <f t="shared" si="53"/>
        <v/>
      </c>
      <c r="AX114" s="77" t="str">
        <f t="shared" si="122"/>
        <v/>
      </c>
      <c r="AY114" s="80" t="str">
        <f t="shared" si="54"/>
        <v/>
      </c>
      <c r="AZ114" s="77" t="str">
        <f t="shared" si="130"/>
        <v/>
      </c>
      <c r="BA114" s="80" t="str">
        <f t="shared" si="55"/>
        <v/>
      </c>
      <c r="BB114" s="77" t="str">
        <f t="shared" si="126"/>
        <v/>
      </c>
      <c r="BC114" s="80" t="str">
        <f t="shared" si="127"/>
        <v/>
      </c>
      <c r="BD114" s="77" t="str">
        <f t="shared" si="128"/>
        <v/>
      </c>
      <c r="BE114" s="80" t="str">
        <f t="shared" si="129"/>
        <v/>
      </c>
      <c r="BF114" s="77" t="str">
        <f t="shared" si="123"/>
        <v/>
      </c>
      <c r="BG114" s="80" t="str">
        <f t="shared" si="59"/>
        <v/>
      </c>
      <c r="BH114" s="77" t="str">
        <f t="shared" si="124"/>
        <v/>
      </c>
      <c r="BI114" s="80" t="str">
        <f t="shared" si="60"/>
        <v/>
      </c>
      <c r="BJ114" s="77" t="str">
        <f t="shared" si="125"/>
        <v/>
      </c>
      <c r="BK114" s="80" t="str">
        <f t="shared" si="61"/>
        <v/>
      </c>
    </row>
    <row r="115" spans="1:63" s="68" customFormat="1" ht="21" hidden="1" customHeight="1">
      <c r="A115" s="241">
        <f t="shared" si="86"/>
        <v>102</v>
      </c>
      <c r="B115" s="72"/>
      <c r="C115" s="76" t="str">
        <f t="shared" si="93"/>
        <v/>
      </c>
      <c r="D115" s="81" t="str">
        <f t="shared" si="99"/>
        <v/>
      </c>
      <c r="E115" s="80" t="str">
        <f t="shared" si="31"/>
        <v/>
      </c>
      <c r="F115" s="77" t="str">
        <f t="shared" ca="1" si="100"/>
        <v/>
      </c>
      <c r="G115" s="80" t="str">
        <f t="shared" si="32"/>
        <v/>
      </c>
      <c r="H115" s="77" t="str">
        <f t="shared" ca="1" si="101"/>
        <v/>
      </c>
      <c r="I115" s="80" t="str">
        <f t="shared" si="33"/>
        <v/>
      </c>
      <c r="J115" s="77" t="str">
        <f t="shared" ca="1" si="102"/>
        <v/>
      </c>
      <c r="K115" s="80" t="str">
        <f t="shared" si="34"/>
        <v/>
      </c>
      <c r="L115" s="77" t="str">
        <f t="shared" ca="1" si="103"/>
        <v/>
      </c>
      <c r="M115" s="80" t="str">
        <f t="shared" si="35"/>
        <v/>
      </c>
      <c r="N115" s="77" t="str">
        <f t="shared" ca="1" si="104"/>
        <v/>
      </c>
      <c r="O115" s="80" t="str">
        <f t="shared" si="36"/>
        <v/>
      </c>
      <c r="P115" s="77" t="str">
        <f t="shared" ca="1" si="105"/>
        <v/>
      </c>
      <c r="Q115" s="80" t="str">
        <f t="shared" si="37"/>
        <v/>
      </c>
      <c r="R115" s="77" t="str">
        <f t="shared" ca="1" si="106"/>
        <v/>
      </c>
      <c r="S115" s="80" t="str">
        <f t="shared" si="38"/>
        <v/>
      </c>
      <c r="T115" s="77" t="str">
        <f t="shared" ca="1" si="107"/>
        <v/>
      </c>
      <c r="U115" s="80" t="str">
        <f t="shared" si="39"/>
        <v/>
      </c>
      <c r="V115" s="77" t="str">
        <f t="shared" ca="1" si="108"/>
        <v/>
      </c>
      <c r="W115" s="80" t="str">
        <f t="shared" si="40"/>
        <v/>
      </c>
      <c r="X115" s="77" t="str">
        <f t="shared" ca="1" si="109"/>
        <v/>
      </c>
      <c r="Y115" s="80" t="str">
        <f t="shared" si="41"/>
        <v/>
      </c>
      <c r="Z115" s="77" t="str">
        <f t="shared" ca="1" si="110"/>
        <v/>
      </c>
      <c r="AA115" s="80" t="str">
        <f t="shared" si="42"/>
        <v/>
      </c>
      <c r="AB115" s="77" t="str">
        <f t="shared" ca="1" si="111"/>
        <v/>
      </c>
      <c r="AC115" s="80" t="str">
        <f t="shared" si="43"/>
        <v/>
      </c>
      <c r="AD115" s="77" t="str">
        <f t="shared" ca="1" si="112"/>
        <v/>
      </c>
      <c r="AE115" s="80" t="str">
        <f t="shared" si="44"/>
        <v/>
      </c>
      <c r="AF115" s="77" t="str">
        <f t="shared" ca="1" si="113"/>
        <v/>
      </c>
      <c r="AG115" s="80" t="str">
        <f t="shared" si="45"/>
        <v/>
      </c>
      <c r="AH115" s="77" t="str">
        <f t="shared" ca="1" si="114"/>
        <v/>
      </c>
      <c r="AI115" s="80" t="str">
        <f t="shared" si="46"/>
        <v/>
      </c>
      <c r="AJ115" s="77" t="str">
        <f t="shared" si="115"/>
        <v/>
      </c>
      <c r="AK115" s="80" t="str">
        <f t="shared" si="47"/>
        <v/>
      </c>
      <c r="AL115" s="77" t="str">
        <f t="shared" si="116"/>
        <v/>
      </c>
      <c r="AM115" s="80" t="str">
        <f t="shared" si="48"/>
        <v/>
      </c>
      <c r="AN115" s="77" t="str">
        <f t="shared" si="117"/>
        <v/>
      </c>
      <c r="AO115" s="80" t="str">
        <f t="shared" si="49"/>
        <v/>
      </c>
      <c r="AP115" s="77" t="str">
        <f t="shared" si="118"/>
        <v/>
      </c>
      <c r="AQ115" s="80" t="str">
        <f t="shared" si="50"/>
        <v/>
      </c>
      <c r="AR115" s="77" t="str">
        <f t="shared" si="119"/>
        <v/>
      </c>
      <c r="AS115" s="80" t="str">
        <f t="shared" si="51"/>
        <v/>
      </c>
      <c r="AT115" s="77" t="str">
        <f t="shared" si="120"/>
        <v/>
      </c>
      <c r="AU115" s="80" t="str">
        <f t="shared" si="52"/>
        <v/>
      </c>
      <c r="AV115" s="77" t="str">
        <f t="shared" si="121"/>
        <v/>
      </c>
      <c r="AW115" s="80" t="str">
        <f t="shared" si="53"/>
        <v/>
      </c>
      <c r="AX115" s="77" t="str">
        <f t="shared" si="122"/>
        <v/>
      </c>
      <c r="AY115" s="80" t="str">
        <f t="shared" si="54"/>
        <v/>
      </c>
      <c r="AZ115" s="77" t="str">
        <f t="shared" si="130"/>
        <v/>
      </c>
      <c r="BA115" s="80" t="str">
        <f t="shared" si="55"/>
        <v/>
      </c>
      <c r="BB115" s="77" t="str">
        <f t="shared" si="126"/>
        <v/>
      </c>
      <c r="BC115" s="80" t="str">
        <f t="shared" si="127"/>
        <v/>
      </c>
      <c r="BD115" s="77" t="str">
        <f t="shared" si="128"/>
        <v/>
      </c>
      <c r="BE115" s="80" t="str">
        <f t="shared" si="129"/>
        <v/>
      </c>
      <c r="BF115" s="77" t="str">
        <f t="shared" si="123"/>
        <v/>
      </c>
      <c r="BG115" s="80" t="str">
        <f t="shared" si="59"/>
        <v/>
      </c>
      <c r="BH115" s="77" t="str">
        <f t="shared" si="124"/>
        <v/>
      </c>
      <c r="BI115" s="80" t="str">
        <f t="shared" si="60"/>
        <v/>
      </c>
      <c r="BJ115" s="77" t="str">
        <f t="shared" si="125"/>
        <v/>
      </c>
      <c r="BK115" s="80" t="str">
        <f t="shared" si="61"/>
        <v/>
      </c>
    </row>
    <row r="116" spans="1:63" s="68" customFormat="1" ht="21" hidden="1" customHeight="1">
      <c r="A116" s="241">
        <f t="shared" si="86"/>
        <v>103</v>
      </c>
      <c r="B116" s="72"/>
      <c r="C116" s="76" t="str">
        <f t="shared" si="93"/>
        <v/>
      </c>
      <c r="D116" s="81" t="str">
        <f t="shared" si="99"/>
        <v/>
      </c>
      <c r="E116" s="80" t="str">
        <f t="shared" si="31"/>
        <v/>
      </c>
      <c r="F116" s="77" t="str">
        <f t="shared" ca="1" si="100"/>
        <v/>
      </c>
      <c r="G116" s="80" t="str">
        <f t="shared" si="32"/>
        <v/>
      </c>
      <c r="H116" s="77" t="str">
        <f t="shared" ca="1" si="101"/>
        <v/>
      </c>
      <c r="I116" s="80" t="str">
        <f t="shared" si="33"/>
        <v/>
      </c>
      <c r="J116" s="77" t="str">
        <f t="shared" ca="1" si="102"/>
        <v/>
      </c>
      <c r="K116" s="80" t="str">
        <f t="shared" si="34"/>
        <v/>
      </c>
      <c r="L116" s="77" t="str">
        <f t="shared" ca="1" si="103"/>
        <v/>
      </c>
      <c r="M116" s="80" t="str">
        <f t="shared" si="35"/>
        <v/>
      </c>
      <c r="N116" s="77" t="str">
        <f t="shared" ca="1" si="104"/>
        <v/>
      </c>
      <c r="O116" s="80" t="str">
        <f t="shared" si="36"/>
        <v/>
      </c>
      <c r="P116" s="77" t="str">
        <f t="shared" ca="1" si="105"/>
        <v/>
      </c>
      <c r="Q116" s="80" t="str">
        <f t="shared" si="37"/>
        <v/>
      </c>
      <c r="R116" s="77" t="str">
        <f t="shared" ca="1" si="106"/>
        <v/>
      </c>
      <c r="S116" s="80" t="str">
        <f t="shared" si="38"/>
        <v/>
      </c>
      <c r="T116" s="77" t="str">
        <f t="shared" ca="1" si="107"/>
        <v/>
      </c>
      <c r="U116" s="80" t="str">
        <f t="shared" si="39"/>
        <v/>
      </c>
      <c r="V116" s="77" t="str">
        <f t="shared" ca="1" si="108"/>
        <v/>
      </c>
      <c r="W116" s="80" t="str">
        <f t="shared" si="40"/>
        <v/>
      </c>
      <c r="X116" s="77" t="str">
        <f t="shared" ca="1" si="109"/>
        <v/>
      </c>
      <c r="Y116" s="80" t="str">
        <f t="shared" si="41"/>
        <v/>
      </c>
      <c r="Z116" s="77" t="str">
        <f t="shared" ca="1" si="110"/>
        <v/>
      </c>
      <c r="AA116" s="80" t="str">
        <f t="shared" si="42"/>
        <v/>
      </c>
      <c r="AB116" s="77" t="str">
        <f t="shared" ca="1" si="111"/>
        <v/>
      </c>
      <c r="AC116" s="80" t="str">
        <f t="shared" si="43"/>
        <v/>
      </c>
      <c r="AD116" s="77" t="str">
        <f t="shared" ca="1" si="112"/>
        <v/>
      </c>
      <c r="AE116" s="80" t="str">
        <f t="shared" si="44"/>
        <v/>
      </c>
      <c r="AF116" s="77" t="str">
        <f t="shared" ca="1" si="113"/>
        <v/>
      </c>
      <c r="AG116" s="80" t="str">
        <f t="shared" si="45"/>
        <v/>
      </c>
      <c r="AH116" s="77" t="str">
        <f t="shared" ca="1" si="114"/>
        <v/>
      </c>
      <c r="AI116" s="80" t="str">
        <f t="shared" si="46"/>
        <v/>
      </c>
      <c r="AJ116" s="77" t="str">
        <f t="shared" si="115"/>
        <v/>
      </c>
      <c r="AK116" s="80" t="str">
        <f t="shared" si="47"/>
        <v/>
      </c>
      <c r="AL116" s="77" t="str">
        <f t="shared" si="116"/>
        <v/>
      </c>
      <c r="AM116" s="80" t="str">
        <f t="shared" si="48"/>
        <v/>
      </c>
      <c r="AN116" s="77" t="str">
        <f t="shared" si="117"/>
        <v/>
      </c>
      <c r="AO116" s="80" t="str">
        <f t="shared" si="49"/>
        <v/>
      </c>
      <c r="AP116" s="77" t="str">
        <f t="shared" si="118"/>
        <v/>
      </c>
      <c r="AQ116" s="80" t="str">
        <f t="shared" si="50"/>
        <v/>
      </c>
      <c r="AR116" s="77" t="str">
        <f t="shared" si="119"/>
        <v/>
      </c>
      <c r="AS116" s="80" t="str">
        <f t="shared" si="51"/>
        <v/>
      </c>
      <c r="AT116" s="77" t="str">
        <f t="shared" si="120"/>
        <v/>
      </c>
      <c r="AU116" s="80" t="str">
        <f t="shared" si="52"/>
        <v/>
      </c>
      <c r="AV116" s="77" t="str">
        <f t="shared" si="121"/>
        <v/>
      </c>
      <c r="AW116" s="80" t="str">
        <f t="shared" si="53"/>
        <v/>
      </c>
      <c r="AX116" s="77" t="str">
        <f t="shared" si="122"/>
        <v/>
      </c>
      <c r="AY116" s="80" t="str">
        <f t="shared" si="54"/>
        <v/>
      </c>
      <c r="AZ116" s="77" t="str">
        <f t="shared" si="130"/>
        <v/>
      </c>
      <c r="BA116" s="80" t="str">
        <f t="shared" si="55"/>
        <v/>
      </c>
      <c r="BB116" s="77" t="str">
        <f t="shared" si="126"/>
        <v/>
      </c>
      <c r="BC116" s="80" t="str">
        <f t="shared" si="127"/>
        <v/>
      </c>
      <c r="BD116" s="77" t="str">
        <f t="shared" si="128"/>
        <v/>
      </c>
      <c r="BE116" s="80" t="str">
        <f t="shared" si="129"/>
        <v/>
      </c>
      <c r="BF116" s="77" t="str">
        <f t="shared" si="123"/>
        <v/>
      </c>
      <c r="BG116" s="80" t="str">
        <f t="shared" si="59"/>
        <v/>
      </c>
      <c r="BH116" s="77" t="str">
        <f t="shared" si="124"/>
        <v/>
      </c>
      <c r="BI116" s="80" t="str">
        <f t="shared" si="60"/>
        <v/>
      </c>
      <c r="BJ116" s="77" t="str">
        <f t="shared" si="125"/>
        <v/>
      </c>
      <c r="BK116" s="80" t="str">
        <f t="shared" si="61"/>
        <v/>
      </c>
    </row>
    <row r="117" spans="1:63" s="68" customFormat="1" ht="21" hidden="1" customHeight="1">
      <c r="A117" s="241">
        <f t="shared" si="86"/>
        <v>104</v>
      </c>
      <c r="B117" s="72"/>
      <c r="C117" s="76" t="str">
        <f t="shared" si="93"/>
        <v/>
      </c>
      <c r="D117" s="81" t="str">
        <f t="shared" si="99"/>
        <v/>
      </c>
      <c r="E117" s="80" t="str">
        <f t="shared" si="31"/>
        <v/>
      </c>
      <c r="F117" s="77" t="str">
        <f t="shared" ca="1" si="100"/>
        <v/>
      </c>
      <c r="G117" s="80" t="str">
        <f t="shared" si="32"/>
        <v/>
      </c>
      <c r="H117" s="77" t="str">
        <f t="shared" ca="1" si="101"/>
        <v/>
      </c>
      <c r="I117" s="80" t="str">
        <f t="shared" si="33"/>
        <v/>
      </c>
      <c r="J117" s="77" t="str">
        <f t="shared" ca="1" si="102"/>
        <v/>
      </c>
      <c r="K117" s="80" t="str">
        <f t="shared" si="34"/>
        <v/>
      </c>
      <c r="L117" s="77" t="str">
        <f t="shared" ca="1" si="103"/>
        <v/>
      </c>
      <c r="M117" s="80" t="str">
        <f t="shared" si="35"/>
        <v/>
      </c>
      <c r="N117" s="77" t="str">
        <f t="shared" ca="1" si="104"/>
        <v/>
      </c>
      <c r="O117" s="80" t="str">
        <f t="shared" si="36"/>
        <v/>
      </c>
      <c r="P117" s="77" t="str">
        <f t="shared" ca="1" si="105"/>
        <v/>
      </c>
      <c r="Q117" s="80" t="str">
        <f t="shared" si="37"/>
        <v/>
      </c>
      <c r="R117" s="77" t="str">
        <f t="shared" ca="1" si="106"/>
        <v/>
      </c>
      <c r="S117" s="80" t="str">
        <f t="shared" si="38"/>
        <v/>
      </c>
      <c r="T117" s="77" t="str">
        <f t="shared" ca="1" si="107"/>
        <v/>
      </c>
      <c r="U117" s="80" t="str">
        <f t="shared" si="39"/>
        <v/>
      </c>
      <c r="V117" s="77" t="str">
        <f t="shared" ca="1" si="108"/>
        <v/>
      </c>
      <c r="W117" s="80" t="str">
        <f t="shared" si="40"/>
        <v/>
      </c>
      <c r="X117" s="77" t="str">
        <f t="shared" ca="1" si="109"/>
        <v/>
      </c>
      <c r="Y117" s="80" t="str">
        <f t="shared" si="41"/>
        <v/>
      </c>
      <c r="Z117" s="77" t="str">
        <f t="shared" ca="1" si="110"/>
        <v/>
      </c>
      <c r="AA117" s="80" t="str">
        <f t="shared" si="42"/>
        <v/>
      </c>
      <c r="AB117" s="77" t="str">
        <f t="shared" ca="1" si="111"/>
        <v/>
      </c>
      <c r="AC117" s="80" t="str">
        <f t="shared" si="43"/>
        <v/>
      </c>
      <c r="AD117" s="77" t="str">
        <f t="shared" ca="1" si="112"/>
        <v/>
      </c>
      <c r="AE117" s="80" t="str">
        <f t="shared" si="44"/>
        <v/>
      </c>
      <c r="AF117" s="77" t="str">
        <f t="shared" ca="1" si="113"/>
        <v/>
      </c>
      <c r="AG117" s="80" t="str">
        <f t="shared" si="45"/>
        <v/>
      </c>
      <c r="AH117" s="77" t="str">
        <f t="shared" ca="1" si="114"/>
        <v/>
      </c>
      <c r="AI117" s="80" t="str">
        <f t="shared" si="46"/>
        <v/>
      </c>
      <c r="AJ117" s="77" t="str">
        <f t="shared" si="115"/>
        <v/>
      </c>
      <c r="AK117" s="80" t="str">
        <f t="shared" si="47"/>
        <v/>
      </c>
      <c r="AL117" s="77" t="str">
        <f t="shared" si="116"/>
        <v/>
      </c>
      <c r="AM117" s="80" t="str">
        <f t="shared" si="48"/>
        <v/>
      </c>
      <c r="AN117" s="77" t="str">
        <f t="shared" si="117"/>
        <v/>
      </c>
      <c r="AO117" s="80" t="str">
        <f t="shared" si="49"/>
        <v/>
      </c>
      <c r="AP117" s="77" t="str">
        <f t="shared" si="118"/>
        <v/>
      </c>
      <c r="AQ117" s="80" t="str">
        <f t="shared" si="50"/>
        <v/>
      </c>
      <c r="AR117" s="77" t="str">
        <f t="shared" si="119"/>
        <v/>
      </c>
      <c r="AS117" s="80" t="str">
        <f t="shared" si="51"/>
        <v/>
      </c>
      <c r="AT117" s="77" t="str">
        <f t="shared" si="120"/>
        <v/>
      </c>
      <c r="AU117" s="80" t="str">
        <f t="shared" si="52"/>
        <v/>
      </c>
      <c r="AV117" s="77" t="str">
        <f t="shared" si="121"/>
        <v/>
      </c>
      <c r="AW117" s="80" t="str">
        <f t="shared" si="53"/>
        <v/>
      </c>
      <c r="AX117" s="77" t="str">
        <f t="shared" si="122"/>
        <v/>
      </c>
      <c r="AY117" s="80" t="str">
        <f t="shared" si="54"/>
        <v/>
      </c>
      <c r="AZ117" s="77" t="str">
        <f t="shared" si="130"/>
        <v/>
      </c>
      <c r="BA117" s="80" t="str">
        <f t="shared" si="55"/>
        <v/>
      </c>
      <c r="BB117" s="77" t="str">
        <f t="shared" si="126"/>
        <v/>
      </c>
      <c r="BC117" s="80" t="str">
        <f t="shared" si="127"/>
        <v/>
      </c>
      <c r="BD117" s="77" t="str">
        <f t="shared" si="128"/>
        <v/>
      </c>
      <c r="BE117" s="80" t="str">
        <f t="shared" si="129"/>
        <v/>
      </c>
      <c r="BF117" s="77" t="str">
        <f t="shared" si="123"/>
        <v/>
      </c>
      <c r="BG117" s="80" t="str">
        <f t="shared" si="59"/>
        <v/>
      </c>
      <c r="BH117" s="77" t="str">
        <f t="shared" si="124"/>
        <v/>
      </c>
      <c r="BI117" s="80" t="str">
        <f t="shared" si="60"/>
        <v/>
      </c>
      <c r="BJ117" s="77" t="str">
        <f t="shared" si="125"/>
        <v/>
      </c>
      <c r="BK117" s="80" t="str">
        <f t="shared" si="61"/>
        <v/>
      </c>
    </row>
    <row r="118" spans="1:63" s="68" customFormat="1" ht="21" hidden="1" customHeight="1">
      <c r="A118" s="241">
        <f t="shared" si="86"/>
        <v>105</v>
      </c>
      <c r="B118" s="72"/>
      <c r="C118" s="76" t="str">
        <f t="shared" si="93"/>
        <v/>
      </c>
      <c r="D118" s="81" t="str">
        <f t="shared" si="99"/>
        <v/>
      </c>
      <c r="E118" s="80" t="str">
        <f t="shared" si="31"/>
        <v/>
      </c>
      <c r="F118" s="77" t="str">
        <f t="shared" ca="1" si="100"/>
        <v/>
      </c>
      <c r="G118" s="80" t="str">
        <f t="shared" si="32"/>
        <v/>
      </c>
      <c r="H118" s="77" t="str">
        <f t="shared" ca="1" si="101"/>
        <v/>
      </c>
      <c r="I118" s="80" t="str">
        <f t="shared" si="33"/>
        <v/>
      </c>
      <c r="J118" s="77" t="str">
        <f t="shared" ca="1" si="102"/>
        <v/>
      </c>
      <c r="K118" s="80" t="str">
        <f t="shared" si="34"/>
        <v/>
      </c>
      <c r="L118" s="77" t="str">
        <f t="shared" ca="1" si="103"/>
        <v/>
      </c>
      <c r="M118" s="80" t="str">
        <f t="shared" si="35"/>
        <v/>
      </c>
      <c r="N118" s="77" t="str">
        <f t="shared" ca="1" si="104"/>
        <v/>
      </c>
      <c r="O118" s="80" t="str">
        <f t="shared" si="36"/>
        <v/>
      </c>
      <c r="P118" s="77" t="str">
        <f t="shared" ca="1" si="105"/>
        <v/>
      </c>
      <c r="Q118" s="80" t="str">
        <f t="shared" si="37"/>
        <v/>
      </c>
      <c r="R118" s="77" t="str">
        <f t="shared" ca="1" si="106"/>
        <v/>
      </c>
      <c r="S118" s="80" t="str">
        <f t="shared" si="38"/>
        <v/>
      </c>
      <c r="T118" s="77" t="str">
        <f t="shared" ca="1" si="107"/>
        <v/>
      </c>
      <c r="U118" s="80" t="str">
        <f t="shared" si="39"/>
        <v/>
      </c>
      <c r="V118" s="77" t="str">
        <f t="shared" ca="1" si="108"/>
        <v/>
      </c>
      <c r="W118" s="80" t="str">
        <f t="shared" si="40"/>
        <v/>
      </c>
      <c r="X118" s="77" t="str">
        <f t="shared" ca="1" si="109"/>
        <v/>
      </c>
      <c r="Y118" s="80" t="str">
        <f t="shared" si="41"/>
        <v/>
      </c>
      <c r="Z118" s="77" t="str">
        <f t="shared" ca="1" si="110"/>
        <v/>
      </c>
      <c r="AA118" s="80" t="str">
        <f t="shared" si="42"/>
        <v/>
      </c>
      <c r="AB118" s="77" t="str">
        <f t="shared" ca="1" si="111"/>
        <v/>
      </c>
      <c r="AC118" s="80" t="str">
        <f t="shared" si="43"/>
        <v/>
      </c>
      <c r="AD118" s="77" t="str">
        <f t="shared" ca="1" si="112"/>
        <v/>
      </c>
      <c r="AE118" s="80" t="str">
        <f t="shared" si="44"/>
        <v/>
      </c>
      <c r="AF118" s="77" t="str">
        <f t="shared" ca="1" si="113"/>
        <v/>
      </c>
      <c r="AG118" s="80" t="str">
        <f t="shared" si="45"/>
        <v/>
      </c>
      <c r="AH118" s="77" t="str">
        <f t="shared" ca="1" si="114"/>
        <v/>
      </c>
      <c r="AI118" s="80" t="str">
        <f t="shared" si="46"/>
        <v/>
      </c>
      <c r="AJ118" s="77" t="str">
        <f t="shared" si="115"/>
        <v/>
      </c>
      <c r="AK118" s="80" t="str">
        <f t="shared" si="47"/>
        <v/>
      </c>
      <c r="AL118" s="77" t="str">
        <f t="shared" si="116"/>
        <v/>
      </c>
      <c r="AM118" s="80" t="str">
        <f t="shared" si="48"/>
        <v/>
      </c>
      <c r="AN118" s="77" t="str">
        <f t="shared" si="117"/>
        <v/>
      </c>
      <c r="AO118" s="80" t="str">
        <f t="shared" si="49"/>
        <v/>
      </c>
      <c r="AP118" s="77" t="str">
        <f t="shared" si="118"/>
        <v/>
      </c>
      <c r="AQ118" s="80" t="str">
        <f t="shared" si="50"/>
        <v/>
      </c>
      <c r="AR118" s="77" t="str">
        <f t="shared" si="119"/>
        <v/>
      </c>
      <c r="AS118" s="80" t="str">
        <f t="shared" si="51"/>
        <v/>
      </c>
      <c r="AT118" s="77" t="str">
        <f t="shared" si="120"/>
        <v/>
      </c>
      <c r="AU118" s="80" t="str">
        <f t="shared" si="52"/>
        <v/>
      </c>
      <c r="AV118" s="77" t="str">
        <f t="shared" si="121"/>
        <v/>
      </c>
      <c r="AW118" s="80" t="str">
        <f t="shared" si="53"/>
        <v/>
      </c>
      <c r="AX118" s="77" t="str">
        <f t="shared" si="122"/>
        <v/>
      </c>
      <c r="AY118" s="80" t="str">
        <f t="shared" si="54"/>
        <v/>
      </c>
      <c r="AZ118" s="77" t="str">
        <f t="shared" si="130"/>
        <v/>
      </c>
      <c r="BA118" s="80" t="str">
        <f t="shared" si="55"/>
        <v/>
      </c>
      <c r="BB118" s="77" t="str">
        <f t="shared" si="126"/>
        <v/>
      </c>
      <c r="BC118" s="80" t="str">
        <f t="shared" si="127"/>
        <v/>
      </c>
      <c r="BD118" s="77" t="str">
        <f t="shared" si="128"/>
        <v/>
      </c>
      <c r="BE118" s="80" t="str">
        <f t="shared" si="129"/>
        <v/>
      </c>
      <c r="BF118" s="77" t="str">
        <f t="shared" si="123"/>
        <v/>
      </c>
      <c r="BG118" s="80" t="str">
        <f t="shared" si="59"/>
        <v/>
      </c>
      <c r="BH118" s="77" t="str">
        <f t="shared" si="124"/>
        <v/>
      </c>
      <c r="BI118" s="80" t="str">
        <f t="shared" si="60"/>
        <v/>
      </c>
      <c r="BJ118" s="77" t="str">
        <f t="shared" si="125"/>
        <v/>
      </c>
      <c r="BK118" s="80" t="str">
        <f t="shared" si="61"/>
        <v/>
      </c>
    </row>
    <row r="119" spans="1:63" s="68" customFormat="1" ht="21" hidden="1" customHeight="1">
      <c r="A119" s="241">
        <f t="shared" ref="A119:A126" si="131">+A118+1</f>
        <v>106</v>
      </c>
      <c r="B119" s="72"/>
      <c r="C119" s="76" t="str">
        <f t="shared" si="93"/>
        <v/>
      </c>
      <c r="D119" s="81" t="str">
        <f t="shared" si="99"/>
        <v/>
      </c>
      <c r="E119" s="80" t="str">
        <f t="shared" si="31"/>
        <v/>
      </c>
      <c r="F119" s="77" t="str">
        <f t="shared" ca="1" si="100"/>
        <v/>
      </c>
      <c r="G119" s="80" t="str">
        <f t="shared" si="32"/>
        <v/>
      </c>
      <c r="H119" s="77" t="str">
        <f t="shared" ca="1" si="101"/>
        <v/>
      </c>
      <c r="I119" s="80" t="str">
        <f t="shared" si="33"/>
        <v/>
      </c>
      <c r="J119" s="77" t="str">
        <f t="shared" ca="1" si="102"/>
        <v/>
      </c>
      <c r="K119" s="80" t="str">
        <f t="shared" si="34"/>
        <v/>
      </c>
      <c r="L119" s="77" t="str">
        <f t="shared" ca="1" si="103"/>
        <v/>
      </c>
      <c r="M119" s="80" t="str">
        <f t="shared" si="35"/>
        <v/>
      </c>
      <c r="N119" s="77" t="str">
        <f t="shared" ca="1" si="104"/>
        <v/>
      </c>
      <c r="O119" s="80" t="str">
        <f t="shared" si="36"/>
        <v/>
      </c>
      <c r="P119" s="77" t="str">
        <f t="shared" ca="1" si="105"/>
        <v/>
      </c>
      <c r="Q119" s="80" t="str">
        <f t="shared" si="37"/>
        <v/>
      </c>
      <c r="R119" s="77" t="str">
        <f t="shared" ca="1" si="106"/>
        <v/>
      </c>
      <c r="S119" s="80" t="str">
        <f t="shared" si="38"/>
        <v/>
      </c>
      <c r="T119" s="77" t="str">
        <f t="shared" ca="1" si="107"/>
        <v/>
      </c>
      <c r="U119" s="80" t="str">
        <f t="shared" si="39"/>
        <v/>
      </c>
      <c r="V119" s="77" t="str">
        <f t="shared" ca="1" si="108"/>
        <v/>
      </c>
      <c r="W119" s="80" t="str">
        <f t="shared" si="40"/>
        <v/>
      </c>
      <c r="X119" s="77" t="str">
        <f t="shared" ca="1" si="109"/>
        <v/>
      </c>
      <c r="Y119" s="80" t="str">
        <f t="shared" si="41"/>
        <v/>
      </c>
      <c r="Z119" s="77" t="str">
        <f t="shared" ca="1" si="110"/>
        <v/>
      </c>
      <c r="AA119" s="80" t="str">
        <f t="shared" si="42"/>
        <v/>
      </c>
      <c r="AB119" s="77" t="str">
        <f t="shared" ca="1" si="111"/>
        <v/>
      </c>
      <c r="AC119" s="80" t="str">
        <f t="shared" si="43"/>
        <v/>
      </c>
      <c r="AD119" s="77" t="str">
        <f t="shared" ca="1" si="112"/>
        <v/>
      </c>
      <c r="AE119" s="80" t="str">
        <f t="shared" si="44"/>
        <v/>
      </c>
      <c r="AF119" s="77" t="str">
        <f t="shared" ca="1" si="113"/>
        <v/>
      </c>
      <c r="AG119" s="80" t="str">
        <f t="shared" si="45"/>
        <v/>
      </c>
      <c r="AH119" s="77" t="str">
        <f t="shared" ca="1" si="114"/>
        <v/>
      </c>
      <c r="AI119" s="80" t="str">
        <f t="shared" si="46"/>
        <v/>
      </c>
      <c r="AJ119" s="77" t="str">
        <f t="shared" si="115"/>
        <v/>
      </c>
      <c r="AK119" s="80" t="str">
        <f t="shared" si="47"/>
        <v/>
      </c>
      <c r="AL119" s="77" t="str">
        <f t="shared" si="116"/>
        <v/>
      </c>
      <c r="AM119" s="80" t="str">
        <f t="shared" si="48"/>
        <v/>
      </c>
      <c r="AN119" s="77" t="str">
        <f t="shared" si="117"/>
        <v/>
      </c>
      <c r="AO119" s="80" t="str">
        <f t="shared" si="49"/>
        <v/>
      </c>
      <c r="AP119" s="77" t="str">
        <f t="shared" si="118"/>
        <v/>
      </c>
      <c r="AQ119" s="80" t="str">
        <f t="shared" si="50"/>
        <v/>
      </c>
      <c r="AR119" s="77" t="str">
        <f t="shared" si="119"/>
        <v/>
      </c>
      <c r="AS119" s="80" t="str">
        <f t="shared" si="51"/>
        <v/>
      </c>
      <c r="AT119" s="77" t="str">
        <f t="shared" si="120"/>
        <v/>
      </c>
      <c r="AU119" s="80" t="str">
        <f t="shared" si="52"/>
        <v/>
      </c>
      <c r="AV119" s="77" t="str">
        <f t="shared" si="121"/>
        <v/>
      </c>
      <c r="AW119" s="80" t="str">
        <f t="shared" si="53"/>
        <v/>
      </c>
      <c r="AX119" s="77" t="str">
        <f t="shared" si="122"/>
        <v/>
      </c>
      <c r="AY119" s="80" t="str">
        <f t="shared" si="54"/>
        <v/>
      </c>
      <c r="AZ119" s="77" t="str">
        <f t="shared" si="130"/>
        <v/>
      </c>
      <c r="BA119" s="80" t="str">
        <f t="shared" si="55"/>
        <v/>
      </c>
      <c r="BB119" s="77" t="str">
        <f t="shared" si="126"/>
        <v/>
      </c>
      <c r="BC119" s="80" t="str">
        <f t="shared" si="127"/>
        <v/>
      </c>
      <c r="BD119" s="77" t="str">
        <f t="shared" si="128"/>
        <v/>
      </c>
      <c r="BE119" s="80" t="str">
        <f t="shared" si="129"/>
        <v/>
      </c>
      <c r="BF119" s="77" t="str">
        <f t="shared" si="123"/>
        <v/>
      </c>
      <c r="BG119" s="80" t="str">
        <f t="shared" si="59"/>
        <v/>
      </c>
      <c r="BH119" s="77" t="str">
        <f t="shared" si="124"/>
        <v/>
      </c>
      <c r="BI119" s="80" t="str">
        <f t="shared" si="60"/>
        <v/>
      </c>
      <c r="BJ119" s="77" t="str">
        <f t="shared" si="125"/>
        <v/>
      </c>
      <c r="BK119" s="80" t="str">
        <f t="shared" si="61"/>
        <v/>
      </c>
    </row>
    <row r="120" spans="1:63" s="68" customFormat="1" ht="21" hidden="1" customHeight="1">
      <c r="A120" s="241">
        <f t="shared" si="131"/>
        <v>107</v>
      </c>
      <c r="B120" s="72"/>
      <c r="C120" s="76" t="str">
        <f t="shared" si="93"/>
        <v/>
      </c>
      <c r="D120" s="81" t="str">
        <f t="shared" si="99"/>
        <v/>
      </c>
      <c r="E120" s="80" t="str">
        <f t="shared" si="31"/>
        <v/>
      </c>
      <c r="F120" s="77" t="str">
        <f t="shared" ca="1" si="100"/>
        <v/>
      </c>
      <c r="G120" s="80" t="str">
        <f t="shared" si="32"/>
        <v/>
      </c>
      <c r="H120" s="77" t="str">
        <f t="shared" ca="1" si="101"/>
        <v/>
      </c>
      <c r="I120" s="80" t="str">
        <f t="shared" si="33"/>
        <v/>
      </c>
      <c r="J120" s="77" t="str">
        <f t="shared" ca="1" si="102"/>
        <v/>
      </c>
      <c r="K120" s="80" t="str">
        <f t="shared" si="34"/>
        <v/>
      </c>
      <c r="L120" s="77" t="str">
        <f t="shared" ca="1" si="103"/>
        <v/>
      </c>
      <c r="M120" s="80" t="str">
        <f t="shared" si="35"/>
        <v/>
      </c>
      <c r="N120" s="77" t="str">
        <f t="shared" ca="1" si="104"/>
        <v/>
      </c>
      <c r="O120" s="80" t="str">
        <f t="shared" si="36"/>
        <v/>
      </c>
      <c r="P120" s="77" t="str">
        <f t="shared" ca="1" si="105"/>
        <v/>
      </c>
      <c r="Q120" s="80" t="str">
        <f t="shared" si="37"/>
        <v/>
      </c>
      <c r="R120" s="77" t="str">
        <f t="shared" ca="1" si="106"/>
        <v/>
      </c>
      <c r="S120" s="80" t="str">
        <f t="shared" si="38"/>
        <v/>
      </c>
      <c r="T120" s="77" t="str">
        <f t="shared" ca="1" si="107"/>
        <v/>
      </c>
      <c r="U120" s="80" t="str">
        <f t="shared" si="39"/>
        <v/>
      </c>
      <c r="V120" s="77" t="str">
        <f t="shared" ca="1" si="108"/>
        <v/>
      </c>
      <c r="W120" s="80" t="str">
        <f t="shared" si="40"/>
        <v/>
      </c>
      <c r="X120" s="77" t="str">
        <f t="shared" ca="1" si="109"/>
        <v/>
      </c>
      <c r="Y120" s="80" t="str">
        <f t="shared" si="41"/>
        <v/>
      </c>
      <c r="Z120" s="77" t="str">
        <f t="shared" ca="1" si="110"/>
        <v/>
      </c>
      <c r="AA120" s="80" t="str">
        <f t="shared" si="42"/>
        <v/>
      </c>
      <c r="AB120" s="77" t="str">
        <f t="shared" ca="1" si="111"/>
        <v/>
      </c>
      <c r="AC120" s="80" t="str">
        <f t="shared" si="43"/>
        <v/>
      </c>
      <c r="AD120" s="77" t="str">
        <f t="shared" ca="1" si="112"/>
        <v/>
      </c>
      <c r="AE120" s="80" t="str">
        <f t="shared" si="44"/>
        <v/>
      </c>
      <c r="AF120" s="77" t="str">
        <f t="shared" ca="1" si="113"/>
        <v/>
      </c>
      <c r="AG120" s="80" t="str">
        <f t="shared" si="45"/>
        <v/>
      </c>
      <c r="AH120" s="77" t="str">
        <f t="shared" ca="1" si="114"/>
        <v/>
      </c>
      <c r="AI120" s="80" t="str">
        <f t="shared" si="46"/>
        <v/>
      </c>
      <c r="AJ120" s="77" t="str">
        <f t="shared" si="115"/>
        <v/>
      </c>
      <c r="AK120" s="80" t="str">
        <f t="shared" si="47"/>
        <v/>
      </c>
      <c r="AL120" s="77" t="str">
        <f t="shared" si="116"/>
        <v/>
      </c>
      <c r="AM120" s="80" t="str">
        <f t="shared" si="48"/>
        <v/>
      </c>
      <c r="AN120" s="77" t="str">
        <f t="shared" si="117"/>
        <v/>
      </c>
      <c r="AO120" s="80" t="str">
        <f t="shared" si="49"/>
        <v/>
      </c>
      <c r="AP120" s="77" t="str">
        <f t="shared" si="118"/>
        <v/>
      </c>
      <c r="AQ120" s="80" t="str">
        <f t="shared" si="50"/>
        <v/>
      </c>
      <c r="AR120" s="77" t="str">
        <f t="shared" si="119"/>
        <v/>
      </c>
      <c r="AS120" s="80" t="str">
        <f t="shared" si="51"/>
        <v/>
      </c>
      <c r="AT120" s="77" t="str">
        <f t="shared" si="120"/>
        <v/>
      </c>
      <c r="AU120" s="80" t="str">
        <f t="shared" si="52"/>
        <v/>
      </c>
      <c r="AV120" s="77" t="str">
        <f t="shared" si="121"/>
        <v/>
      </c>
      <c r="AW120" s="80" t="str">
        <f t="shared" si="53"/>
        <v/>
      </c>
      <c r="AX120" s="77" t="str">
        <f t="shared" si="122"/>
        <v/>
      </c>
      <c r="AY120" s="80" t="str">
        <f t="shared" si="54"/>
        <v/>
      </c>
      <c r="AZ120" s="77" t="str">
        <f t="shared" si="130"/>
        <v/>
      </c>
      <c r="BA120" s="80" t="str">
        <f t="shared" si="55"/>
        <v/>
      </c>
      <c r="BB120" s="77" t="str">
        <f t="shared" si="126"/>
        <v/>
      </c>
      <c r="BC120" s="80" t="str">
        <f t="shared" si="127"/>
        <v/>
      </c>
      <c r="BD120" s="77" t="str">
        <f t="shared" si="128"/>
        <v/>
      </c>
      <c r="BE120" s="80" t="str">
        <f t="shared" si="129"/>
        <v/>
      </c>
      <c r="BF120" s="77" t="str">
        <f t="shared" si="123"/>
        <v/>
      </c>
      <c r="BG120" s="80" t="str">
        <f t="shared" si="59"/>
        <v/>
      </c>
      <c r="BH120" s="77" t="str">
        <f t="shared" si="124"/>
        <v/>
      </c>
      <c r="BI120" s="80" t="str">
        <f t="shared" si="60"/>
        <v/>
      </c>
      <c r="BJ120" s="77" t="str">
        <f t="shared" si="125"/>
        <v/>
      </c>
      <c r="BK120" s="80" t="str">
        <f t="shared" si="61"/>
        <v/>
      </c>
    </row>
    <row r="121" spans="1:63" s="68" customFormat="1" ht="21" hidden="1" customHeight="1">
      <c r="A121" s="241">
        <f t="shared" si="131"/>
        <v>108</v>
      </c>
      <c r="B121" s="72"/>
      <c r="C121" s="76" t="str">
        <f t="shared" si="93"/>
        <v/>
      </c>
      <c r="D121" s="81" t="str">
        <f t="shared" si="99"/>
        <v/>
      </c>
      <c r="E121" s="80" t="str">
        <f t="shared" si="31"/>
        <v/>
      </c>
      <c r="F121" s="77" t="str">
        <f t="shared" ca="1" si="100"/>
        <v/>
      </c>
      <c r="G121" s="80" t="str">
        <f t="shared" si="32"/>
        <v/>
      </c>
      <c r="H121" s="77" t="str">
        <f t="shared" ca="1" si="101"/>
        <v/>
      </c>
      <c r="I121" s="80" t="str">
        <f t="shared" si="33"/>
        <v/>
      </c>
      <c r="J121" s="77" t="str">
        <f t="shared" ca="1" si="102"/>
        <v/>
      </c>
      <c r="K121" s="80" t="str">
        <f t="shared" si="34"/>
        <v/>
      </c>
      <c r="L121" s="77" t="str">
        <f t="shared" ca="1" si="103"/>
        <v/>
      </c>
      <c r="M121" s="80" t="str">
        <f t="shared" si="35"/>
        <v/>
      </c>
      <c r="N121" s="77" t="str">
        <f t="shared" ca="1" si="104"/>
        <v/>
      </c>
      <c r="O121" s="80" t="str">
        <f t="shared" si="36"/>
        <v/>
      </c>
      <c r="P121" s="77" t="str">
        <f t="shared" ca="1" si="105"/>
        <v/>
      </c>
      <c r="Q121" s="80" t="str">
        <f t="shared" si="37"/>
        <v/>
      </c>
      <c r="R121" s="77" t="str">
        <f t="shared" ca="1" si="106"/>
        <v/>
      </c>
      <c r="S121" s="80" t="str">
        <f t="shared" si="38"/>
        <v/>
      </c>
      <c r="T121" s="77" t="str">
        <f t="shared" ca="1" si="107"/>
        <v/>
      </c>
      <c r="U121" s="80" t="str">
        <f t="shared" si="39"/>
        <v/>
      </c>
      <c r="V121" s="77" t="str">
        <f t="shared" ca="1" si="108"/>
        <v/>
      </c>
      <c r="W121" s="80" t="str">
        <f t="shared" si="40"/>
        <v/>
      </c>
      <c r="X121" s="77" t="str">
        <f t="shared" ca="1" si="109"/>
        <v/>
      </c>
      <c r="Y121" s="80" t="str">
        <f t="shared" si="41"/>
        <v/>
      </c>
      <c r="Z121" s="77" t="str">
        <f t="shared" ca="1" si="110"/>
        <v/>
      </c>
      <c r="AA121" s="80" t="str">
        <f t="shared" si="42"/>
        <v/>
      </c>
      <c r="AB121" s="77" t="str">
        <f t="shared" ca="1" si="111"/>
        <v/>
      </c>
      <c r="AC121" s="80" t="str">
        <f t="shared" si="43"/>
        <v/>
      </c>
      <c r="AD121" s="77" t="str">
        <f t="shared" ca="1" si="112"/>
        <v/>
      </c>
      <c r="AE121" s="80" t="str">
        <f t="shared" si="44"/>
        <v/>
      </c>
      <c r="AF121" s="77" t="str">
        <f t="shared" ca="1" si="113"/>
        <v/>
      </c>
      <c r="AG121" s="80" t="str">
        <f t="shared" si="45"/>
        <v/>
      </c>
      <c r="AH121" s="77" t="str">
        <f t="shared" ca="1" si="114"/>
        <v/>
      </c>
      <c r="AI121" s="80" t="str">
        <f t="shared" si="46"/>
        <v/>
      </c>
      <c r="AJ121" s="77" t="str">
        <f t="shared" si="115"/>
        <v/>
      </c>
      <c r="AK121" s="80" t="str">
        <f t="shared" si="47"/>
        <v/>
      </c>
      <c r="AL121" s="77" t="str">
        <f t="shared" si="116"/>
        <v/>
      </c>
      <c r="AM121" s="80" t="str">
        <f t="shared" si="48"/>
        <v/>
      </c>
      <c r="AN121" s="77" t="str">
        <f t="shared" si="117"/>
        <v/>
      </c>
      <c r="AO121" s="80" t="str">
        <f t="shared" si="49"/>
        <v/>
      </c>
      <c r="AP121" s="77" t="str">
        <f t="shared" si="118"/>
        <v/>
      </c>
      <c r="AQ121" s="80" t="str">
        <f t="shared" si="50"/>
        <v/>
      </c>
      <c r="AR121" s="77" t="str">
        <f t="shared" si="119"/>
        <v/>
      </c>
      <c r="AS121" s="80" t="str">
        <f t="shared" si="51"/>
        <v/>
      </c>
      <c r="AT121" s="77" t="str">
        <f t="shared" si="120"/>
        <v/>
      </c>
      <c r="AU121" s="80" t="str">
        <f t="shared" si="52"/>
        <v/>
      </c>
      <c r="AV121" s="77" t="str">
        <f t="shared" si="121"/>
        <v/>
      </c>
      <c r="AW121" s="80" t="str">
        <f t="shared" si="53"/>
        <v/>
      </c>
      <c r="AX121" s="77" t="str">
        <f t="shared" si="122"/>
        <v/>
      </c>
      <c r="AY121" s="80" t="str">
        <f t="shared" si="54"/>
        <v/>
      </c>
      <c r="AZ121" s="77" t="str">
        <f t="shared" si="130"/>
        <v/>
      </c>
      <c r="BA121" s="80" t="str">
        <f t="shared" si="55"/>
        <v/>
      </c>
      <c r="BB121" s="77" t="str">
        <f t="shared" si="126"/>
        <v/>
      </c>
      <c r="BC121" s="80" t="str">
        <f t="shared" si="127"/>
        <v/>
      </c>
      <c r="BD121" s="77" t="str">
        <f t="shared" si="128"/>
        <v/>
      </c>
      <c r="BE121" s="80" t="str">
        <f t="shared" si="129"/>
        <v/>
      </c>
      <c r="BF121" s="77" t="str">
        <f t="shared" si="123"/>
        <v/>
      </c>
      <c r="BG121" s="80" t="str">
        <f t="shared" si="59"/>
        <v/>
      </c>
      <c r="BH121" s="77" t="str">
        <f t="shared" si="124"/>
        <v/>
      </c>
      <c r="BI121" s="80" t="str">
        <f t="shared" si="60"/>
        <v/>
      </c>
      <c r="BJ121" s="77" t="str">
        <f t="shared" si="125"/>
        <v/>
      </c>
      <c r="BK121" s="80" t="str">
        <f t="shared" si="61"/>
        <v/>
      </c>
    </row>
    <row r="122" spans="1:63" s="68" customFormat="1" ht="21" hidden="1" customHeight="1">
      <c r="A122" s="241">
        <f t="shared" si="131"/>
        <v>109</v>
      </c>
      <c r="B122" s="72"/>
      <c r="C122" s="76" t="str">
        <f t="shared" si="93"/>
        <v/>
      </c>
      <c r="D122" s="81" t="str">
        <f t="shared" si="99"/>
        <v/>
      </c>
      <c r="E122" s="80" t="str">
        <f t="shared" si="31"/>
        <v/>
      </c>
      <c r="F122" s="77" t="str">
        <f t="shared" ca="1" si="100"/>
        <v/>
      </c>
      <c r="G122" s="80" t="str">
        <f t="shared" si="32"/>
        <v/>
      </c>
      <c r="H122" s="77" t="str">
        <f t="shared" ca="1" si="101"/>
        <v/>
      </c>
      <c r="I122" s="80" t="str">
        <f t="shared" si="33"/>
        <v/>
      </c>
      <c r="J122" s="77" t="str">
        <f t="shared" ca="1" si="102"/>
        <v/>
      </c>
      <c r="K122" s="80" t="str">
        <f t="shared" si="34"/>
        <v/>
      </c>
      <c r="L122" s="77" t="str">
        <f t="shared" ca="1" si="103"/>
        <v/>
      </c>
      <c r="M122" s="80" t="str">
        <f t="shared" si="35"/>
        <v/>
      </c>
      <c r="N122" s="77" t="str">
        <f t="shared" ca="1" si="104"/>
        <v/>
      </c>
      <c r="O122" s="80" t="str">
        <f t="shared" si="36"/>
        <v/>
      </c>
      <c r="P122" s="77" t="str">
        <f t="shared" ca="1" si="105"/>
        <v/>
      </c>
      <c r="Q122" s="80" t="str">
        <f t="shared" si="37"/>
        <v/>
      </c>
      <c r="R122" s="77" t="str">
        <f t="shared" ca="1" si="106"/>
        <v/>
      </c>
      <c r="S122" s="80" t="str">
        <f t="shared" si="38"/>
        <v/>
      </c>
      <c r="T122" s="77" t="str">
        <f t="shared" ca="1" si="107"/>
        <v/>
      </c>
      <c r="U122" s="80" t="str">
        <f t="shared" si="39"/>
        <v/>
      </c>
      <c r="V122" s="77" t="str">
        <f t="shared" ca="1" si="108"/>
        <v/>
      </c>
      <c r="W122" s="80" t="str">
        <f t="shared" si="40"/>
        <v/>
      </c>
      <c r="X122" s="77" t="str">
        <f t="shared" ca="1" si="109"/>
        <v/>
      </c>
      <c r="Y122" s="80" t="str">
        <f t="shared" si="41"/>
        <v/>
      </c>
      <c r="Z122" s="77" t="str">
        <f t="shared" ca="1" si="110"/>
        <v/>
      </c>
      <c r="AA122" s="80" t="str">
        <f t="shared" si="42"/>
        <v/>
      </c>
      <c r="AB122" s="77" t="str">
        <f t="shared" ca="1" si="111"/>
        <v/>
      </c>
      <c r="AC122" s="80" t="str">
        <f t="shared" si="43"/>
        <v/>
      </c>
      <c r="AD122" s="77" t="str">
        <f t="shared" ca="1" si="112"/>
        <v/>
      </c>
      <c r="AE122" s="80" t="str">
        <f t="shared" si="44"/>
        <v/>
      </c>
      <c r="AF122" s="77" t="str">
        <f t="shared" ca="1" si="113"/>
        <v/>
      </c>
      <c r="AG122" s="80" t="str">
        <f t="shared" si="45"/>
        <v/>
      </c>
      <c r="AH122" s="77" t="str">
        <f t="shared" ca="1" si="114"/>
        <v/>
      </c>
      <c r="AI122" s="80" t="str">
        <f t="shared" si="46"/>
        <v/>
      </c>
      <c r="AJ122" s="77" t="str">
        <f t="shared" si="115"/>
        <v/>
      </c>
      <c r="AK122" s="80" t="str">
        <f t="shared" si="47"/>
        <v/>
      </c>
      <c r="AL122" s="77" t="str">
        <f t="shared" si="116"/>
        <v/>
      </c>
      <c r="AM122" s="80" t="str">
        <f t="shared" si="48"/>
        <v/>
      </c>
      <c r="AN122" s="77" t="str">
        <f t="shared" si="117"/>
        <v/>
      </c>
      <c r="AO122" s="80" t="str">
        <f t="shared" si="49"/>
        <v/>
      </c>
      <c r="AP122" s="77" t="str">
        <f t="shared" si="118"/>
        <v/>
      </c>
      <c r="AQ122" s="80" t="str">
        <f t="shared" si="50"/>
        <v/>
      </c>
      <c r="AR122" s="77" t="str">
        <f t="shared" si="119"/>
        <v/>
      </c>
      <c r="AS122" s="80" t="str">
        <f t="shared" si="51"/>
        <v/>
      </c>
      <c r="AT122" s="77" t="str">
        <f t="shared" si="120"/>
        <v/>
      </c>
      <c r="AU122" s="80" t="str">
        <f t="shared" si="52"/>
        <v/>
      </c>
      <c r="AV122" s="77" t="str">
        <f t="shared" si="121"/>
        <v/>
      </c>
      <c r="AW122" s="80" t="str">
        <f t="shared" si="53"/>
        <v/>
      </c>
      <c r="AX122" s="77" t="str">
        <f t="shared" si="122"/>
        <v/>
      </c>
      <c r="AY122" s="80" t="str">
        <f t="shared" si="54"/>
        <v/>
      </c>
      <c r="AZ122" s="77" t="str">
        <f t="shared" si="130"/>
        <v/>
      </c>
      <c r="BA122" s="80" t="str">
        <f t="shared" si="55"/>
        <v/>
      </c>
      <c r="BB122" s="77" t="str">
        <f t="shared" si="126"/>
        <v/>
      </c>
      <c r="BC122" s="80" t="str">
        <f t="shared" si="127"/>
        <v/>
      </c>
      <c r="BD122" s="77" t="str">
        <f t="shared" si="128"/>
        <v/>
      </c>
      <c r="BE122" s="80" t="str">
        <f t="shared" si="129"/>
        <v/>
      </c>
      <c r="BF122" s="77" t="str">
        <f t="shared" si="123"/>
        <v/>
      </c>
      <c r="BG122" s="80" t="str">
        <f t="shared" si="59"/>
        <v/>
      </c>
      <c r="BH122" s="77" t="str">
        <f t="shared" si="124"/>
        <v/>
      </c>
      <c r="BI122" s="80" t="str">
        <f t="shared" si="60"/>
        <v/>
      </c>
      <c r="BJ122" s="77" t="str">
        <f t="shared" si="125"/>
        <v/>
      </c>
      <c r="BK122" s="80" t="str">
        <f t="shared" si="61"/>
        <v/>
      </c>
    </row>
    <row r="123" spans="1:63" s="68" customFormat="1" ht="21" hidden="1" customHeight="1">
      <c r="A123" s="241">
        <f t="shared" si="131"/>
        <v>110</v>
      </c>
      <c r="B123" s="72"/>
      <c r="C123" s="76" t="str">
        <f t="shared" si="93"/>
        <v/>
      </c>
      <c r="D123" s="81" t="str">
        <f t="shared" si="99"/>
        <v/>
      </c>
      <c r="E123" s="80" t="str">
        <f t="shared" si="31"/>
        <v/>
      </c>
      <c r="F123" s="77" t="str">
        <f t="shared" ca="1" si="100"/>
        <v/>
      </c>
      <c r="G123" s="80" t="str">
        <f t="shared" si="32"/>
        <v/>
      </c>
      <c r="H123" s="77" t="str">
        <f t="shared" ca="1" si="101"/>
        <v/>
      </c>
      <c r="I123" s="80" t="str">
        <f t="shared" si="33"/>
        <v/>
      </c>
      <c r="J123" s="77" t="str">
        <f t="shared" ca="1" si="102"/>
        <v/>
      </c>
      <c r="K123" s="80" t="str">
        <f t="shared" si="34"/>
        <v/>
      </c>
      <c r="L123" s="77" t="str">
        <f t="shared" ca="1" si="103"/>
        <v/>
      </c>
      <c r="M123" s="80" t="str">
        <f t="shared" si="35"/>
        <v/>
      </c>
      <c r="N123" s="77" t="str">
        <f t="shared" ca="1" si="104"/>
        <v/>
      </c>
      <c r="O123" s="80" t="str">
        <f t="shared" si="36"/>
        <v/>
      </c>
      <c r="P123" s="77" t="str">
        <f t="shared" ca="1" si="105"/>
        <v/>
      </c>
      <c r="Q123" s="80" t="str">
        <f t="shared" si="37"/>
        <v/>
      </c>
      <c r="R123" s="77" t="str">
        <f t="shared" ca="1" si="106"/>
        <v/>
      </c>
      <c r="S123" s="80" t="str">
        <f t="shared" si="38"/>
        <v/>
      </c>
      <c r="T123" s="77" t="str">
        <f t="shared" ca="1" si="107"/>
        <v/>
      </c>
      <c r="U123" s="80" t="str">
        <f t="shared" si="39"/>
        <v/>
      </c>
      <c r="V123" s="77" t="str">
        <f t="shared" ca="1" si="108"/>
        <v/>
      </c>
      <c r="W123" s="80" t="str">
        <f t="shared" si="40"/>
        <v/>
      </c>
      <c r="X123" s="77" t="str">
        <f t="shared" ca="1" si="109"/>
        <v/>
      </c>
      <c r="Y123" s="80" t="str">
        <f t="shared" si="41"/>
        <v/>
      </c>
      <c r="Z123" s="77" t="str">
        <f t="shared" ca="1" si="110"/>
        <v/>
      </c>
      <c r="AA123" s="80" t="str">
        <f t="shared" si="42"/>
        <v/>
      </c>
      <c r="AB123" s="77" t="str">
        <f t="shared" ca="1" si="111"/>
        <v/>
      </c>
      <c r="AC123" s="80" t="str">
        <f t="shared" si="43"/>
        <v/>
      </c>
      <c r="AD123" s="77" t="str">
        <f t="shared" ca="1" si="112"/>
        <v/>
      </c>
      <c r="AE123" s="80" t="str">
        <f t="shared" si="44"/>
        <v/>
      </c>
      <c r="AF123" s="77" t="str">
        <f t="shared" ca="1" si="113"/>
        <v/>
      </c>
      <c r="AG123" s="80" t="str">
        <f t="shared" si="45"/>
        <v/>
      </c>
      <c r="AH123" s="77" t="str">
        <f t="shared" ca="1" si="114"/>
        <v/>
      </c>
      <c r="AI123" s="80" t="str">
        <f t="shared" si="46"/>
        <v/>
      </c>
      <c r="AJ123" s="77" t="str">
        <f t="shared" si="115"/>
        <v/>
      </c>
      <c r="AK123" s="80" t="str">
        <f t="shared" si="47"/>
        <v/>
      </c>
      <c r="AL123" s="77" t="str">
        <f t="shared" si="116"/>
        <v/>
      </c>
      <c r="AM123" s="80" t="str">
        <f t="shared" si="48"/>
        <v/>
      </c>
      <c r="AN123" s="77" t="str">
        <f t="shared" si="117"/>
        <v/>
      </c>
      <c r="AO123" s="80" t="str">
        <f t="shared" si="49"/>
        <v/>
      </c>
      <c r="AP123" s="77" t="str">
        <f t="shared" si="118"/>
        <v/>
      </c>
      <c r="AQ123" s="80" t="str">
        <f t="shared" si="50"/>
        <v/>
      </c>
      <c r="AR123" s="77" t="str">
        <f t="shared" si="119"/>
        <v/>
      </c>
      <c r="AS123" s="80" t="str">
        <f t="shared" si="51"/>
        <v/>
      </c>
      <c r="AT123" s="77" t="str">
        <f t="shared" si="120"/>
        <v/>
      </c>
      <c r="AU123" s="80" t="str">
        <f t="shared" si="52"/>
        <v/>
      </c>
      <c r="AV123" s="77" t="str">
        <f t="shared" si="121"/>
        <v/>
      </c>
      <c r="AW123" s="80" t="str">
        <f t="shared" si="53"/>
        <v/>
      </c>
      <c r="AX123" s="77" t="str">
        <f t="shared" si="122"/>
        <v/>
      </c>
      <c r="AY123" s="80" t="str">
        <f t="shared" si="54"/>
        <v/>
      </c>
      <c r="AZ123" s="77" t="str">
        <f t="shared" si="130"/>
        <v/>
      </c>
      <c r="BA123" s="80" t="str">
        <f t="shared" si="55"/>
        <v/>
      </c>
      <c r="BB123" s="77" t="str">
        <f t="shared" si="126"/>
        <v/>
      </c>
      <c r="BC123" s="80" t="str">
        <f t="shared" si="127"/>
        <v/>
      </c>
      <c r="BD123" s="77" t="str">
        <f t="shared" si="128"/>
        <v/>
      </c>
      <c r="BE123" s="80" t="str">
        <f t="shared" si="129"/>
        <v/>
      </c>
      <c r="BF123" s="77" t="str">
        <f t="shared" si="123"/>
        <v/>
      </c>
      <c r="BG123" s="80" t="str">
        <f t="shared" si="59"/>
        <v/>
      </c>
      <c r="BH123" s="77" t="str">
        <f t="shared" si="124"/>
        <v/>
      </c>
      <c r="BI123" s="80" t="str">
        <f t="shared" si="60"/>
        <v/>
      </c>
      <c r="BJ123" s="77" t="str">
        <f t="shared" si="125"/>
        <v/>
      </c>
      <c r="BK123" s="80" t="str">
        <f t="shared" si="61"/>
        <v/>
      </c>
    </row>
    <row r="124" spans="1:63" s="68" customFormat="1" ht="21" hidden="1" customHeight="1">
      <c r="A124" s="241">
        <f t="shared" si="131"/>
        <v>111</v>
      </c>
      <c r="B124" s="72"/>
      <c r="C124" s="76" t="str">
        <f t="shared" si="93"/>
        <v/>
      </c>
      <c r="D124" s="81" t="str">
        <f t="shared" si="99"/>
        <v/>
      </c>
      <c r="E124" s="80" t="str">
        <f t="shared" si="31"/>
        <v/>
      </c>
      <c r="F124" s="77" t="str">
        <f t="shared" ca="1" si="100"/>
        <v/>
      </c>
      <c r="G124" s="80" t="str">
        <f t="shared" si="32"/>
        <v/>
      </c>
      <c r="H124" s="77" t="str">
        <f t="shared" ca="1" si="101"/>
        <v/>
      </c>
      <c r="I124" s="80" t="str">
        <f t="shared" si="33"/>
        <v/>
      </c>
      <c r="J124" s="77" t="str">
        <f t="shared" ca="1" si="102"/>
        <v/>
      </c>
      <c r="K124" s="80" t="str">
        <f t="shared" si="34"/>
        <v/>
      </c>
      <c r="L124" s="77" t="str">
        <f t="shared" ca="1" si="103"/>
        <v/>
      </c>
      <c r="M124" s="80" t="str">
        <f t="shared" si="35"/>
        <v/>
      </c>
      <c r="N124" s="77" t="str">
        <f t="shared" ca="1" si="104"/>
        <v/>
      </c>
      <c r="O124" s="80" t="str">
        <f t="shared" si="36"/>
        <v/>
      </c>
      <c r="P124" s="77" t="str">
        <f t="shared" ca="1" si="105"/>
        <v/>
      </c>
      <c r="Q124" s="80" t="str">
        <f t="shared" si="37"/>
        <v/>
      </c>
      <c r="R124" s="77" t="str">
        <f t="shared" ca="1" si="106"/>
        <v/>
      </c>
      <c r="S124" s="80" t="str">
        <f t="shared" si="38"/>
        <v/>
      </c>
      <c r="T124" s="77" t="str">
        <f t="shared" ca="1" si="107"/>
        <v/>
      </c>
      <c r="U124" s="80" t="str">
        <f t="shared" si="39"/>
        <v/>
      </c>
      <c r="V124" s="77" t="str">
        <f t="shared" ca="1" si="108"/>
        <v/>
      </c>
      <c r="W124" s="80" t="str">
        <f t="shared" si="40"/>
        <v/>
      </c>
      <c r="X124" s="77" t="str">
        <f t="shared" ca="1" si="109"/>
        <v/>
      </c>
      <c r="Y124" s="80" t="str">
        <f t="shared" si="41"/>
        <v/>
      </c>
      <c r="Z124" s="77" t="str">
        <f t="shared" ca="1" si="110"/>
        <v/>
      </c>
      <c r="AA124" s="80" t="str">
        <f t="shared" si="42"/>
        <v/>
      </c>
      <c r="AB124" s="77" t="str">
        <f t="shared" ca="1" si="111"/>
        <v/>
      </c>
      <c r="AC124" s="80" t="str">
        <f t="shared" si="43"/>
        <v/>
      </c>
      <c r="AD124" s="77" t="str">
        <f t="shared" ca="1" si="112"/>
        <v/>
      </c>
      <c r="AE124" s="80" t="str">
        <f t="shared" si="44"/>
        <v/>
      </c>
      <c r="AF124" s="77" t="str">
        <f t="shared" ca="1" si="113"/>
        <v/>
      </c>
      <c r="AG124" s="80" t="str">
        <f t="shared" si="45"/>
        <v/>
      </c>
      <c r="AH124" s="77" t="str">
        <f t="shared" ca="1" si="114"/>
        <v/>
      </c>
      <c r="AI124" s="80" t="str">
        <f t="shared" si="46"/>
        <v/>
      </c>
      <c r="AJ124" s="77" t="str">
        <f t="shared" si="115"/>
        <v/>
      </c>
      <c r="AK124" s="80" t="str">
        <f t="shared" si="47"/>
        <v/>
      </c>
      <c r="AL124" s="77" t="str">
        <f t="shared" si="116"/>
        <v/>
      </c>
      <c r="AM124" s="80" t="str">
        <f t="shared" si="48"/>
        <v/>
      </c>
      <c r="AN124" s="77" t="str">
        <f t="shared" si="117"/>
        <v/>
      </c>
      <c r="AO124" s="80" t="str">
        <f t="shared" si="49"/>
        <v/>
      </c>
      <c r="AP124" s="77" t="str">
        <f t="shared" si="118"/>
        <v/>
      </c>
      <c r="AQ124" s="80" t="str">
        <f t="shared" si="50"/>
        <v/>
      </c>
      <c r="AR124" s="77" t="str">
        <f t="shared" si="119"/>
        <v/>
      </c>
      <c r="AS124" s="80" t="str">
        <f t="shared" si="51"/>
        <v/>
      </c>
      <c r="AT124" s="77" t="str">
        <f t="shared" si="120"/>
        <v/>
      </c>
      <c r="AU124" s="80" t="str">
        <f t="shared" si="52"/>
        <v/>
      </c>
      <c r="AV124" s="77" t="str">
        <f t="shared" si="121"/>
        <v/>
      </c>
      <c r="AW124" s="80" t="str">
        <f t="shared" si="53"/>
        <v/>
      </c>
      <c r="AX124" s="77" t="str">
        <f t="shared" si="122"/>
        <v/>
      </c>
      <c r="AY124" s="80" t="str">
        <f t="shared" si="54"/>
        <v/>
      </c>
      <c r="AZ124" s="77" t="str">
        <f t="shared" si="130"/>
        <v/>
      </c>
      <c r="BA124" s="80" t="str">
        <f t="shared" si="55"/>
        <v/>
      </c>
      <c r="BB124" s="77" t="str">
        <f t="shared" si="126"/>
        <v/>
      </c>
      <c r="BC124" s="80" t="str">
        <f t="shared" si="127"/>
        <v/>
      </c>
      <c r="BD124" s="77" t="str">
        <f t="shared" si="128"/>
        <v/>
      </c>
      <c r="BE124" s="80" t="str">
        <f t="shared" si="129"/>
        <v/>
      </c>
      <c r="BF124" s="77" t="str">
        <f t="shared" si="123"/>
        <v/>
      </c>
      <c r="BG124" s="80" t="str">
        <f t="shared" si="59"/>
        <v/>
      </c>
      <c r="BH124" s="77" t="str">
        <f t="shared" si="124"/>
        <v/>
      </c>
      <c r="BI124" s="80" t="str">
        <f t="shared" si="60"/>
        <v/>
      </c>
      <c r="BJ124" s="77" t="str">
        <f t="shared" si="125"/>
        <v/>
      </c>
      <c r="BK124" s="80" t="str">
        <f t="shared" si="61"/>
        <v/>
      </c>
    </row>
    <row r="125" spans="1:63" s="68" customFormat="1" ht="21" hidden="1" customHeight="1">
      <c r="A125" s="241">
        <f t="shared" si="131"/>
        <v>112</v>
      </c>
      <c r="B125" s="72"/>
      <c r="C125" s="76" t="str">
        <f t="shared" si="93"/>
        <v/>
      </c>
      <c r="D125" s="81" t="str">
        <f t="shared" si="99"/>
        <v/>
      </c>
      <c r="E125" s="80" t="str">
        <f t="shared" si="31"/>
        <v/>
      </c>
      <c r="F125" s="77" t="str">
        <f t="shared" ca="1" si="100"/>
        <v/>
      </c>
      <c r="G125" s="80" t="str">
        <f t="shared" si="32"/>
        <v/>
      </c>
      <c r="H125" s="77" t="str">
        <f t="shared" ca="1" si="101"/>
        <v/>
      </c>
      <c r="I125" s="80" t="str">
        <f t="shared" si="33"/>
        <v/>
      </c>
      <c r="J125" s="77" t="str">
        <f t="shared" ca="1" si="102"/>
        <v/>
      </c>
      <c r="K125" s="80" t="str">
        <f t="shared" si="34"/>
        <v/>
      </c>
      <c r="L125" s="77" t="str">
        <f t="shared" ca="1" si="103"/>
        <v/>
      </c>
      <c r="M125" s="80" t="str">
        <f t="shared" si="35"/>
        <v/>
      </c>
      <c r="N125" s="77" t="str">
        <f t="shared" ca="1" si="104"/>
        <v/>
      </c>
      <c r="O125" s="80" t="str">
        <f t="shared" si="36"/>
        <v/>
      </c>
      <c r="P125" s="77" t="str">
        <f t="shared" ca="1" si="105"/>
        <v/>
      </c>
      <c r="Q125" s="80" t="str">
        <f t="shared" si="37"/>
        <v/>
      </c>
      <c r="R125" s="77" t="str">
        <f t="shared" ca="1" si="106"/>
        <v/>
      </c>
      <c r="S125" s="80" t="str">
        <f t="shared" si="38"/>
        <v/>
      </c>
      <c r="T125" s="77" t="str">
        <f t="shared" ca="1" si="107"/>
        <v/>
      </c>
      <c r="U125" s="80" t="str">
        <f t="shared" si="39"/>
        <v/>
      </c>
      <c r="V125" s="77" t="str">
        <f t="shared" ca="1" si="108"/>
        <v/>
      </c>
      <c r="W125" s="80" t="str">
        <f t="shared" si="40"/>
        <v/>
      </c>
      <c r="X125" s="77" t="str">
        <f t="shared" ca="1" si="109"/>
        <v/>
      </c>
      <c r="Y125" s="80" t="str">
        <f t="shared" si="41"/>
        <v/>
      </c>
      <c r="Z125" s="77" t="str">
        <f t="shared" ca="1" si="110"/>
        <v/>
      </c>
      <c r="AA125" s="80" t="str">
        <f t="shared" si="42"/>
        <v/>
      </c>
      <c r="AB125" s="77" t="str">
        <f t="shared" ca="1" si="111"/>
        <v/>
      </c>
      <c r="AC125" s="80" t="str">
        <f t="shared" si="43"/>
        <v/>
      </c>
      <c r="AD125" s="77" t="str">
        <f t="shared" ca="1" si="112"/>
        <v/>
      </c>
      <c r="AE125" s="80" t="str">
        <f t="shared" si="44"/>
        <v/>
      </c>
      <c r="AF125" s="77" t="str">
        <f t="shared" ca="1" si="113"/>
        <v/>
      </c>
      <c r="AG125" s="80" t="str">
        <f t="shared" si="45"/>
        <v/>
      </c>
      <c r="AH125" s="77" t="str">
        <f t="shared" ca="1" si="114"/>
        <v/>
      </c>
      <c r="AI125" s="80" t="str">
        <f t="shared" si="46"/>
        <v/>
      </c>
      <c r="AJ125" s="77" t="str">
        <f t="shared" si="115"/>
        <v/>
      </c>
      <c r="AK125" s="80" t="str">
        <f t="shared" si="47"/>
        <v/>
      </c>
      <c r="AL125" s="77" t="str">
        <f t="shared" si="116"/>
        <v/>
      </c>
      <c r="AM125" s="80" t="str">
        <f t="shared" si="48"/>
        <v/>
      </c>
      <c r="AN125" s="77" t="str">
        <f t="shared" si="117"/>
        <v/>
      </c>
      <c r="AO125" s="80" t="str">
        <f t="shared" si="49"/>
        <v/>
      </c>
      <c r="AP125" s="77" t="str">
        <f t="shared" si="118"/>
        <v/>
      </c>
      <c r="AQ125" s="80" t="str">
        <f t="shared" si="50"/>
        <v/>
      </c>
      <c r="AR125" s="77" t="str">
        <f t="shared" si="119"/>
        <v/>
      </c>
      <c r="AS125" s="80" t="str">
        <f t="shared" si="51"/>
        <v/>
      </c>
      <c r="AT125" s="77" t="str">
        <f t="shared" si="120"/>
        <v/>
      </c>
      <c r="AU125" s="80" t="str">
        <f t="shared" si="52"/>
        <v/>
      </c>
      <c r="AV125" s="77" t="str">
        <f t="shared" si="121"/>
        <v/>
      </c>
      <c r="AW125" s="80" t="str">
        <f t="shared" si="53"/>
        <v/>
      </c>
      <c r="AX125" s="77" t="str">
        <f t="shared" si="122"/>
        <v/>
      </c>
      <c r="AY125" s="80" t="str">
        <f t="shared" si="54"/>
        <v/>
      </c>
      <c r="AZ125" s="77" t="str">
        <f t="shared" si="130"/>
        <v/>
      </c>
      <c r="BA125" s="80" t="str">
        <f t="shared" si="55"/>
        <v/>
      </c>
      <c r="BB125" s="77" t="str">
        <f t="shared" si="126"/>
        <v/>
      </c>
      <c r="BC125" s="80" t="str">
        <f t="shared" si="127"/>
        <v/>
      </c>
      <c r="BD125" s="77" t="str">
        <f t="shared" si="128"/>
        <v/>
      </c>
      <c r="BE125" s="80" t="str">
        <f t="shared" si="129"/>
        <v/>
      </c>
      <c r="BF125" s="77" t="str">
        <f t="shared" si="123"/>
        <v/>
      </c>
      <c r="BG125" s="80" t="str">
        <f t="shared" si="59"/>
        <v/>
      </c>
      <c r="BH125" s="77" t="str">
        <f t="shared" si="124"/>
        <v/>
      </c>
      <c r="BI125" s="80" t="str">
        <f t="shared" si="60"/>
        <v/>
      </c>
      <c r="BJ125" s="77" t="str">
        <f t="shared" si="125"/>
        <v/>
      </c>
      <c r="BK125" s="80" t="str">
        <f t="shared" si="61"/>
        <v/>
      </c>
    </row>
    <row r="126" spans="1:63" s="68" customFormat="1" ht="21" hidden="1" customHeight="1">
      <c r="A126" s="241">
        <f t="shared" si="131"/>
        <v>113</v>
      </c>
      <c r="B126" s="72"/>
      <c r="C126" s="76" t="str">
        <f t="shared" si="93"/>
        <v/>
      </c>
      <c r="D126" s="81" t="str">
        <f t="shared" si="99"/>
        <v/>
      </c>
      <c r="E126" s="80" t="str">
        <f t="shared" si="31"/>
        <v/>
      </c>
      <c r="F126" s="77" t="str">
        <f t="shared" ca="1" si="100"/>
        <v/>
      </c>
      <c r="G126" s="80" t="str">
        <f t="shared" si="32"/>
        <v/>
      </c>
      <c r="H126" s="77" t="str">
        <f t="shared" ca="1" si="101"/>
        <v/>
      </c>
      <c r="I126" s="80" t="str">
        <f t="shared" si="33"/>
        <v/>
      </c>
      <c r="J126" s="77" t="str">
        <f t="shared" ca="1" si="102"/>
        <v/>
      </c>
      <c r="K126" s="80" t="str">
        <f t="shared" si="34"/>
        <v/>
      </c>
      <c r="L126" s="77" t="str">
        <f t="shared" ca="1" si="103"/>
        <v/>
      </c>
      <c r="M126" s="80" t="str">
        <f t="shared" si="35"/>
        <v/>
      </c>
      <c r="N126" s="77" t="str">
        <f t="shared" ca="1" si="104"/>
        <v/>
      </c>
      <c r="O126" s="80" t="str">
        <f t="shared" si="36"/>
        <v/>
      </c>
      <c r="P126" s="77" t="str">
        <f t="shared" ca="1" si="105"/>
        <v/>
      </c>
      <c r="Q126" s="80" t="str">
        <f t="shared" si="37"/>
        <v/>
      </c>
      <c r="R126" s="77" t="str">
        <f t="shared" ca="1" si="106"/>
        <v/>
      </c>
      <c r="S126" s="80" t="str">
        <f t="shared" si="38"/>
        <v/>
      </c>
      <c r="T126" s="77" t="str">
        <f t="shared" ca="1" si="107"/>
        <v/>
      </c>
      <c r="U126" s="80" t="str">
        <f t="shared" si="39"/>
        <v/>
      </c>
      <c r="V126" s="77" t="str">
        <f t="shared" ca="1" si="108"/>
        <v/>
      </c>
      <c r="W126" s="80" t="str">
        <f t="shared" si="40"/>
        <v/>
      </c>
      <c r="X126" s="77" t="str">
        <f t="shared" ca="1" si="109"/>
        <v/>
      </c>
      <c r="Y126" s="80" t="str">
        <f t="shared" si="41"/>
        <v/>
      </c>
      <c r="Z126" s="77" t="str">
        <f t="shared" ca="1" si="110"/>
        <v/>
      </c>
      <c r="AA126" s="80" t="str">
        <f t="shared" si="42"/>
        <v/>
      </c>
      <c r="AB126" s="77" t="str">
        <f t="shared" ca="1" si="111"/>
        <v/>
      </c>
      <c r="AC126" s="80" t="str">
        <f t="shared" si="43"/>
        <v/>
      </c>
      <c r="AD126" s="77" t="str">
        <f t="shared" ca="1" si="112"/>
        <v/>
      </c>
      <c r="AE126" s="80" t="str">
        <f t="shared" si="44"/>
        <v/>
      </c>
      <c r="AF126" s="77" t="str">
        <f t="shared" ca="1" si="113"/>
        <v/>
      </c>
      <c r="AG126" s="80" t="str">
        <f t="shared" si="45"/>
        <v/>
      </c>
      <c r="AH126" s="77" t="str">
        <f t="shared" ca="1" si="114"/>
        <v/>
      </c>
      <c r="AI126" s="80" t="str">
        <f t="shared" si="46"/>
        <v/>
      </c>
      <c r="AJ126" s="77" t="str">
        <f t="shared" si="115"/>
        <v/>
      </c>
      <c r="AK126" s="80" t="str">
        <f t="shared" si="47"/>
        <v/>
      </c>
      <c r="AL126" s="77" t="str">
        <f t="shared" si="116"/>
        <v/>
      </c>
      <c r="AM126" s="80" t="str">
        <f t="shared" si="48"/>
        <v/>
      </c>
      <c r="AN126" s="77" t="str">
        <f t="shared" si="117"/>
        <v/>
      </c>
      <c r="AO126" s="80" t="str">
        <f t="shared" si="49"/>
        <v/>
      </c>
      <c r="AP126" s="77" t="str">
        <f t="shared" si="118"/>
        <v/>
      </c>
      <c r="AQ126" s="80" t="str">
        <f t="shared" si="50"/>
        <v/>
      </c>
      <c r="AR126" s="77" t="str">
        <f t="shared" si="119"/>
        <v/>
      </c>
      <c r="AS126" s="80" t="str">
        <f t="shared" si="51"/>
        <v/>
      </c>
      <c r="AT126" s="77" t="str">
        <f t="shared" si="120"/>
        <v/>
      </c>
      <c r="AU126" s="80" t="str">
        <f t="shared" si="52"/>
        <v/>
      </c>
      <c r="AV126" s="77" t="str">
        <f t="shared" si="121"/>
        <v/>
      </c>
      <c r="AW126" s="80" t="str">
        <f t="shared" si="53"/>
        <v/>
      </c>
      <c r="AX126" s="77" t="str">
        <f t="shared" si="122"/>
        <v/>
      </c>
      <c r="AY126" s="80" t="str">
        <f t="shared" si="54"/>
        <v/>
      </c>
      <c r="AZ126" s="77" t="str">
        <f t="shared" si="130"/>
        <v/>
      </c>
      <c r="BA126" s="80" t="str">
        <f t="shared" si="55"/>
        <v/>
      </c>
      <c r="BB126" s="77" t="str">
        <f t="shared" si="126"/>
        <v/>
      </c>
      <c r="BC126" s="80" t="str">
        <f t="shared" si="127"/>
        <v/>
      </c>
      <c r="BD126" s="77" t="str">
        <f t="shared" si="128"/>
        <v/>
      </c>
      <c r="BE126" s="80" t="str">
        <f t="shared" si="129"/>
        <v/>
      </c>
      <c r="BF126" s="77" t="str">
        <f t="shared" si="123"/>
        <v/>
      </c>
      <c r="BG126" s="80" t="str">
        <f t="shared" si="59"/>
        <v/>
      </c>
      <c r="BH126" s="77" t="str">
        <f t="shared" si="124"/>
        <v/>
      </c>
      <c r="BI126" s="80" t="str">
        <f t="shared" si="60"/>
        <v/>
      </c>
      <c r="BJ126" s="77" t="str">
        <f t="shared" si="125"/>
        <v/>
      </c>
      <c r="BK126" s="80" t="str">
        <f t="shared" si="61"/>
        <v/>
      </c>
    </row>
    <row r="127" spans="1:63" ht="21" customHeight="1">
      <c r="D127" s="69"/>
      <c r="F127" s="69"/>
      <c r="H127" s="69"/>
      <c r="J127" s="69"/>
      <c r="L127" s="69"/>
      <c r="N127" s="69"/>
      <c r="P127" s="69"/>
      <c r="Q127" s="69"/>
      <c r="R127" s="69"/>
      <c r="S127" s="69"/>
    </row>
    <row r="128" spans="1:63" ht="21.75" customHeight="1">
      <c r="B128" s="1404" t="s">
        <v>61</v>
      </c>
      <c r="C128" s="1405"/>
      <c r="D128" s="1405"/>
      <c r="E128" s="1405"/>
      <c r="F128" s="1405"/>
      <c r="G128" s="140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1:63" s="68" customFormat="1" ht="21" customHeight="1">
      <c r="A129" s="241">
        <v>1</v>
      </c>
      <c r="B129" s="379" t="s">
        <v>380</v>
      </c>
      <c r="C129" s="380">
        <f t="shared" ref="C129:C192" ca="1" si="132">IF(B129="","",IF($L$4="Media aritmética",ROUND(AVERAGE(D129,F129,H129,J129,L129,N129,P129,R129,T129,V129,X129,Z129,AB129,AF129,AH129,AD129,AJ129,AL129,AN129,AP129,AR129,AT129,AV129,AX129),2),ROUND(_xlfn.STDEV.P(D129,F129,H129,J129,L129,N129,P129,R129,T129,V129,X129,Z129,AB129,AF129,AH129,AD129,AJ129,AL129,AN129,AP129,AR129,AT129,AV129,AX129),2)))</f>
        <v>11984</v>
      </c>
      <c r="D129" s="295" t="str">
        <f t="shared" ref="D129:D192" si="133">IF($D$8="Habilitado",IF($B129="","",ROUND(VLOOKUP($B129,OFERENTE_1,5,FALSE),2)),"")</f>
        <v/>
      </c>
      <c r="E129" s="294" t="str">
        <f>IF($B129="","",IF(D129="","",IF($L$4="Media aritmética",(D129&lt;=$C129)*($H$5/$C$5)+(D129&gt;$C129)*0,IF(AND(ROUND(AVERAGE($D129,$F129,$H129,$J129,$L129,$N129,$P129,$R129,$T129,$V129,$X129,$Z129,$AB129,$AD129,$AF129,$AH129,$AJ129,AL129,AN129,AP129,AR129,AT129,AV129,AX129,AZ129,BB129,BD129,BF129,BH129,BJ129),2)-$C129/2&lt;=D129,(ROUND(AVERAGE($D129,$F129,$H129,$J129,$L129,$N129,$P129,$R129,$T129,$V129,$X129,$Z129,$AB129,$AD129,$AF129,$AH129,$AJ129,AL129,AN129,AP129,AR129,AT129,AV129,AX129,AZ129,BB129,BD129,BF129,BH129,BJ129),2)+$C129/2&gt;D129)),($H$5/$C$5),0))))</f>
        <v/>
      </c>
      <c r="F129" s="295">
        <f t="shared" ref="F129:F192" ca="1" si="134">IF($F$8="Habilitado",IF($B129="","",ROUND(VLOOKUP($B129,OFERENTE_2,5,FALSE),2)),"")</f>
        <v>20876</v>
      </c>
      <c r="G129" s="294">
        <f ca="1">IF($B129="","",IF(F129="","",IF($L$4="Media aritmética",(F129&lt;=$C129)*($H$5/$C$5)+(F129&gt;$C129)*0,IF(AND(ROUND(AVERAGE($D129,$F129,$H129,$J129,$L129,$N129,$P129,$R129,$T129,$V129,$X129,$Z129,$AB129,$AD129,$AF129,$AH129,$AJ129,AL129,AN129,AP129,AR129,AT129,AV129,AX129,AZ129,BB129,BD129,BF129,BH129,BJ129),2)-$C129/2&lt;=F129,(ROUND(AVERAGE($D129,$F129,$H129,$J129,$L129,$N129,$P129,$R129,$T129,$V129,$X129,$Z129,$AB129,$AD129,$AF129,$AH129,$AJ129,AL129,AN129,AP129,AR129,AT129,AV129,AX129,AZ129,BB129,BD129,BF129,BH129,BJ129),2)+$C129/2&gt;F129)),($H$5/$C$5),0))))</f>
        <v>1.1764705882352942</v>
      </c>
      <c r="H129" s="295">
        <f t="shared" ref="H129:H192" ca="1" si="135">IF($H$8="Habilitado",IF($B129="","",ROUND(VLOOKUP($B129,OFERENTE_3,5,FALSE),2)),"")</f>
        <v>50404.7</v>
      </c>
      <c r="I129" s="294">
        <f ca="1">IF($B129="","",IF(H129="","",IF($L$4="Media aritmética",(H129&lt;=$C129)*($H$5/$C$5)+(H129&gt;$C129)*0,IF(AND(ROUND(AVERAGE($D129,$F129,$H129,$J129,$L129,$N129,$P129,$R129,$T129,$V129,$X129,$Z129,$AB129,$AD129,$AF129,$AH129,$AJ129,AL129,AN129,AP129,AR129,AT129,AV129,AX129,AZ129,BB129,BD129,BF129,BH129,BJ129),2)-$C129/2&lt;=H129,(ROUND(AVERAGE($D129,$F129,$H129,$J129,$L129,$N129,$P129,$R129,$T129,$V129,$X129,$Z129,$AB129,$AD129,$AF129,$AH129,$AJ129,AL129,AN129,AP129,AR129,AT129,AV129,AX129,AZ129,BB129,BD129,BF129,BH129,BJ129),2)+$C129/2&gt;H129)),($H$5/$C$5),0))))</f>
        <v>0</v>
      </c>
      <c r="J129" s="295" t="str">
        <f t="shared" ref="J129:J192" ca="1" si="136">IF($J$8="Habilitado",IF($B129="","",ROUND(VLOOKUP($B129,OFERENTE_4,6,FALSE),2)),"")</f>
        <v/>
      </c>
      <c r="K129" s="294" t="str">
        <f ca="1">IF($B129="","",IF(J129="","",IF($L$4="Media aritmética",(J129&lt;=$C129)*($H$5/$C$5)+(J129&gt;$C129)*0,IF(AND(ROUND(AVERAGE($D129,$F129,$H129,$J129,$L129,$N129,$P129,$R129,$T129,$V129,$X129,$Z129,$AB129,$AD129,$AF129,$AH129,$AJ129,AL129,AN129,AP129,AR129,AT129,AV129,AX129,AZ129,BB129,BD129,BF129,BH129,BJ129),2)-$C129/2&lt;=J129,(ROUND(AVERAGE($D129,$F129,$H129,$J129,$L129,$N129,$P129,$R129,$T129,$V129,$X129,$Z129,$AB129,$AD129,$AF129,$AH129,$AJ129,AL129,AN129,AP129,AR129,AT129,AV129,AX129,AZ129,BB129,BD129,BF129,BH129,BJ129),2)+$C129/2&gt;J129)),($H$5/$C$5),0))))</f>
        <v/>
      </c>
      <c r="L129" s="295">
        <f t="shared" ref="L129:L192" ca="1" si="137">IF($L$8="Habilitado",IF($B129="","",ROUND(VLOOKUP($B129,OFERENTE_5,5,FALSE),2)),"")</f>
        <v>25300</v>
      </c>
      <c r="M129" s="294">
        <f ca="1">IF($B129="","",IF(L129="","",IF($L$4="Media aritmética",(L129&lt;=$C129)*($H$5/$C$5)+(L129&gt;$C129)*0,IF(AND(ROUND(AVERAGE($D129,$F129,$H129,$J129,$L129,$N129,$P129,$R129,$T129,$V129,$X129,$Z129,$AB129,$AD129,$AF129,$AH129,$AJ129,AL129,AN129,AP129,AR129,AT129,AV129,AX129,AZ129,BB129,BD129,BF129,BH129,BJ129),2)-$C129/2&lt;=L129,(ROUND(AVERAGE($D129,$F129,$H129,$J129,$L129,$N129,$P129,$R129,$T129,$V129,$X129,$Z129,$AB129,$AD129,$AF129,$AH129,$AJ129,AL129,AN129,AP129,AR129,AT129,AV129,AX129,AZ129,BB129,BD129,BF129,BH129,BJ129),2)+$C129/2&gt;L129)),($H$5/$C$5),0))))</f>
        <v>1.1764705882352942</v>
      </c>
      <c r="N129" s="295">
        <f t="shared" ref="N129:N192" ca="1" si="138">IF($N$8="Habilitado",IF($B129="","",ROUND(VLOOKUP($B129,OFERENTE_6,5,FALSE),2)),"")</f>
        <v>40600</v>
      </c>
      <c r="O129" s="294">
        <f ca="1">IF($B129="","",IF(N129="","",IF($L$4="Media aritmética",(N129&lt;=$C129)*($H$5/$C$5)+(N129&gt;$C129)*0,IF(AND(ROUND(AVERAGE($D129,$F129,$H129,$J129,$L129,$N129,$P129,$R129,$T129,$V129,$X129,$Z129,$AB129,$AD129,$AF129,$AH129,$AJ129,AL129,AN129,AP129,AR129,AT129,AV129,AX129,AZ129,BB129,BD129,BF129,BH129,BJ129),2)-$C129/2&lt;=N129,(ROUND(AVERAGE($D129,$F129,$H129,$J129,$L129,$N129,$P129,$R129,$T129,$V129,$X129,$Z129,$AB129,$AD129,$AF129,$AH129,$AJ129,AL129,AN129,AP129,AR129,AT129,AV129,AX129,AZ129,BB129,BD129,BF129,BH129,BJ129),2)+$C129/2&gt;N129)),($H$5/$C$5),0))))</f>
        <v>0</v>
      </c>
      <c r="P129" s="295">
        <f t="shared" ref="P129:P192" ca="1" si="139">IF($P$8="Habilitado",IF($B129="","",ROUND(VLOOKUP($B129,OFERENTE_7,5,FALSE),2)),"")</f>
        <v>21328</v>
      </c>
      <c r="Q129" s="294">
        <f ca="1">IF($B129="","",IF(P129="","",IF($L$4="Media aritmética",(P129&lt;=$C129)*($H$5/$C$5)+(P129&gt;$C129)*0,IF(AND(ROUND(AVERAGE($D129,$F129,$H129,$J129,$L129,$N129,$P129,$R129,$T129,$V129,$X129,$Z129,$AB129,$AD129,$AF129,$AH129,$AJ129,AL129,AN129,AP129,AR129,AT129,AV129,AX129,AZ129,BB129,BD129,BF129,BH129,BJ129),2)-$C129/2&lt;=P129,(ROUND(AVERAGE($D129,$F129,$H129,$J129,$L129,$N129,$P129,$R129,$T129,$V129,$X129,$Z129,$AB129,$AD129,$AF129,$AH129,$AJ129,AL129,AN129,AP129,AR129,AT129,AV129,AX129,AZ129,BB129,BD129,BF129,BH129,BJ129),2)+$C129/2&gt;P129)),($H$5/$C$5),0))))</f>
        <v>1.1764705882352942</v>
      </c>
      <c r="R129" s="295" t="str">
        <f t="shared" ref="R129:R192" ca="1" si="140">IF($R$8="Habilitado",IF($B129="","",ROUND(VLOOKUP($B129,OFERENTE_8,5,FALSE),2)),"")</f>
        <v/>
      </c>
      <c r="S129" s="294" t="str">
        <f ca="1">IF($B129="","",IF(R129="","",IF($L$4="Media aritmética",(R129&lt;=$C129)*($H$5/$C$5)+(R129&gt;$C129)*0,IF(AND(ROUND(AVERAGE($D129,$F129,$H129,$J129,$L129,$N129,$P129,$R129,$T129,$V129,$X129,$Z129,$AB129,$AD129,$AF129,$AH129,$AJ129,AL129,AN129,AP129,AR129,AT129,AV129,AX129,AZ129,BB129,BD129,BF129,BH129,BJ129),2)-$C129/2&lt;=R129,(ROUND(AVERAGE($D129,$F129,$H129,$J129,$L129,$N129,$P129,$R129,$T129,$V129,$X129,$Z129,$AB129,$AD129,$AF129,$AH129,$AJ129,AL129,AN129,AP129,AR129,AT129,AV129,AX129,AZ129,BB129,BD129,BF129,BH129,BJ129),2)+$C129/2&gt;R129)),($H$5/$C$5),0))))</f>
        <v/>
      </c>
      <c r="T129" s="295" t="str">
        <f t="shared" ref="T129:T192" ca="1" si="141">IF($T$8="Habilitado",IF($B129="","",ROUND(VLOOKUP($B129,OFERENTE_9,5,FALSE),2)),"")</f>
        <v/>
      </c>
      <c r="U129" s="294" t="str">
        <f ca="1">IF($B129="","",IF(T129="","",IF($L$4="Media aritmética",(T129&lt;=$C129)*($H$5/$C$5)+(T129&gt;$C129)*0,IF(AND(ROUND(AVERAGE($D129,$F129,$H129,$J129,$L129,$N129,$P129,$R129,$T129,$V129,$X129,$Z129,$AB129,$AD129,$AF129,$AH129,$AJ129,AL129,AN129,AP129,AR129,AT129,AV129,AX129,AZ129,BB129,BD129,BF129,BH129,BJ129),2)-$C129/2&lt;=T129,(ROUND(AVERAGE($D129,$F129,$H129,$J129,$L129,$N129,$P129,$R129,$T129,$V129,$X129,$Z129,$AB129,$AD129,$AF129,$AH129,$AJ129,AL129,AN129,AP129,AR129,AT129,AV129,AX129,AZ129,BB129,BD129,BF129,BH129,BJ129),2)+$C129/2&gt;T129)),($H$5/$C$5),0))))</f>
        <v/>
      </c>
      <c r="V129" s="295" t="str">
        <f t="shared" ref="V129:V192" ca="1" si="142">IF($V$8="Habilitado",IF($B129="","",ROUND(VLOOKUP($B129,OFERENTE_10,5,FALSE),2)),"")</f>
        <v/>
      </c>
      <c r="W129" s="294" t="str">
        <f ca="1">IF($B129="","",IF(V129="","",IF($L$4="Media aritmética",(V129&lt;=$C129)*($H$5/$C$5)+(V129&gt;$C129)*0,IF(AND(ROUND(AVERAGE($D129,$F129,$H129,$J129,$L129,$N129,$P129,$R129,$T129,$V129,$X129,$Z129,$AB129,$AD129,$AF129,$AH129,$AJ129,AL129,AN129,AP129,AR129,AT129,AV129,AX129,AZ129,BB129,BD129,BF129,BH129,BJ129),2)-$C129/2&lt;=V129,(ROUND(AVERAGE($D129,$F129,$H129,$J129,$L129,$N129,$P129,$R129,$T129,$V129,$X129,$Z129,$AB129,$AD129,$AF129,$AH129,$AJ129,AL129,AN129,AP129,AR129,AT129,AV129,AX129,AZ129,BB129,BD129,BF129,BH129,BJ129),2)+$C129/2&gt;V129)),($H$5/$C$5),0))))</f>
        <v/>
      </c>
      <c r="X129" s="295">
        <f t="shared" ref="X129:X192" ca="1" si="143">IF($X$8="Habilitado",IF($B129="","",ROUND(VLOOKUP($B129,OFERENTE_11,5,FALSE),2)),"")</f>
        <v>11235</v>
      </c>
      <c r="Y129" s="294">
        <f ca="1">IF($B129="","",IF(X129="","",IF($L$4="Media aritmética",(X129&lt;=$C129)*($H$5/$C$5)+(X129&gt;$C129)*0,IF(AND(ROUND(AVERAGE($D129,$F129,$H129,$J129,$L129,$N129,$P129,$R129,$T129,$V129,$X129,$Z129,$AB129,$AD129,$AF129,$AH129,$AJ129,AL129,AN129,AP129,AR129,AT129,AV129,AX129,AZ129,BB129,BD129,BF129,BH129,BJ129),2)-$C129/2&lt;=X129,(ROUND(AVERAGE($D129,$F129,$H129,$J129,$L129,$N129,$P129,$R129,$T129,$V129,$X129,$Z129,$AB129,$AD129,$AF129,$AH129,$AJ129,AL129,AN129,AP129,AR129,AT129,AV129,AX129,AZ129,BB129,BD129,BF129,BH129,BJ129),2)+$C129/2&gt;X129)),($H$5/$C$5),0))))</f>
        <v>0</v>
      </c>
      <c r="Z129" s="295">
        <f t="shared" ref="Z129:Z192" ca="1" si="144">IF($Z$8="Habilitado",IF($B129="","",ROUND(VLOOKUP($B129,OFERENTE_12,5,FALSE),2)),"")</f>
        <v>21434</v>
      </c>
      <c r="AA129" s="294">
        <f ca="1">IF($B129="","",IF(Z129="","",IF($L$4="Media aritmética",(Z129&lt;=$C129)*($H$5/$C$5)+(Z129&gt;$C129)*0,IF(AND(ROUND(AVERAGE($D129,$F129,$H129,$J129,$L129,$N129,$P129,$R129,$T129,$V129,$X129,$Z129,$AB129,$AD129,$AF129,$AH129,$AJ129,AL129,AN129,AP129,AR129,AT129,AV129,AX129,AZ129,BB129,BD129,BF129,BH129,BJ129),2)-$C129/2&lt;=Z129,(ROUND(AVERAGE($D129,$F129,$H129,$J129,$L129,$N129,$P129,$R129,$T129,$V129,$X129,$Z129,$AB129,$AD129,$AF129,$AH129,$AJ129,AL129,AN129,AP129,AR129,AT129,AV129,AX129,AZ129,BB129,BD129,BF129,BH129,BJ129),2)+$C129/2&gt;Z129)),($H$5/$C$5),0))))</f>
        <v>1.1764705882352942</v>
      </c>
      <c r="AB129" s="295" t="str">
        <f t="shared" ref="AB129:AB192" ca="1" si="145">IF($AB$8="Habilitado",IF($B129="","",ROUND(VLOOKUP($B129,OFERENTE_13,5,FALSE),2)),"")</f>
        <v/>
      </c>
      <c r="AC129" s="294" t="str">
        <f ca="1">IF($B129="","",IF(AB129="","",IF($L$4="Media aritmética",(AB129&lt;=$C129)*($H$5/$C$5)+(AB129&gt;$C129)*0,IF(AND(ROUND(AVERAGE($D129,$F129,$H129,$J129,$L129,$N129,$P129,$R129,$T129,$V129,$X129,$Z129,$AB129,$AD129,$AF129,$AH129,$AJ129,AL129,AN129,AP129,AR129,AT129,AV129,AX129,AZ129,BB129,BD129,BF129,BH129,BJ129),2)-$C129/2&lt;=AB129,(ROUND(AVERAGE($D129,$F129,$H129,$J129,$L129,$N129,$P129,$R129,$T129,$V129,$X129,$Z129,$AB129,$AD129,$AF129,$AH129,$AJ129,AL129,AN129,AP129,AR129,AT129,AV129,AX129,AZ129,BB129,BD129,BF129,BH129,BJ129),2)+$C129/2&gt;AB129)),($H$5/$C$5),0))))</f>
        <v/>
      </c>
      <c r="AD129" s="295" t="str">
        <f t="shared" ref="AD129:AD192" ca="1" si="146">IF($AD$8="Habilitado",IF($B129="","",ROUND(VLOOKUP($B129,OFERENTE_14,5,FALSE),2)),"")</f>
        <v/>
      </c>
      <c r="AE129" s="294" t="str">
        <f ca="1">IF($B129="","",IF(AD129="","",IF($L$4="Media aritmética",(AD129&lt;=$C129)*($H$5/$C$5)+(AD129&gt;$C129)*0,IF(AND(ROUND(AVERAGE($D129,$F129,$H129,$J129,$L129,$N129,$P129,$R129,$T129,$V129,$X129,$Z129,$AB129,$AD129,$AF129,$AH129,$AJ129,AL129,AN129,AP129,AR129,AT129,AV129,AX129,AZ129,BB129,BD129,BF129,BH129,BJ129),2)-$C129/2&lt;=AD129,(ROUND(AVERAGE($D129,$F129,$H129,$J129,$L129,$N129,$P129,$R129,$T129,$V129,$X129,$Z129,$AB129,$AD129,$AF129,$AH129,$AJ129,AL129,AN129,AP129,AR129,AT129,AV129,AX129,AZ129,BB129,BD129,BF129,BH129,BJ129),2)+$C129/2&gt;AD129)),($H$5/$C$5),0))))</f>
        <v/>
      </c>
      <c r="AF129" s="295">
        <f t="shared" ref="AF129:AF192" ca="1" si="147">IF($AF$8="Habilitado",IF($B129="","",ROUND(VLOOKUP($B129,OFERENTE_15,5,FALSE),2)),"")</f>
        <v>12500</v>
      </c>
      <c r="AG129" s="294">
        <f ca="1">IF($B129="","",IF(AF129="","",IF($L$4="Media aritmética",(AF129&lt;=$C129)*($H$5/$C$5)+(AF129&gt;$C129)*0,IF(AND(ROUND(AVERAGE($D129,$F129,$H129,$J129,$L129,$N129,$P129,$R129,$T129,$V129,$X129,$Z129,$AB129,$AD129,$AF129,$AH129,$AJ129,AL129,AN129,AP129,AR129,AT129,AV129,AX129,AZ129,BB129,BD129,BF129,BH129,BJ129),2)-$C129/2&lt;=AF129,(ROUND(AVERAGE($D129,$F129,$H129,$J129,$L129,$N129,$P129,$R129,$T129,$V129,$X129,$Z129,$AB129,$AD129,$AF129,$AH129,$AJ129,AL129,AN129,AP129,AR129,AT129,AV129,AX129,AZ129,BB129,BD129,BF129,BH129,BJ129),2)+$C129/2&gt;AF129)),($H$5/$C$5),0))))</f>
        <v>0</v>
      </c>
      <c r="AH129" s="295">
        <f t="shared" ref="AH129:AH192" ca="1" si="148">IF($AH$8="Habilitado",IF($B129="","",ROUND(VLOOKUP($B129,OFERENTE_16,5,FALSE),2)),"")</f>
        <v>21157</v>
      </c>
      <c r="AI129" s="294">
        <f ca="1">IF($B129="","",IF(AH129="","",IF($L$4="Media aritmética",(AH129&lt;=$C129)*($H$5/$C$5)+(AH129&gt;$C129)*0,IF(AND(ROUND(AVERAGE($D129,$F129,$H129,$J129,$L129,$N129,$P129,$R129,$T129,$V129,$X129,$Z129,$AB129,$AD129,$AF129,$AH129,$AJ129,AL129,AN129,AP129,AR129,AT129,AV129,AX129,AZ129,BB129,BD129,BF129,BH129,BJ129),2)-$C129/2&lt;=AH129,(ROUND(AVERAGE($D129,$F129,$H129,$J129,$L129,$N129,$P129,$R129,$T129,$V129,$X129,$Z129,$AB129,$AD129,$AF129,$AH129,$AJ129,AL129,AN129,AP129,AR129,AT129,AV129,AX129,AZ129,BB129,BD129,BF129,BH129,BJ129),2)+$C129/2&gt;AH129)),($H$5/$C$5),0))))</f>
        <v>1.1764705882352942</v>
      </c>
      <c r="AJ129" s="295" t="str">
        <f t="shared" ref="AJ129:AJ192" si="149">IF($AJ$8="Habilitado",IF($B129="","",ROUND(VLOOKUP($B129,OFERENTE_17,5,FALSE),2)),"")</f>
        <v/>
      </c>
      <c r="AK129" s="294" t="str">
        <f>IF($B129="","",IF(AJ129="","",IF($L$4="Media aritmética",(AJ129&lt;=$C129)*($H$5/$C$5)+(AJ129&gt;$C129)*0,IF(AND(ROUND(AVERAGE($D129,$F129,$H129,$J129,$L129,$N129,$P129,$R129,$T129,$V129,$X129,$Z129,$AB129,$AD129,$AF129,$AH129,$AJ129,AL129,AN129,AP129,AR129,AT129,AV129,AX129,AZ129,BB129,BD129,BF129,BH129,BJ129),2)-$C129/2&lt;=AJ129,(ROUND(AVERAGE($D129,$F129,$H129,$J129,$L129,$N129,$P129,$R129,$T129,$V129,$X129,$Z129,$AB129,$AD129,$AF129,$AH129,$AJ129,AL129,AN129,AP129,AR129,AT129,AV129,AX129,AZ129,BB129,BD129,BF129,BH129,BJ129),2)+$C129/2&gt;AJ129)),($H$5/$C$5),0))))</f>
        <v/>
      </c>
      <c r="AL129" s="295" t="str">
        <f t="shared" ref="AL129:AL192" si="150">IF($AL$8="Habilitado",IF($B129="","",ROUND(VLOOKUP($B129,OFERENTE_18,5,FALSE),2)),"")</f>
        <v/>
      </c>
      <c r="AM129" s="294" t="str">
        <f>IF($B129="","",IF(AL129="","",IF($L$4="Media aritmética",(AL129&lt;=$C129)*($H$5/$C$5)+(AL129&gt;$C129)*0,IF(AND(ROUND(AVERAGE($D129,$F129,$H129,$J129,$L129,$N129,$P129,$R129,$T129,$V129,$X129,$Z129,$AB129,$AD129,$AF129,$AH129,$AJ129,AL129,AN129,AP129,AR129,AT129,AV129,AX129,AZ129,BB129,BD129,BF129,BH129,BJ129),2)-$C129/2&lt;=AL129,(ROUND(AVERAGE($D129,$F129,$H129,$J129,$L129,$N129,$P129,$R129,$T129,$V129,$X129,$Z129,$AB129,$AD129,$AF129,$AH129,$AJ129,AL129,AN129,AP129,AR129,AT129,AV129,AX129,AZ129,BB129,BD129,BF129,BH129,BJ129),2)+$C129/2&gt;AL129)),($H$5/$C$5),0))))</f>
        <v/>
      </c>
      <c r="AN129" s="295" t="str">
        <f t="shared" ref="AN129:AN192" si="151">IF($AN$8="Habilitado",IF($B129="","",ROUND(VLOOKUP($B129,OFERENTE_19,5,FALSE),2)),"")</f>
        <v/>
      </c>
      <c r="AO129" s="294" t="str">
        <f>IF($B129="","",IF(AN129="","",IF($L$4="Media aritmética",(AN129&lt;=$C129)*($H$5/$C$5)+(AN129&gt;$C129)*0,IF(AND(ROUND(AVERAGE($D129,$F129,$H129,$J129,$L129,$N129,$P129,$R129,$T129,$V129,$X129,$Z129,$AB129,$AD129,$AF129,$AH129,$AJ129,AL129,AN129,AP129,AR129,AT129,AV129,AX129,AZ129,BB129,BD129,BF129,BH129,BJ129),2)-$C129/2&lt;=AN129,(ROUND(AVERAGE($D129,$F129,$H129,$J129,$L129,$N129,$P129,$R129,$T129,$V129,$X129,$Z129,$AB129,$AD129,$AF129,$AH129,$AJ129,AL129,AN129,AP129,AR129,AT129,AV129,AX129,AZ129,BB129,BD129,BF129,BH129,BJ129),2)+$C129/2&gt;AN129)),($H$5/$C$5),0))))</f>
        <v/>
      </c>
      <c r="AP129" s="295" t="str">
        <f t="shared" ref="AP129:AP192" si="152">IF($AP$8="Habilitado",IF($B129="","",ROUND(VLOOKUP($B129,OFERENTE_20,5,FALSE),2)),"")</f>
        <v/>
      </c>
      <c r="AQ129" s="294" t="str">
        <f>IF($B129="","",IF(AP129="","",IF($L$4="Media aritmética",(AP129&lt;=$C129)*($H$5/$C$5)+(AP129&gt;$C129)*0,IF(AND(ROUND(AVERAGE($D129,$F129,$H129,$J129,$L129,$N129,$P129,$R129,$T129,$V129,$X129,$Z129,$AB129,$AD129,$AF129,$AH129,$AJ129,AL129,AN129,AP129,AR129,AT129,AV129,AX129,AZ129,BB129,BD129,BF129,BH129,BJ129),2)-$C129/2&lt;=AP129,(ROUND(AVERAGE($D129,$F129,$H129,$J129,$L129,$N129,$P129,$R129,$T129,$V129,$X129,$Z129,$AB129,$AD129,$AF129,$AH129,$AJ129,AL129,AN129,AP129,AR129,AT129,AV129,AX129,AZ129,BB129,BD129,BF129,BH129,BJ129),2)+$C129/2&gt;AP129)),($H$5/$C$5),0))))</f>
        <v/>
      </c>
      <c r="AR129" s="295" t="str">
        <f t="shared" ref="AR129:AR192" si="153">IF($AR$8="Habilitado",IF($B129="","",ROUND(VLOOKUP($B129,OFERENTE_21,5,FALSE),2)),"")</f>
        <v/>
      </c>
      <c r="AS129" s="294" t="str">
        <f>IF($B129="","",IF(AR129="","",IF($L$4="Media aritmética",(AR129&lt;=$C129)*($H$5/$C$5)+(AR129&gt;$C129)*0,IF(AND(ROUND(AVERAGE($D129,$F129,$H129,$J129,$L129,$N129,$P129,$R129,$T129,$V129,$X129,$Z129,$AB129,$AD129,$AF129,$AH129,$AJ129,AL129,AN129,AP129,AR129,AT129,AV129,AX129,AZ129,BB129,BD129,BF129,BH129,BJ129),2)-$C129/2&lt;=AR129,(ROUND(AVERAGE($D129,$F129,$H129,$J129,$L129,$N129,$P129,$R129,$T129,$V129,$X129,$Z129,$AB129,$AD129,$AF129,$AH129,$AJ129,AL129,AN129,AP129,AR129,AT129,AV129,AX129,AZ129,BB129,BD129,BF129,BH129,BJ129),2)+$C129/2&gt;AR129)),($H$5/$C$5),0))))</f>
        <v/>
      </c>
      <c r="AT129" s="295" t="str">
        <f t="shared" ref="AT129:AT192" si="154">IF($AT$8="Habilitado",IF($B129="","",ROUND(VLOOKUP($B129,OFERENTE_22,5,FALSE),2)),"")</f>
        <v/>
      </c>
      <c r="AU129" s="294" t="str">
        <f>IF($B129="","",IF(AT129="","",IF($L$4="Media aritmética",(AT129&lt;=$C129)*($H$5/$C$5)+(AT129&gt;$C129)*0,IF(AND(ROUND(AVERAGE($D129,$F129,$H129,$J129,$L129,$N129,$P129,$R129,$T129,$V129,$X129,$Z129,$AB129,$AD129,$AF129,$AH129,$AJ129,AL129,AN129,AP129,AR129,AT129,AV129,AX129,AZ129,BB129,BD129,BF129,BH129,BJ129),2)-$C129/2&lt;=AT129,(ROUND(AVERAGE($D129,$F129,$H129,$J129,$L129,$N129,$P129,$R129,$T129,$V129,$X129,$Z129,$AB129,$AD129,$AF129,$AH129,$AJ129,AL129,AN129,AP129,AR129,AT129,AV129,AX129,AZ129,BB129,BD129,BF129,BH129,BJ129),2)+$C129/2&gt;AT129)),($H$5/$C$5),0))))</f>
        <v/>
      </c>
      <c r="AV129" s="295" t="str">
        <f t="shared" ref="AV129:AV192" si="155">IF($AV$8="Habilitado",IF($B129="","",ROUND(VLOOKUP($B129,OFERENTE_23,5,FALSE),2)),"")</f>
        <v/>
      </c>
      <c r="AW129" s="294" t="str">
        <f>IF($B129="","",IF(AV129="","",IF($L$4="Media aritmética",(AV129&lt;=$C129)*($H$5/$C$5)+(AV129&gt;$C129)*0,IF(AND(ROUND(AVERAGE($D129,$F129,$H129,$J129,$L129,$N129,$P129,$R129,$T129,$V129,$X129,$Z129,$AB129,$AD129,$AF129,$AH129,$AJ129,AL129,AN129,AP129,AR129,AT129,AV129,AX129,AZ129,BB129,BD129,BF129,BH129,BJ129),2)-$C129/2&lt;=AV129,(ROUND(AVERAGE($D129,$F129,$H129,$J129,$L129,$N129,$P129,$R129,$T129,$V129,$X129,$Z129,$AB129,$AD129,$AF129,$AH129,$AJ129,AL129,AN129,AP129,AR129,AT129,AV129,AX129,AZ129,BB129,BD129,BF129,BH129,BJ129),2)+$C129/2&gt;AV129)),($H$5/$C$5),0))))</f>
        <v/>
      </c>
      <c r="AX129" s="295" t="str">
        <f t="shared" ref="AX129:AX192" si="156">IF($AX$8="Habilitado",IF($B129="","",ROUND(VLOOKUP($B129,OFERENTE_24,5,FALSE),2)),"")</f>
        <v/>
      </c>
      <c r="AY129" s="294" t="str">
        <f>IF($B129="","",IF(AX129="","",IF($L$4="Media aritmética",(AX129&lt;=$C129)*($H$5/$C$5)+(AX129&gt;$C129)*0,IF(AND(ROUND(AVERAGE($D129,$F129,$H129,$J129,$L129,$N129,$P129,$R129,$T129,$V129,$X129,$Z129,$AB129,$AD129,$AF129,$AH129,$AJ129,AL129,AN129,AP129,AR129,AT129,AV129,AX129,AZ129,BB129,BD129,BF129,BH129,BJ129),2)-$C129/2&lt;=AX129,(ROUND(AVERAGE($D129,$F129,$H129,$J129,$L129,$N129,$P129,$R129,$T129,$V129,$X129,$Z129,$AB129,$AD129,$AF129,$AH129,$AJ129,AL129,AN129,AP129,AR129,AT129,AV129,AX129,AZ129,BB129,BD129,BF129,BH129,BJ129),2)+$C129/2&gt;AX129)),($H$5/$C$5),0))))</f>
        <v/>
      </c>
      <c r="AZ129" s="295" t="str">
        <f t="shared" ref="AZ129:AZ192" si="157">IF($AZ$8="Habilitado",IF($B129="","",ROUND(VLOOKUP($B129,OFERENTE_25,5,FALSE),2)),"")</f>
        <v/>
      </c>
      <c r="BA129" s="294" t="str">
        <f>IF($B129="","",IF(AZ129="","",IF($L$4="Media aritmética",(AZ129&lt;=$C129)*($H$5/$C$5)+(AZ129&gt;$C129)*0,IF(AND(ROUND(AVERAGE($D129,$F129,$H129,$J129,$L129,$N129,$P129,$R129,$T129,$V129,$X129,$Z129,$AB129,$AD129,$AF129,$AH129,$AJ129,AL129,AN129,AP129,AR129,AT129,AV129,AX129,AZ129,BB129,BD129,BF129,BH129,BJ129),2)-$C129/2&lt;=AZ129,(ROUND(AVERAGE($D129,$F129,$H129,$J129,$L129,$N129,$P129,$R129,$T129,$V129,$X129,$Z129,$AB129,$AD129,$AF129,$AH129,$AJ129,AL129,AN129,AP129,AR129,AT129,AV129,AX129,AZ129,BB129,BD129,BF129,BH129,BJ129),2)+$C129/2&gt;AZ129)),($H$5/$C$5),0))))</f>
        <v/>
      </c>
      <c r="BB129" s="295" t="str">
        <f t="shared" ref="BB129:BB192" si="158">IF($BB$8="Habilitado",IF($B129="","",ROUND(VLOOKUP($B129,OFERENTE_26,5,FALSE),2)),"")</f>
        <v/>
      </c>
      <c r="BC129" s="294" t="str">
        <f>IF($B129="","",IF(BB129="","",IF($L$4="Media aritmética",(BB129&lt;=$C129)*($H$5/$C$5)+(BB129&gt;$C129)*0,IF(AND(ROUND(AVERAGE($D129,$F129,$H129,$J129,$L129,$N129,$P129,$R129,$T129,$V129,$X129,$Z129,$AB129,$AD129,$AF129,$AH129,$AJ129,AL129,AN129,AP129,AR129,AT129,AV129,AX129,AZ129,BB129,BD129,BF129,BH129,BJ129),2)-$C129/2&lt;=BB129,(ROUND(AVERAGE($D129,$F129,$H129,$J129,$L129,$N129,$P129,$R129,$T129,$V129,$X129,$Z129,$AB129,$AD129,$AF129,$AH129,$AJ129,AL129,AN129,AP129,AR129,AT129,AV129,AX129,AZ129,BB129,BD129,BF129,BH129,BJ129),2)+$C129/2&gt;BB129)),($H$5/$C$5),0))))</f>
        <v/>
      </c>
      <c r="BD129" s="295" t="str">
        <f t="shared" ref="BD129:BD192" si="159">IF($BD$8="Habilitado",IF($B129="","",ROUND(VLOOKUP($B129,OFERENTE_27,5,FALSE),2)),"")</f>
        <v/>
      </c>
      <c r="BE129" s="294" t="str">
        <f>IF($B129="","",IF(BD129="","",IF($L$4="Media aritmética",(BD129&lt;=$C129)*($H$5/$C$5)+(BD129&gt;$C129)*0,IF(AND(ROUND(AVERAGE($D129,$F129,$H129,$J129,$L129,$N129,$P129,$R129,$T129,$V129,$X129,$Z129,$AB129,$AD129,$AF129,$AH129,$AJ129,AL129,AN129,AP129,AR129,AT129,AV129,AX129,AZ129,BB129,BD129,BF129,BH129,BJ129),2)-$C129/2&lt;=BD129,(ROUND(AVERAGE($D129,$F129,$H129,$J129,$L129,$N129,$P129,$R129,$T129,$V129,$X129,$Z129,$AB129,$AD129,$AF129,$AH129,$AJ129,AL129,AN129,AP129,AR129,AT129,AV129,AX129,AZ129,BB129,BD129,BF129,BH129,BJ129),2)+$C129/2&gt;BD129)),($H$5/$C$5),0))))</f>
        <v/>
      </c>
      <c r="BF129" s="77" t="str">
        <f t="shared" ref="BF129:BF160" si="160">IF($BF$8="Habilitado",IF($B129="","",ROUND(VLOOKUP($B129,UNITARIO_28,5,FALSE),2)),"")</f>
        <v/>
      </c>
      <c r="BG129" s="80" t="str">
        <f>IF($B129="","",IF(BF129="","",IF($L$4="Media aritmética",(BF129&lt;=$C129)*($H$5/$C$5)+(BF129&gt;$C129)*0,IF(AND(ROUND(AVERAGE($D129,$F129,$H129,$J129,$L129,$N129,$P129,$R129,$T129,$V129,$X129,$Z129,$AB129,$AD129,$AF129,$AH129,$AJ129,AL129,AN129,AP129,AR129,AT129,AV129,AX129,AZ129,BB129,BD129,BF129,BH129,BJ129),2)-$C129/2&lt;=BF129,(ROUND(AVERAGE($D129,$F129,$H129,$J129,$L129,$N129,$P129,$R129,$T129,$V129,$X129,$Z129,$AB129,$AD129,$AF129,$AH129,$AJ129,AL129,AN129,AP129,AR129,AT129,AV129,AX129,AZ129,BB129,BD129,BF129,BH129,BJ129),2)+$C129/2&gt;BF129)),($H$5/$C$5),0))))</f>
        <v/>
      </c>
      <c r="BH129" s="77" t="str">
        <f t="shared" ref="BH129:BH160" si="161">IF($BH$8="Habilitado",IF($B129="","",ROUND(VLOOKUP($B129,UNITARIO_29,5,FALSE),2)),"")</f>
        <v/>
      </c>
      <c r="BI129" s="80" t="str">
        <f>IF($B129="","",IF(BH129="","",IF($L$4="Media aritmética",(BH129&lt;=$C129)*($H$5/$C$5)+(BH129&gt;$C129)*0,IF(AND(ROUND(AVERAGE($D129,$F129,$H129,$J129,$L129,$N129,$P129,$R129,$T129,$V129,$X129,$Z129,$AB129,$AD129,$AF129,$AH129,$AJ129,AL129,AN129,AP129,AR129,AT129,AV129,AX129,AZ129,BB129,BD129,BF129,BH129,BJ129),2)-$C129/2&lt;=BH129,(ROUND(AVERAGE($D129,$F129,$H129,$J129,$L129,$N129,$P129,$R129,$T129,$V129,$X129,$Z129,$AB129,$AD129,$AF129,$AH129,$AJ129,AL129,AN129,AP129,AR129,AT129,AV129,AX129,AZ129,BB129,BD129,BF129,BH129,BJ129),2)+$C129/2&gt;BH129)),($H$5/$C$5),0))))</f>
        <v/>
      </c>
      <c r="BJ129" s="77" t="str">
        <f t="shared" ref="BJ129:BJ160" si="162">IF($BJ$8="Habilitado",IF($B129="","",ROUND(VLOOKUP($B129,UNITARIO_30,5,FALSE),2)),"")</f>
        <v/>
      </c>
      <c r="BK129" s="80" t="str">
        <f>IF($B129="","",IF(BJ129="","",IF($L$4="Media aritmética",(BJ129&lt;=$C129)*($H$5/$C$5)+(BJ129&gt;$C129)*0,IF(AND(ROUND(AVERAGE($D129,$F129,$H129,$J129,$L129,$N129,$P129,$R129,$T129,$V129,$X129,$Z129,$AB129,$AD129,$AF129,$AH129,$AJ129,AL129,AN129,AP129,AR129,AT129,AV129,AX129,AZ129,BB129,BD129,BF129,BH129,BJ129),2)-$C129/2&lt;=BJ129,(ROUND(AVERAGE($D129,$F129,$H129,$J129,$L129,$N129,$P129,$R129,$T129,$V129,$X129,$Z129,$AB129,$AD129,$AF129,$AH129,$AJ129,AL129,AN129,AP129,AR129,AT129,AV129,AX129,AZ129,BB129,BD129,BF129,BH129,BJ129),2)+$C129/2&gt;BJ129)),($H$5/$C$5),0))))</f>
        <v/>
      </c>
    </row>
    <row r="130" spans="1:63" s="68" customFormat="1" ht="21" customHeight="1">
      <c r="A130" s="241">
        <v>2</v>
      </c>
      <c r="B130" s="379" t="s">
        <v>382</v>
      </c>
      <c r="C130" s="380">
        <f t="shared" ca="1" si="132"/>
        <v>2756.89</v>
      </c>
      <c r="D130" s="295" t="str">
        <f t="shared" si="133"/>
        <v/>
      </c>
      <c r="E130" s="294" t="str">
        <f t="shared" ref="E130:E193" si="163">IF($B130="","",IF(D130="","",IF($L$4="Media aritmética",(D130&lt;=$C130)*($H$5/$C$5)+(D130&gt;$C130)*0,IF(AND(ROUND(AVERAGE($D130,$F130,$H130,$J130,$L130,$N130,$P130,$R130,$T130,$V130,$X130,$Z130,$AB130,$AD130,$AF130,$AH130,$AJ130,AL130,AN130,AP130,AR130,AT130,AV130,AX130,AZ130,BB130,BD130,BF130,BH130,BJ130),2)-$C130/2&lt;=D130,(ROUND(AVERAGE($D130,$F130,$H130,$J130,$L130,$N130,$P130,$R130,$T130,$V130,$X130,$Z130,$AB130,$AD130,$AF130,$AH130,$AJ130,AL130,AN130,AP130,AR130,AT130,AV130,AX130,AZ130,BB130,BD130,BF130,BH130,BJ130),2)+$C130/2&gt;D130)),($H$5/$C$5),0))))</f>
        <v/>
      </c>
      <c r="F130" s="295">
        <f t="shared" ca="1" si="134"/>
        <v>2560</v>
      </c>
      <c r="G130" s="294">
        <f t="shared" ref="G130:G193" ca="1" si="164">IF($B130="","",IF(F130="","",IF($L$4="Media aritmética",(F130&lt;=$C130)*($H$5/$C$5)+(F130&gt;$C130)*0,IF(AND(ROUND(AVERAGE($D130,$F130,$H130,$J130,$L130,$N130,$P130,$R130,$T130,$V130,$X130,$Z130,$AB130,$AD130,$AF130,$AH130,$AJ130,AL130,AN130,AP130,AR130,AT130,AV130,AX130,AZ130,BB130,BD130,BF130,BH130,BJ130),2)-$C130/2&lt;=F130,(ROUND(AVERAGE($D130,$F130,$H130,$J130,$L130,$N130,$P130,$R130,$T130,$V130,$X130,$Z130,$AB130,$AD130,$AF130,$AH130,$AJ130,AL130,AN130,AP130,AR130,AT130,AV130,AX130,AZ130,BB130,BD130,BF130,BH130,BJ130),2)+$C130/2&gt;F130)),($H$5/$C$5),0))))</f>
        <v>0</v>
      </c>
      <c r="H130" s="295">
        <f t="shared" ca="1" si="135"/>
        <v>9581.77</v>
      </c>
      <c r="I130" s="294">
        <f t="shared" ref="I130:I193" ca="1" si="165">IF($B130="","",IF(H130="","",IF($L$4="Media aritmética",(H130&lt;=$C130)*($H$5/$C$5)+(H130&gt;$C130)*0,IF(AND(ROUND(AVERAGE($D130,$F130,$H130,$J130,$L130,$N130,$P130,$R130,$T130,$V130,$X130,$Z130,$AB130,$AD130,$AF130,$AH130,$AJ130,AL130,AN130,AP130,AR130,AT130,AV130,AX130,AZ130,BB130,BD130,BF130,BH130,BJ130),2)-$C130/2&lt;=H130,(ROUND(AVERAGE($D130,$F130,$H130,$J130,$L130,$N130,$P130,$R130,$T130,$V130,$X130,$Z130,$AB130,$AD130,$AF130,$AH130,$AJ130,AL130,AN130,AP130,AR130,AT130,AV130,AX130,AZ130,BB130,BD130,BF130,BH130,BJ130),2)+$C130/2&gt;H130)),($H$5/$C$5),0))))</f>
        <v>0</v>
      </c>
      <c r="J130" s="295" t="str">
        <f t="shared" ca="1" si="136"/>
        <v/>
      </c>
      <c r="K130" s="294" t="str">
        <f t="shared" ref="K130:K193" ca="1" si="166">IF($B130="","",IF(J130="","",IF($L$4="Media aritmética",(J130&lt;=$C130)*($H$5/$C$5)+(J130&gt;$C130)*0,IF(AND(ROUND(AVERAGE($D130,$F130,$H130,$J130,$L130,$N130,$P130,$R130,$T130,$V130,$X130,$Z130,$AB130,$AD130,$AF130,$AH130,$AJ130,AL130,AN130,AP130,AR130,AT130,AV130,AX130,AZ130,BB130,BD130,BF130,BH130,BJ130),2)-$C130/2&lt;=J130,(ROUND(AVERAGE($D130,$F130,$H130,$J130,$L130,$N130,$P130,$R130,$T130,$V130,$X130,$Z130,$AB130,$AD130,$AF130,$AH130,$AJ130,AL130,AN130,AP130,AR130,AT130,AV130,AX130,AZ130,BB130,BD130,BF130,BH130,BJ130),2)+$C130/2&gt;J130)),($H$5/$C$5),0))))</f>
        <v/>
      </c>
      <c r="L130" s="295">
        <f t="shared" ca="1" si="137"/>
        <v>6500</v>
      </c>
      <c r="M130" s="294">
        <f t="shared" ref="M130:M193" ca="1" si="167">IF($B130="","",IF(L130="","",IF($L$4="Media aritmética",(L130&lt;=$C130)*($H$5/$C$5)+(L130&gt;$C130)*0,IF(AND(ROUND(AVERAGE($D130,$F130,$H130,$J130,$L130,$N130,$P130,$R130,$T130,$V130,$X130,$Z130,$AB130,$AD130,$AF130,$AH130,$AJ130,AL130,AN130,AP130,AR130,AT130,AV130,AX130,AZ130,BB130,BD130,BF130,BH130,BJ130),2)-$C130/2&lt;=L130,(ROUND(AVERAGE($D130,$F130,$H130,$J130,$L130,$N130,$P130,$R130,$T130,$V130,$X130,$Z130,$AB130,$AD130,$AF130,$AH130,$AJ130,AL130,AN130,AP130,AR130,AT130,AV130,AX130,AZ130,BB130,BD130,BF130,BH130,BJ130),2)+$C130/2&gt;L130)),($H$5/$C$5),0))))</f>
        <v>1.1764705882352942</v>
      </c>
      <c r="N130" s="295">
        <f t="shared" ca="1" si="138"/>
        <v>9048</v>
      </c>
      <c r="O130" s="294">
        <f t="shared" ref="O130:O193" ca="1" si="168">IF($B130="","",IF(N130="","",IF($L$4="Media aritmética",(N130&lt;=$C130)*($H$5/$C$5)+(N130&gt;$C130)*0,IF(AND(ROUND(AVERAGE($D130,$F130,$H130,$J130,$L130,$N130,$P130,$R130,$T130,$V130,$X130,$Z130,$AB130,$AD130,$AF130,$AH130,$AJ130,AL130,AN130,AP130,AR130,AT130,AV130,AX130,AZ130,BB130,BD130,BF130,BH130,BJ130),2)-$C130/2&lt;=N130,(ROUND(AVERAGE($D130,$F130,$H130,$J130,$L130,$N130,$P130,$R130,$T130,$V130,$X130,$Z130,$AB130,$AD130,$AF130,$AH130,$AJ130,AL130,AN130,AP130,AR130,AT130,AV130,AX130,AZ130,BB130,BD130,BF130,BH130,BJ130),2)+$C130/2&gt;N130)),($H$5/$C$5),0))))</f>
        <v>0</v>
      </c>
      <c r="P130" s="295">
        <f t="shared" ca="1" si="139"/>
        <v>9350</v>
      </c>
      <c r="Q130" s="294">
        <f t="shared" ref="Q130:Q193" ca="1" si="169">IF($B130="","",IF(P130="","",IF($L$4="Media aritmética",(P130&lt;=$C130)*($H$5/$C$5)+(P130&gt;$C130)*0,IF(AND(ROUND(AVERAGE($D130,$F130,$H130,$J130,$L130,$N130,$P130,$R130,$T130,$V130,$X130,$Z130,$AB130,$AD130,$AF130,$AH130,$AJ130,AL130,AN130,AP130,AR130,AT130,AV130,AX130,AZ130,BB130,BD130,BF130,BH130,BJ130),2)-$C130/2&lt;=P130,(ROUND(AVERAGE($D130,$F130,$H130,$J130,$L130,$N130,$P130,$R130,$T130,$V130,$X130,$Z130,$AB130,$AD130,$AF130,$AH130,$AJ130,AL130,AN130,AP130,AR130,AT130,AV130,AX130,AZ130,BB130,BD130,BF130,BH130,BJ130),2)+$C130/2&gt;P130)),($H$5/$C$5),0))))</f>
        <v>0</v>
      </c>
      <c r="R130" s="295" t="str">
        <f t="shared" ca="1" si="140"/>
        <v/>
      </c>
      <c r="S130" s="294" t="str">
        <f t="shared" ref="S130:S193" ca="1" si="170">IF($B130="","",IF(R130="","",IF($L$4="Media aritmética",(R130&lt;=$C130)*($H$5/$C$5)+(R130&gt;$C130)*0,IF(AND(ROUND(AVERAGE($D130,$F130,$H130,$J130,$L130,$N130,$P130,$R130,$T130,$V130,$X130,$Z130,$AB130,$AD130,$AF130,$AH130,$AJ130,AL130,AN130,AP130,AR130,AT130,AV130,AX130,AZ130,BB130,BD130,BF130,BH130,BJ130),2)-$C130/2&lt;=R130,(ROUND(AVERAGE($D130,$F130,$H130,$J130,$L130,$N130,$P130,$R130,$T130,$V130,$X130,$Z130,$AB130,$AD130,$AF130,$AH130,$AJ130,AL130,AN130,AP130,AR130,AT130,AV130,AX130,AZ130,BB130,BD130,BF130,BH130,BJ130),2)+$C130/2&gt;R130)),($H$5/$C$5),0))))</f>
        <v/>
      </c>
      <c r="T130" s="295" t="str">
        <f t="shared" ca="1" si="141"/>
        <v/>
      </c>
      <c r="U130" s="294" t="str">
        <f t="shared" ref="U130:U193" ca="1" si="171">IF($B130="","",IF(T130="","",IF($L$4="Media aritmética",(T130&lt;=$C130)*($H$5/$C$5)+(T130&gt;$C130)*0,IF(AND(ROUND(AVERAGE($D130,$F130,$H130,$J130,$L130,$N130,$P130,$R130,$T130,$V130,$X130,$Z130,$AB130,$AD130,$AF130,$AH130,$AJ130,AL130,AN130,AP130,AR130,AT130,AV130,AX130,AZ130,BB130,BD130,BF130,BH130,BJ130),2)-$C130/2&lt;=T130,(ROUND(AVERAGE($D130,$F130,$H130,$J130,$L130,$N130,$P130,$R130,$T130,$V130,$X130,$Z130,$AB130,$AD130,$AF130,$AH130,$AJ130,AL130,AN130,AP130,AR130,AT130,AV130,AX130,AZ130,BB130,BD130,BF130,BH130,BJ130),2)+$C130/2&gt;T130)),($H$5/$C$5),0))))</f>
        <v/>
      </c>
      <c r="V130" s="295" t="str">
        <f t="shared" ca="1" si="142"/>
        <v/>
      </c>
      <c r="W130" s="294" t="str">
        <f t="shared" ref="W130:W193" ca="1" si="172">IF($B130="","",IF(V130="","",IF($L$4="Media aritmética",(V130&lt;=$C130)*($H$5/$C$5)+(V130&gt;$C130)*0,IF(AND(ROUND(AVERAGE($D130,$F130,$H130,$J130,$L130,$N130,$P130,$R130,$T130,$V130,$X130,$Z130,$AB130,$AD130,$AF130,$AH130,$AJ130,AL130,AN130,AP130,AR130,AT130,AV130,AX130,AZ130,BB130,BD130,BF130,BH130,BJ130),2)-$C130/2&lt;=V130,(ROUND(AVERAGE($D130,$F130,$H130,$J130,$L130,$N130,$P130,$R130,$T130,$V130,$X130,$Z130,$AB130,$AD130,$AF130,$AH130,$AJ130,AL130,AN130,AP130,AR130,AT130,AV130,AX130,AZ130,BB130,BD130,BF130,BH130,BJ130),2)+$C130/2&gt;V130)),($H$5/$C$5),0))))</f>
        <v/>
      </c>
      <c r="X130" s="295">
        <f t="shared" ca="1" si="143"/>
        <v>2763</v>
      </c>
      <c r="Y130" s="294">
        <f t="shared" ref="Y130:Y193" ca="1" si="173">IF($B130="","",IF(X130="","",IF($L$4="Media aritmética",(X130&lt;=$C130)*($H$5/$C$5)+(X130&gt;$C130)*0,IF(AND(ROUND(AVERAGE($D130,$F130,$H130,$J130,$L130,$N130,$P130,$R130,$T130,$V130,$X130,$Z130,$AB130,$AD130,$AF130,$AH130,$AJ130,AL130,AN130,AP130,AR130,AT130,AV130,AX130,AZ130,BB130,BD130,BF130,BH130,BJ130),2)-$C130/2&lt;=X130,(ROUND(AVERAGE($D130,$F130,$H130,$J130,$L130,$N130,$P130,$R130,$T130,$V130,$X130,$Z130,$AB130,$AD130,$AF130,$AH130,$AJ130,AL130,AN130,AP130,AR130,AT130,AV130,AX130,AZ130,BB130,BD130,BF130,BH130,BJ130),2)+$C130/2&gt;X130)),($H$5/$C$5),0))))</f>
        <v>0</v>
      </c>
      <c r="Z130" s="295">
        <f t="shared" ca="1" si="144"/>
        <v>9396</v>
      </c>
      <c r="AA130" s="294">
        <f t="shared" ref="AA130:AA193" ca="1" si="174">IF($B130="","",IF(Z130="","",IF($L$4="Media aritmética",(Z130&lt;=$C130)*($H$5/$C$5)+(Z130&gt;$C130)*0,IF(AND(ROUND(AVERAGE($D130,$F130,$H130,$J130,$L130,$N130,$P130,$R130,$T130,$V130,$X130,$Z130,$AB130,$AD130,$AF130,$AH130,$AJ130,AL130,AN130,AP130,AR130,AT130,AV130,AX130,AZ130,BB130,BD130,BF130,BH130,BJ130),2)-$C130/2&lt;=Z130,(ROUND(AVERAGE($D130,$F130,$H130,$J130,$L130,$N130,$P130,$R130,$T130,$V130,$X130,$Z130,$AB130,$AD130,$AF130,$AH130,$AJ130,AL130,AN130,AP130,AR130,AT130,AV130,AX130,AZ130,BB130,BD130,BF130,BH130,BJ130),2)+$C130/2&gt;Z130)),($H$5/$C$5),0))))</f>
        <v>0</v>
      </c>
      <c r="AB130" s="295" t="str">
        <f t="shared" ca="1" si="145"/>
        <v/>
      </c>
      <c r="AC130" s="294" t="str">
        <f t="shared" ref="AC130:AC193" ca="1" si="175">IF($B130="","",IF(AB130="","",IF($L$4="Media aritmética",(AB130&lt;=$C130)*($H$5/$C$5)+(AB130&gt;$C130)*0,IF(AND(ROUND(AVERAGE($D130,$F130,$H130,$J130,$L130,$N130,$P130,$R130,$T130,$V130,$X130,$Z130,$AB130,$AD130,$AF130,$AH130,$AJ130,AL130,AN130,AP130,AR130,AT130,AV130,AX130,AZ130,BB130,BD130,BF130,BH130,BJ130),2)-$C130/2&lt;=AB130,(ROUND(AVERAGE($D130,$F130,$H130,$J130,$L130,$N130,$P130,$R130,$T130,$V130,$X130,$Z130,$AB130,$AD130,$AF130,$AH130,$AJ130,AL130,AN130,AP130,AR130,AT130,AV130,AX130,AZ130,BB130,BD130,BF130,BH130,BJ130),2)+$C130/2&gt;AB130)),($H$5/$C$5),0))))</f>
        <v/>
      </c>
      <c r="AD130" s="295" t="str">
        <f t="shared" ca="1" si="146"/>
        <v/>
      </c>
      <c r="AE130" s="294" t="str">
        <f t="shared" ref="AE130:AE193" ca="1" si="176">IF($B130="","",IF(AD130="","",IF($L$4="Media aritmética",(AD130&lt;=$C130)*($H$5/$C$5)+(AD130&gt;$C130)*0,IF(AND(ROUND(AVERAGE($D130,$F130,$H130,$J130,$L130,$N130,$P130,$R130,$T130,$V130,$X130,$Z130,$AB130,$AD130,$AF130,$AH130,$AJ130,AL130,AN130,AP130,AR130,AT130,AV130,AX130,AZ130,BB130,BD130,BF130,BH130,BJ130),2)-$C130/2&lt;=AD130,(ROUND(AVERAGE($D130,$F130,$H130,$J130,$L130,$N130,$P130,$R130,$T130,$V130,$X130,$Z130,$AB130,$AD130,$AF130,$AH130,$AJ130,AL130,AN130,AP130,AR130,AT130,AV130,AX130,AZ130,BB130,BD130,BF130,BH130,BJ130),2)+$C130/2&gt;AD130)),($H$5/$C$5),0))))</f>
        <v/>
      </c>
      <c r="AF130" s="295">
        <f t="shared" ca="1" si="147"/>
        <v>5200</v>
      </c>
      <c r="AG130" s="294">
        <f t="shared" ref="AG130:AG193" ca="1" si="177">IF($B130="","",IF(AF130="","",IF($L$4="Media aritmética",(AF130&lt;=$C130)*($H$5/$C$5)+(AF130&gt;$C130)*0,IF(AND(ROUND(AVERAGE($D130,$F130,$H130,$J130,$L130,$N130,$P130,$R130,$T130,$V130,$X130,$Z130,$AB130,$AD130,$AF130,$AH130,$AJ130,AL130,AN130,AP130,AR130,AT130,AV130,AX130,AZ130,BB130,BD130,BF130,BH130,BJ130),2)-$C130/2&lt;=AF130,(ROUND(AVERAGE($D130,$F130,$H130,$J130,$L130,$N130,$P130,$R130,$T130,$V130,$X130,$Z130,$AB130,$AD130,$AF130,$AH130,$AJ130,AL130,AN130,AP130,AR130,AT130,AV130,AX130,AZ130,BB130,BD130,BF130,BH130,BJ130),2)+$C130/2&gt;AF130)),($H$5/$C$5),0))))</f>
        <v>0</v>
      </c>
      <c r="AH130" s="295">
        <f t="shared" ca="1" si="148"/>
        <v>9275</v>
      </c>
      <c r="AI130" s="294">
        <f t="shared" ref="AI130:AI193" ca="1" si="178">IF($B130="","",IF(AH130="","",IF($L$4="Media aritmética",(AH130&lt;=$C130)*($H$5/$C$5)+(AH130&gt;$C130)*0,IF(AND(ROUND(AVERAGE($D130,$F130,$H130,$J130,$L130,$N130,$P130,$R130,$T130,$V130,$X130,$Z130,$AB130,$AD130,$AF130,$AH130,$AJ130,AL130,AN130,AP130,AR130,AT130,AV130,AX130,AZ130,BB130,BD130,BF130,BH130,BJ130),2)-$C130/2&lt;=AH130,(ROUND(AVERAGE($D130,$F130,$H130,$J130,$L130,$N130,$P130,$R130,$T130,$V130,$X130,$Z130,$AB130,$AD130,$AF130,$AH130,$AJ130,AL130,AN130,AP130,AR130,AT130,AV130,AX130,AZ130,BB130,BD130,BF130,BH130,BJ130),2)+$C130/2&gt;AH130)),($H$5/$C$5),0))))</f>
        <v>0</v>
      </c>
      <c r="AJ130" s="295" t="str">
        <f t="shared" si="149"/>
        <v/>
      </c>
      <c r="AK130" s="294" t="str">
        <f t="shared" ref="AK130:AK193" si="179">IF($B130="","",IF(AJ130="","",IF($L$4="Media aritmética",(AJ130&lt;=$C130)*($H$5/$C$5)+(AJ130&gt;$C130)*0,IF(AND(ROUND(AVERAGE($D130,$F130,$H130,$J130,$L130,$N130,$P130,$R130,$T130,$V130,$X130,$Z130,$AB130,$AD130,$AF130,$AH130,$AJ130,AL130,AN130,AP130,AR130,AT130,AV130,AX130,AZ130,BB130,BD130,BF130,BH130,BJ130),2)-$C130/2&lt;=AJ130,(ROUND(AVERAGE($D130,$F130,$H130,$J130,$L130,$N130,$P130,$R130,$T130,$V130,$X130,$Z130,$AB130,$AD130,$AF130,$AH130,$AJ130,AL130,AN130,AP130,AR130,AT130,AV130,AX130,AZ130,BB130,BD130,BF130,BH130,BJ130),2)+$C130/2&gt;AJ130)),($H$5/$C$5),0))))</f>
        <v/>
      </c>
      <c r="AL130" s="295" t="str">
        <f t="shared" si="150"/>
        <v/>
      </c>
      <c r="AM130" s="294" t="str">
        <f t="shared" ref="AM130:AM193" si="180">IF($B130="","",IF(AL130="","",IF($L$4="Media aritmética",(AL130&lt;=$C130)*($H$5/$C$5)+(AL130&gt;$C130)*0,IF(AND(ROUND(AVERAGE($D130,$F130,$H130,$J130,$L130,$N130,$P130,$R130,$T130,$V130,$X130,$Z130,$AB130,$AD130,$AF130,$AH130,$AJ130,AL130,AN130,AP130,AR130,AT130,AV130,AX130,AZ130,BB130,BD130,BF130,BH130,BJ130),2)-$C130/2&lt;=AL130,(ROUND(AVERAGE($D130,$F130,$H130,$J130,$L130,$N130,$P130,$R130,$T130,$V130,$X130,$Z130,$AB130,$AD130,$AF130,$AH130,$AJ130,AL130,AN130,AP130,AR130,AT130,AV130,AX130,AZ130,BB130,BD130,BF130,BH130,BJ130),2)+$C130/2&gt;AL130)),($H$5/$C$5),0))))</f>
        <v/>
      </c>
      <c r="AN130" s="295" t="str">
        <f t="shared" si="151"/>
        <v/>
      </c>
      <c r="AO130" s="294" t="str">
        <f t="shared" ref="AO130:AO193" si="181">IF($B130="","",IF(AN130="","",IF($L$4="Media aritmética",(AN130&lt;=$C130)*($H$5/$C$5)+(AN130&gt;$C130)*0,IF(AND(ROUND(AVERAGE($D130,$F130,$H130,$J130,$L130,$N130,$P130,$R130,$T130,$V130,$X130,$Z130,$AB130,$AD130,$AF130,$AH130,$AJ130,AL130,AN130,AP130,AR130,AT130,AV130,AX130,AZ130,BB130,BD130,BF130,BH130,BJ130),2)-$C130/2&lt;=AN130,(ROUND(AVERAGE($D130,$F130,$H130,$J130,$L130,$N130,$P130,$R130,$T130,$V130,$X130,$Z130,$AB130,$AD130,$AF130,$AH130,$AJ130,AL130,AN130,AP130,AR130,AT130,AV130,AX130,AZ130,BB130,BD130,BF130,BH130,BJ130),2)+$C130/2&gt;AN130)),($H$5/$C$5),0))))</f>
        <v/>
      </c>
      <c r="AP130" s="295" t="str">
        <f t="shared" si="152"/>
        <v/>
      </c>
      <c r="AQ130" s="294" t="str">
        <f t="shared" ref="AQ130:AQ193" si="182">IF($B130="","",IF(AP130="","",IF($L$4="Media aritmética",(AP130&lt;=$C130)*($H$5/$C$5)+(AP130&gt;$C130)*0,IF(AND(ROUND(AVERAGE($D130,$F130,$H130,$J130,$L130,$N130,$P130,$R130,$T130,$V130,$X130,$Z130,$AB130,$AD130,$AF130,$AH130,$AJ130,AL130,AN130,AP130,AR130,AT130,AV130,AX130,AZ130,BB130,BD130,BF130,BH130,BJ130),2)-$C130/2&lt;=AP130,(ROUND(AVERAGE($D130,$F130,$H130,$J130,$L130,$N130,$P130,$R130,$T130,$V130,$X130,$Z130,$AB130,$AD130,$AF130,$AH130,$AJ130,AL130,AN130,AP130,AR130,AT130,AV130,AX130,AZ130,BB130,BD130,BF130,BH130,BJ130),2)+$C130/2&gt;AP130)),($H$5/$C$5),0))))</f>
        <v/>
      </c>
      <c r="AR130" s="295" t="str">
        <f t="shared" si="153"/>
        <v/>
      </c>
      <c r="AS130" s="294" t="str">
        <f t="shared" ref="AS130:AS193" si="183">IF($B130="","",IF(AR130="","",IF($L$4="Media aritmética",(AR130&lt;=$C130)*($H$5/$C$5)+(AR130&gt;$C130)*0,IF(AND(ROUND(AVERAGE($D130,$F130,$H130,$J130,$L130,$N130,$P130,$R130,$T130,$V130,$X130,$Z130,$AB130,$AD130,$AF130,$AH130,$AJ130,AL130,AN130,AP130,AR130,AT130,AV130,AX130,AZ130,BB130,BD130,BF130,BH130,BJ130),2)-$C130/2&lt;=AR130,(ROUND(AVERAGE($D130,$F130,$H130,$J130,$L130,$N130,$P130,$R130,$T130,$V130,$X130,$Z130,$AB130,$AD130,$AF130,$AH130,$AJ130,AL130,AN130,AP130,AR130,AT130,AV130,AX130,AZ130,BB130,BD130,BF130,BH130,BJ130),2)+$C130/2&gt;AR130)),($H$5/$C$5),0))))</f>
        <v/>
      </c>
      <c r="AT130" s="295" t="str">
        <f t="shared" si="154"/>
        <v/>
      </c>
      <c r="AU130" s="294" t="str">
        <f t="shared" ref="AU130:AU193" si="184">IF($B130="","",IF(AT130="","",IF($L$4="Media aritmética",(AT130&lt;=$C130)*($H$5/$C$5)+(AT130&gt;$C130)*0,IF(AND(ROUND(AVERAGE($D130,$F130,$H130,$J130,$L130,$N130,$P130,$R130,$T130,$V130,$X130,$Z130,$AB130,$AD130,$AF130,$AH130,$AJ130,AL130,AN130,AP130,AR130,AT130,AV130,AX130,AZ130,BB130,BD130,BF130,BH130,BJ130),2)-$C130/2&lt;=AT130,(ROUND(AVERAGE($D130,$F130,$H130,$J130,$L130,$N130,$P130,$R130,$T130,$V130,$X130,$Z130,$AB130,$AD130,$AF130,$AH130,$AJ130,AL130,AN130,AP130,AR130,AT130,AV130,AX130,AZ130,BB130,BD130,BF130,BH130,BJ130),2)+$C130/2&gt;AT130)),($H$5/$C$5),0))))</f>
        <v/>
      </c>
      <c r="AV130" s="295" t="str">
        <f t="shared" si="155"/>
        <v/>
      </c>
      <c r="AW130" s="294" t="str">
        <f t="shared" ref="AW130:AW193" si="185">IF($B130="","",IF(AV130="","",IF($L$4="Media aritmética",(AV130&lt;=$C130)*($H$5/$C$5)+(AV130&gt;$C130)*0,IF(AND(ROUND(AVERAGE($D130,$F130,$H130,$J130,$L130,$N130,$P130,$R130,$T130,$V130,$X130,$Z130,$AB130,$AD130,$AF130,$AH130,$AJ130,AL130,AN130,AP130,AR130,AT130,AV130,AX130,AZ130,BB130,BD130,BF130,BH130,BJ130),2)-$C130/2&lt;=AV130,(ROUND(AVERAGE($D130,$F130,$H130,$J130,$L130,$N130,$P130,$R130,$T130,$V130,$X130,$Z130,$AB130,$AD130,$AF130,$AH130,$AJ130,AL130,AN130,AP130,AR130,AT130,AV130,AX130,AZ130,BB130,BD130,BF130,BH130,BJ130),2)+$C130/2&gt;AV130)),($H$5/$C$5),0))))</f>
        <v/>
      </c>
      <c r="AX130" s="295" t="str">
        <f t="shared" si="156"/>
        <v/>
      </c>
      <c r="AY130" s="294" t="str">
        <f t="shared" ref="AY130:AY193" si="186">IF($B130="","",IF(AX130="","",IF($L$4="Media aritmética",(AX130&lt;=$C130)*($H$5/$C$5)+(AX130&gt;$C130)*0,IF(AND(ROUND(AVERAGE($D130,$F130,$H130,$J130,$L130,$N130,$P130,$R130,$T130,$V130,$X130,$Z130,$AB130,$AD130,$AF130,$AH130,$AJ130,AL130,AN130,AP130,AR130,AT130,AV130,AX130,AZ130,BB130,BD130,BF130,BH130,BJ130),2)-$C130/2&lt;=AX130,(ROUND(AVERAGE($D130,$F130,$H130,$J130,$L130,$N130,$P130,$R130,$T130,$V130,$X130,$Z130,$AB130,$AD130,$AF130,$AH130,$AJ130,AL130,AN130,AP130,AR130,AT130,AV130,AX130,AZ130,BB130,BD130,BF130,BH130,BJ130),2)+$C130/2&gt;AX130)),($H$5/$C$5),0))))</f>
        <v/>
      </c>
      <c r="AZ130" s="295" t="str">
        <f t="shared" si="157"/>
        <v/>
      </c>
      <c r="BA130" s="294" t="str">
        <f t="shared" ref="BA130:BA193" si="187">IF($B130="","",IF(AZ130="","",IF($L$4="Media aritmética",(AZ130&lt;=$C130)*($H$5/$C$5)+(AZ130&gt;$C130)*0,IF(AND(ROUND(AVERAGE($D130,$F130,$H130,$J130,$L130,$N130,$P130,$R130,$T130,$V130,$X130,$Z130,$AB130,$AD130,$AF130,$AH130,$AJ130,AL130,AN130,AP130,AR130,AT130,AV130,AX130,AZ130,BB130,BD130,BF130,BH130,BJ130),2)-$C130/2&lt;=AZ130,(ROUND(AVERAGE($D130,$F130,$H130,$J130,$L130,$N130,$P130,$R130,$T130,$V130,$X130,$Z130,$AB130,$AD130,$AF130,$AH130,$AJ130,AL130,AN130,AP130,AR130,AT130,AV130,AX130,AZ130,BB130,BD130,BF130,BH130,BJ130),2)+$C130/2&gt;AZ130)),($H$5/$C$5),0))))</f>
        <v/>
      </c>
      <c r="BB130" s="295" t="str">
        <f t="shared" si="158"/>
        <v/>
      </c>
      <c r="BC130" s="294" t="str">
        <f t="shared" ref="BC130:BC193" si="188">IF($B130="","",IF(BB130="","",IF($L$4="Media aritmética",(BB130&lt;=$C130)*($H$5/$C$5)+(BB130&gt;$C130)*0,IF(AND(ROUND(AVERAGE($D130,$F130,$H130,$J130,$L130,$N130,$P130,$R130,$T130,$V130,$X130,$Z130,$AB130,$AD130,$AF130,$AH130,$AJ130,AL130,AN130,AP130,AR130,AT130,AV130,AX130,AZ130,BB130,BD130,BF130,BH130,BJ130),2)-$C130/2&lt;=BB130,(ROUND(AVERAGE($D130,$F130,$H130,$J130,$L130,$N130,$P130,$R130,$T130,$V130,$X130,$Z130,$AB130,$AD130,$AF130,$AH130,$AJ130,AL130,AN130,AP130,AR130,AT130,AV130,AX130,AZ130,BB130,BD130,BF130,BH130,BJ130),2)+$C130/2&gt;BB130)),($H$5/$C$5),0))))</f>
        <v/>
      </c>
      <c r="BD130" s="295" t="str">
        <f t="shared" si="159"/>
        <v/>
      </c>
      <c r="BE130" s="294" t="str">
        <f t="shared" ref="BE130:BE193" si="189">IF($B130="","",IF(BD130="","",IF($L$4="Media aritmética",(BD130&lt;=$C130)*($H$5/$C$5)+(BD130&gt;$C130)*0,IF(AND(ROUND(AVERAGE($D130,$F130,$H130,$J130,$L130,$N130,$P130,$R130,$T130,$V130,$X130,$Z130,$AB130,$AD130,$AF130,$AH130,$AJ130,AL130,AN130,AP130,AR130,AT130,AV130,AX130,AZ130,BB130,BD130,BF130,BH130,BJ130),2)-$C130/2&lt;=BD130,(ROUND(AVERAGE($D130,$F130,$H130,$J130,$L130,$N130,$P130,$R130,$T130,$V130,$X130,$Z130,$AB130,$AD130,$AF130,$AH130,$AJ130,AL130,AN130,AP130,AR130,AT130,AV130,AX130,AZ130,BB130,BD130,BF130,BH130,BJ130),2)+$C130/2&gt;BD130)),($H$5/$C$5),0))))</f>
        <v/>
      </c>
      <c r="BF130" s="77" t="str">
        <f t="shared" si="160"/>
        <v/>
      </c>
      <c r="BG130" s="80" t="str">
        <f t="shared" ref="BG130:BG193" si="190">IF($B130="","",IF(BF130="","",IF($L$4="Media aritmética",(BF130&lt;=$C130)*($H$5/$C$5)+(BF130&gt;$C130)*0,IF(AND(ROUND(AVERAGE($D130,$F130,$H130,$J130,$L130,$N130,$P130,$R130,$T130,$V130,$X130,$Z130,$AB130,$AD130,$AF130,$AH130,$AJ130,AL130,AN130,AP130,AR130,AT130,AV130,AX130,AZ130,BB130,BD130,BF130,BH130,BJ130),2)-$C130/2&lt;=BF130,(ROUND(AVERAGE($D130,$F130,$H130,$J130,$L130,$N130,$P130,$R130,$T130,$V130,$X130,$Z130,$AB130,$AD130,$AF130,$AH130,$AJ130,AL130,AN130,AP130,AR130,AT130,AV130,AX130,AZ130,BB130,BD130,BF130,BH130,BJ130),2)+$C130/2&gt;BF130)),($H$5/$C$5),0))))</f>
        <v/>
      </c>
      <c r="BH130" s="77" t="str">
        <f t="shared" si="161"/>
        <v/>
      </c>
      <c r="BI130" s="80" t="str">
        <f t="shared" ref="BI130:BI193" si="191">IF($B130="","",IF(BH130="","",IF($L$4="Media aritmética",(BH130&lt;=$C130)*($H$5/$C$5)+(BH130&gt;$C130)*0,IF(AND(ROUND(AVERAGE($D130,$F130,$H130,$J130,$L130,$N130,$P130,$R130,$T130,$V130,$X130,$Z130,$AB130,$AD130,$AF130,$AH130,$AJ130,AL130,AN130,AP130,AR130,AT130,AV130,AX130,AZ130,BB130,BD130,BF130,BH130,BJ130),2)-$C130/2&lt;=BH130,(ROUND(AVERAGE($D130,$F130,$H130,$J130,$L130,$N130,$P130,$R130,$T130,$V130,$X130,$Z130,$AB130,$AD130,$AF130,$AH130,$AJ130,AL130,AN130,AP130,AR130,AT130,AV130,AX130,AZ130,BB130,BD130,BF130,BH130,BJ130),2)+$C130/2&gt;BH130)),($H$5/$C$5),0))))</f>
        <v/>
      </c>
      <c r="BJ130" s="77" t="str">
        <f t="shared" si="162"/>
        <v/>
      </c>
      <c r="BK130" s="80" t="str">
        <f t="shared" ref="BK130:BK193" si="192">IF($B130="","",IF(BJ130="","",IF($L$4="Media aritmética",(BJ130&lt;=$C130)*($H$5/$C$5)+(BJ130&gt;$C130)*0,IF(AND(ROUND(AVERAGE($D130,$F130,$H130,$J130,$L130,$N130,$P130,$R130,$T130,$V130,$X130,$Z130,$AB130,$AD130,$AF130,$AH130,$AJ130,AL130,AN130,AP130,AR130,AT130,AV130,AX130,AZ130,BB130,BD130,BF130,BH130,BJ130),2)-$C130/2&lt;=BJ130,(ROUND(AVERAGE($D130,$F130,$H130,$J130,$L130,$N130,$P130,$R130,$T130,$V130,$X130,$Z130,$AB130,$AD130,$AF130,$AH130,$AJ130,AL130,AN130,AP130,AR130,AT130,AV130,AX130,AZ130,BB130,BD130,BF130,BH130,BJ130),2)+$C130/2&gt;BJ130)),($H$5/$C$5),0))))</f>
        <v/>
      </c>
    </row>
    <row r="131" spans="1:63" s="68" customFormat="1" ht="21" customHeight="1">
      <c r="A131" s="241">
        <v>3</v>
      </c>
      <c r="B131" s="379" t="s">
        <v>384</v>
      </c>
      <c r="C131" s="380">
        <f t="shared" ca="1" si="132"/>
        <v>2225.9699999999998</v>
      </c>
      <c r="D131" s="295" t="str">
        <f t="shared" si="133"/>
        <v/>
      </c>
      <c r="E131" s="294" t="str">
        <f t="shared" si="163"/>
        <v/>
      </c>
      <c r="F131" s="295">
        <f t="shared" ca="1" si="134"/>
        <v>4513</v>
      </c>
      <c r="G131" s="294">
        <f t="shared" ca="1" si="164"/>
        <v>0</v>
      </c>
      <c r="H131" s="295">
        <f t="shared" ca="1" si="135"/>
        <v>8851.98</v>
      </c>
      <c r="I131" s="294">
        <f t="shared" ca="1" si="165"/>
        <v>0</v>
      </c>
      <c r="J131" s="295" t="str">
        <f t="shared" ca="1" si="136"/>
        <v/>
      </c>
      <c r="K131" s="294" t="str">
        <f t="shared" ca="1" si="166"/>
        <v/>
      </c>
      <c r="L131" s="295">
        <f t="shared" ca="1" si="137"/>
        <v>7500</v>
      </c>
      <c r="M131" s="294">
        <f t="shared" ca="1" si="167"/>
        <v>0</v>
      </c>
      <c r="N131" s="295">
        <f t="shared" ca="1" si="138"/>
        <v>9860</v>
      </c>
      <c r="O131" s="294">
        <f t="shared" ca="1" si="168"/>
        <v>0</v>
      </c>
      <c r="P131" s="295">
        <f t="shared" ca="1" si="139"/>
        <v>6764</v>
      </c>
      <c r="Q131" s="294">
        <f t="shared" ca="1" si="169"/>
        <v>1.1764705882352942</v>
      </c>
      <c r="R131" s="295" t="str">
        <f t="shared" ca="1" si="140"/>
        <v/>
      </c>
      <c r="S131" s="294" t="str">
        <f t="shared" ca="1" si="170"/>
        <v/>
      </c>
      <c r="T131" s="295" t="str">
        <f t="shared" ca="1" si="141"/>
        <v/>
      </c>
      <c r="U131" s="294" t="str">
        <f t="shared" ca="1" si="171"/>
        <v/>
      </c>
      <c r="V131" s="295" t="str">
        <f t="shared" ca="1" si="142"/>
        <v/>
      </c>
      <c r="W131" s="294" t="str">
        <f t="shared" ca="1" si="172"/>
        <v/>
      </c>
      <c r="X131" s="295">
        <f t="shared" ca="1" si="143"/>
        <v>3900</v>
      </c>
      <c r="Y131" s="294">
        <f t="shared" ca="1" si="173"/>
        <v>0</v>
      </c>
      <c r="Z131" s="295">
        <f t="shared" ca="1" si="144"/>
        <v>6796</v>
      </c>
      <c r="AA131" s="294">
        <f t="shared" ca="1" si="174"/>
        <v>1.1764705882352942</v>
      </c>
      <c r="AB131" s="295" t="str">
        <f t="shared" ca="1" si="145"/>
        <v/>
      </c>
      <c r="AC131" s="294" t="str">
        <f t="shared" ca="1" si="175"/>
        <v/>
      </c>
      <c r="AD131" s="295" t="str">
        <f t="shared" ca="1" si="146"/>
        <v/>
      </c>
      <c r="AE131" s="294" t="str">
        <f t="shared" ca="1" si="176"/>
        <v/>
      </c>
      <c r="AF131" s="295">
        <f t="shared" ca="1" si="147"/>
        <v>2500</v>
      </c>
      <c r="AG131" s="294">
        <f t="shared" ca="1" si="177"/>
        <v>0</v>
      </c>
      <c r="AH131" s="295">
        <f t="shared" ca="1" si="148"/>
        <v>6709</v>
      </c>
      <c r="AI131" s="294">
        <f t="shared" ca="1" si="178"/>
        <v>1.1764705882352942</v>
      </c>
      <c r="AJ131" s="295" t="str">
        <f t="shared" si="149"/>
        <v/>
      </c>
      <c r="AK131" s="294" t="str">
        <f t="shared" si="179"/>
        <v/>
      </c>
      <c r="AL131" s="295" t="str">
        <f t="shared" si="150"/>
        <v/>
      </c>
      <c r="AM131" s="294" t="str">
        <f t="shared" si="180"/>
        <v/>
      </c>
      <c r="AN131" s="295" t="str">
        <f t="shared" si="151"/>
        <v/>
      </c>
      <c r="AO131" s="294" t="str">
        <f t="shared" si="181"/>
        <v/>
      </c>
      <c r="AP131" s="295" t="str">
        <f t="shared" si="152"/>
        <v/>
      </c>
      <c r="AQ131" s="294" t="str">
        <f t="shared" si="182"/>
        <v/>
      </c>
      <c r="AR131" s="295" t="str">
        <f t="shared" si="153"/>
        <v/>
      </c>
      <c r="AS131" s="294" t="str">
        <f t="shared" si="183"/>
        <v/>
      </c>
      <c r="AT131" s="295" t="str">
        <f t="shared" si="154"/>
        <v/>
      </c>
      <c r="AU131" s="294" t="str">
        <f t="shared" si="184"/>
        <v/>
      </c>
      <c r="AV131" s="295" t="str">
        <f t="shared" si="155"/>
        <v/>
      </c>
      <c r="AW131" s="294" t="str">
        <f t="shared" si="185"/>
        <v/>
      </c>
      <c r="AX131" s="295" t="str">
        <f t="shared" si="156"/>
        <v/>
      </c>
      <c r="AY131" s="294" t="str">
        <f t="shared" si="186"/>
        <v/>
      </c>
      <c r="AZ131" s="295" t="str">
        <f t="shared" si="157"/>
        <v/>
      </c>
      <c r="BA131" s="294" t="str">
        <f t="shared" si="187"/>
        <v/>
      </c>
      <c r="BB131" s="295" t="str">
        <f t="shared" si="158"/>
        <v/>
      </c>
      <c r="BC131" s="294" t="str">
        <f t="shared" si="188"/>
        <v/>
      </c>
      <c r="BD131" s="295" t="str">
        <f t="shared" si="159"/>
        <v/>
      </c>
      <c r="BE131" s="294" t="str">
        <f t="shared" si="189"/>
        <v/>
      </c>
      <c r="BF131" s="77" t="str">
        <f t="shared" si="160"/>
        <v/>
      </c>
      <c r="BG131" s="80" t="str">
        <f t="shared" si="190"/>
        <v/>
      </c>
      <c r="BH131" s="77" t="str">
        <f t="shared" si="161"/>
        <v/>
      </c>
      <c r="BI131" s="80" t="str">
        <f t="shared" si="191"/>
        <v/>
      </c>
      <c r="BJ131" s="77" t="str">
        <f t="shared" si="162"/>
        <v/>
      </c>
      <c r="BK131" s="80" t="str">
        <f t="shared" si="192"/>
        <v/>
      </c>
    </row>
    <row r="132" spans="1:63" s="68" customFormat="1" ht="21" customHeight="1">
      <c r="A132" s="241">
        <v>4</v>
      </c>
      <c r="B132" s="379" t="s">
        <v>387</v>
      </c>
      <c r="C132" s="380">
        <f t="shared" ca="1" si="132"/>
        <v>9365.36</v>
      </c>
      <c r="D132" s="295" t="str">
        <f t="shared" si="133"/>
        <v/>
      </c>
      <c r="E132" s="294" t="str">
        <f t="shared" si="163"/>
        <v/>
      </c>
      <c r="F132" s="295">
        <f t="shared" ca="1" si="134"/>
        <v>26889</v>
      </c>
      <c r="G132" s="294">
        <f t="shared" ca="1" si="164"/>
        <v>0</v>
      </c>
      <c r="H132" s="295">
        <f t="shared" ca="1" si="135"/>
        <v>36851.07</v>
      </c>
      <c r="I132" s="294">
        <f t="shared" ca="1" si="165"/>
        <v>1.1764705882352942</v>
      </c>
      <c r="J132" s="295" t="str">
        <f t="shared" ca="1" si="136"/>
        <v/>
      </c>
      <c r="K132" s="294" t="str">
        <f t="shared" ca="1" si="166"/>
        <v/>
      </c>
      <c r="L132" s="295">
        <f t="shared" ca="1" si="137"/>
        <v>55000</v>
      </c>
      <c r="M132" s="294">
        <f t="shared" ca="1" si="167"/>
        <v>0</v>
      </c>
      <c r="N132" s="295">
        <f t="shared" ca="1" si="138"/>
        <v>29000</v>
      </c>
      <c r="O132" s="294">
        <f t="shared" ca="1" si="168"/>
        <v>1.1764705882352942</v>
      </c>
      <c r="P132" s="295">
        <f t="shared" ca="1" si="139"/>
        <v>24660</v>
      </c>
      <c r="Q132" s="294">
        <f t="shared" ca="1" si="169"/>
        <v>0</v>
      </c>
      <c r="R132" s="295" t="str">
        <f t="shared" ca="1" si="140"/>
        <v/>
      </c>
      <c r="S132" s="294" t="str">
        <f t="shared" ca="1" si="170"/>
        <v/>
      </c>
      <c r="T132" s="295" t="str">
        <f t="shared" ca="1" si="141"/>
        <v/>
      </c>
      <c r="U132" s="294" t="str">
        <f t="shared" ca="1" si="171"/>
        <v/>
      </c>
      <c r="V132" s="295" t="str">
        <f t="shared" ca="1" si="142"/>
        <v/>
      </c>
      <c r="W132" s="294" t="str">
        <f t="shared" ca="1" si="172"/>
        <v/>
      </c>
      <c r="X132" s="295">
        <f t="shared" ca="1" si="143"/>
        <v>37889</v>
      </c>
      <c r="Y132" s="294">
        <f t="shared" ca="1" si="173"/>
        <v>0</v>
      </c>
      <c r="Z132" s="295">
        <f t="shared" ca="1" si="144"/>
        <v>24783</v>
      </c>
      <c r="AA132" s="294">
        <f t="shared" ca="1" si="174"/>
        <v>0</v>
      </c>
      <c r="AB132" s="295" t="str">
        <f t="shared" ca="1" si="145"/>
        <v/>
      </c>
      <c r="AC132" s="294" t="str">
        <f t="shared" ca="1" si="175"/>
        <v/>
      </c>
      <c r="AD132" s="295" t="str">
        <f t="shared" ca="1" si="146"/>
        <v/>
      </c>
      <c r="AE132" s="294" t="str">
        <f t="shared" ca="1" si="176"/>
        <v/>
      </c>
      <c r="AF132" s="295">
        <f t="shared" ca="1" si="147"/>
        <v>35000</v>
      </c>
      <c r="AG132" s="294">
        <f t="shared" ca="1" si="177"/>
        <v>1.1764705882352942</v>
      </c>
      <c r="AH132" s="295">
        <f t="shared" ca="1" si="148"/>
        <v>24461</v>
      </c>
      <c r="AI132" s="294">
        <f t="shared" ca="1" si="178"/>
        <v>0</v>
      </c>
      <c r="AJ132" s="295" t="str">
        <f t="shared" si="149"/>
        <v/>
      </c>
      <c r="AK132" s="294" t="str">
        <f t="shared" si="179"/>
        <v/>
      </c>
      <c r="AL132" s="295" t="str">
        <f t="shared" si="150"/>
        <v/>
      </c>
      <c r="AM132" s="294" t="str">
        <f t="shared" si="180"/>
        <v/>
      </c>
      <c r="AN132" s="295" t="str">
        <f t="shared" si="151"/>
        <v/>
      </c>
      <c r="AO132" s="294" t="str">
        <f t="shared" si="181"/>
        <v/>
      </c>
      <c r="AP132" s="295" t="str">
        <f t="shared" si="152"/>
        <v/>
      </c>
      <c r="AQ132" s="294" t="str">
        <f t="shared" si="182"/>
        <v/>
      </c>
      <c r="AR132" s="295" t="str">
        <f t="shared" si="153"/>
        <v/>
      </c>
      <c r="AS132" s="294" t="str">
        <f t="shared" si="183"/>
        <v/>
      </c>
      <c r="AT132" s="295" t="str">
        <f t="shared" si="154"/>
        <v/>
      </c>
      <c r="AU132" s="294" t="str">
        <f t="shared" si="184"/>
        <v/>
      </c>
      <c r="AV132" s="295" t="str">
        <f t="shared" si="155"/>
        <v/>
      </c>
      <c r="AW132" s="294" t="str">
        <f t="shared" si="185"/>
        <v/>
      </c>
      <c r="AX132" s="295" t="str">
        <f t="shared" si="156"/>
        <v/>
      </c>
      <c r="AY132" s="294" t="str">
        <f t="shared" si="186"/>
        <v/>
      </c>
      <c r="AZ132" s="295" t="str">
        <f t="shared" si="157"/>
        <v/>
      </c>
      <c r="BA132" s="294" t="str">
        <f t="shared" si="187"/>
        <v/>
      </c>
      <c r="BB132" s="295" t="str">
        <f t="shared" si="158"/>
        <v/>
      </c>
      <c r="BC132" s="294" t="str">
        <f t="shared" si="188"/>
        <v/>
      </c>
      <c r="BD132" s="295" t="str">
        <f t="shared" si="159"/>
        <v/>
      </c>
      <c r="BE132" s="294" t="str">
        <f t="shared" si="189"/>
        <v/>
      </c>
      <c r="BF132" s="77" t="str">
        <f t="shared" si="160"/>
        <v/>
      </c>
      <c r="BG132" s="80" t="str">
        <f t="shared" si="190"/>
        <v/>
      </c>
      <c r="BH132" s="77" t="str">
        <f t="shared" si="161"/>
        <v/>
      </c>
      <c r="BI132" s="80" t="str">
        <f t="shared" si="191"/>
        <v/>
      </c>
      <c r="BJ132" s="77" t="str">
        <f t="shared" si="162"/>
        <v/>
      </c>
      <c r="BK132" s="80" t="str">
        <f t="shared" si="192"/>
        <v/>
      </c>
    </row>
    <row r="133" spans="1:63" s="68" customFormat="1" ht="21" customHeight="1">
      <c r="A133" s="241">
        <v>5</v>
      </c>
      <c r="B133" s="379" t="s">
        <v>389</v>
      </c>
      <c r="C133" s="380">
        <f t="shared" ca="1" si="132"/>
        <v>11893.98</v>
      </c>
      <c r="D133" s="295" t="str">
        <f t="shared" si="133"/>
        <v/>
      </c>
      <c r="E133" s="294" t="str">
        <f t="shared" si="163"/>
        <v/>
      </c>
      <c r="F133" s="295">
        <f t="shared" ca="1" si="134"/>
        <v>18916</v>
      </c>
      <c r="G133" s="294">
        <f t="shared" ca="1" si="164"/>
        <v>0</v>
      </c>
      <c r="H133" s="295">
        <f t="shared" ca="1" si="135"/>
        <v>34928.39</v>
      </c>
      <c r="I133" s="294">
        <f t="shared" ca="1" si="165"/>
        <v>0</v>
      </c>
      <c r="J133" s="295" t="str">
        <f t="shared" ca="1" si="136"/>
        <v/>
      </c>
      <c r="K133" s="294" t="str">
        <f t="shared" ca="1" si="166"/>
        <v/>
      </c>
      <c r="L133" s="295">
        <f t="shared" ca="1" si="137"/>
        <v>45000</v>
      </c>
      <c r="M133" s="294">
        <f t="shared" ca="1" si="167"/>
        <v>0</v>
      </c>
      <c r="N133" s="295">
        <f t="shared" ca="1" si="138"/>
        <v>25520</v>
      </c>
      <c r="O133" s="294">
        <f t="shared" ca="1" si="168"/>
        <v>1.1764705882352942</v>
      </c>
      <c r="P133" s="295">
        <f t="shared" ca="1" si="139"/>
        <v>12628</v>
      </c>
      <c r="Q133" s="294">
        <f t="shared" ca="1" si="169"/>
        <v>0</v>
      </c>
      <c r="R133" s="295" t="str">
        <f t="shared" ca="1" si="140"/>
        <v/>
      </c>
      <c r="S133" s="294" t="str">
        <f t="shared" ca="1" si="170"/>
        <v/>
      </c>
      <c r="T133" s="295" t="str">
        <f t="shared" ca="1" si="141"/>
        <v/>
      </c>
      <c r="U133" s="294" t="str">
        <f t="shared" ca="1" si="171"/>
        <v/>
      </c>
      <c r="V133" s="295" t="str">
        <f t="shared" ca="1" si="142"/>
        <v/>
      </c>
      <c r="W133" s="294" t="str">
        <f t="shared" ca="1" si="172"/>
        <v/>
      </c>
      <c r="X133" s="295">
        <f t="shared" ca="1" si="143"/>
        <v>30430</v>
      </c>
      <c r="Y133" s="294">
        <f t="shared" ca="1" si="173"/>
        <v>1.1764705882352942</v>
      </c>
      <c r="Z133" s="295">
        <f t="shared" ca="1" si="144"/>
        <v>12691</v>
      </c>
      <c r="AA133" s="294">
        <f t="shared" ca="1" si="174"/>
        <v>0</v>
      </c>
      <c r="AB133" s="295" t="str">
        <f t="shared" ca="1" si="145"/>
        <v/>
      </c>
      <c r="AC133" s="294" t="str">
        <f t="shared" ca="1" si="175"/>
        <v/>
      </c>
      <c r="AD133" s="295" t="str">
        <f t="shared" ca="1" si="146"/>
        <v/>
      </c>
      <c r="AE133" s="294" t="str">
        <f t="shared" ca="1" si="176"/>
        <v/>
      </c>
      <c r="AF133" s="295">
        <f t="shared" ca="1" si="147"/>
        <v>41000</v>
      </c>
      <c r="AG133" s="294">
        <f t="shared" ca="1" si="177"/>
        <v>0</v>
      </c>
      <c r="AH133" s="295">
        <f t="shared" ca="1" si="148"/>
        <v>12527</v>
      </c>
      <c r="AI133" s="294">
        <f t="shared" ca="1" si="178"/>
        <v>0</v>
      </c>
      <c r="AJ133" s="295" t="str">
        <f t="shared" si="149"/>
        <v/>
      </c>
      <c r="AK133" s="294" t="str">
        <f t="shared" si="179"/>
        <v/>
      </c>
      <c r="AL133" s="295" t="str">
        <f t="shared" si="150"/>
        <v/>
      </c>
      <c r="AM133" s="294" t="str">
        <f t="shared" si="180"/>
        <v/>
      </c>
      <c r="AN133" s="295" t="str">
        <f t="shared" si="151"/>
        <v/>
      </c>
      <c r="AO133" s="294" t="str">
        <f t="shared" si="181"/>
        <v/>
      </c>
      <c r="AP133" s="295" t="str">
        <f t="shared" si="152"/>
        <v/>
      </c>
      <c r="AQ133" s="294" t="str">
        <f t="shared" si="182"/>
        <v/>
      </c>
      <c r="AR133" s="295" t="str">
        <f t="shared" si="153"/>
        <v/>
      </c>
      <c r="AS133" s="294" t="str">
        <f t="shared" si="183"/>
        <v/>
      </c>
      <c r="AT133" s="295" t="str">
        <f t="shared" si="154"/>
        <v/>
      </c>
      <c r="AU133" s="294" t="str">
        <f t="shared" si="184"/>
        <v/>
      </c>
      <c r="AV133" s="295" t="str">
        <f t="shared" si="155"/>
        <v/>
      </c>
      <c r="AW133" s="294" t="str">
        <f t="shared" si="185"/>
        <v/>
      </c>
      <c r="AX133" s="295" t="str">
        <f t="shared" si="156"/>
        <v/>
      </c>
      <c r="AY133" s="294" t="str">
        <f t="shared" si="186"/>
        <v/>
      </c>
      <c r="AZ133" s="295" t="str">
        <f t="shared" si="157"/>
        <v/>
      </c>
      <c r="BA133" s="294" t="str">
        <f t="shared" si="187"/>
        <v/>
      </c>
      <c r="BB133" s="295" t="str">
        <f t="shared" si="158"/>
        <v/>
      </c>
      <c r="BC133" s="294" t="str">
        <f t="shared" si="188"/>
        <v/>
      </c>
      <c r="BD133" s="295" t="str">
        <f t="shared" si="159"/>
        <v/>
      </c>
      <c r="BE133" s="294" t="str">
        <f t="shared" si="189"/>
        <v/>
      </c>
      <c r="BF133" s="77" t="str">
        <f t="shared" si="160"/>
        <v/>
      </c>
      <c r="BG133" s="80" t="str">
        <f t="shared" si="190"/>
        <v/>
      </c>
      <c r="BH133" s="77" t="str">
        <f t="shared" si="161"/>
        <v/>
      </c>
      <c r="BI133" s="80" t="str">
        <f t="shared" si="191"/>
        <v/>
      </c>
      <c r="BJ133" s="77" t="str">
        <f t="shared" si="162"/>
        <v/>
      </c>
      <c r="BK133" s="80" t="str">
        <f t="shared" si="192"/>
        <v/>
      </c>
    </row>
    <row r="134" spans="1:63" s="68" customFormat="1" ht="21" customHeight="1">
      <c r="A134" s="241">
        <v>6</v>
      </c>
      <c r="B134" s="379" t="s">
        <v>391</v>
      </c>
      <c r="C134" s="380">
        <f t="shared" ca="1" si="132"/>
        <v>32780.269999999997</v>
      </c>
      <c r="D134" s="295" t="str">
        <f t="shared" si="133"/>
        <v/>
      </c>
      <c r="E134" s="294" t="str">
        <f t="shared" si="163"/>
        <v/>
      </c>
      <c r="F134" s="295">
        <f t="shared" ca="1" si="134"/>
        <v>21545</v>
      </c>
      <c r="G134" s="294">
        <f t="shared" ca="1" si="164"/>
        <v>0</v>
      </c>
      <c r="H134" s="295">
        <f t="shared" ca="1" si="135"/>
        <v>29801.15</v>
      </c>
      <c r="I134" s="294">
        <f t="shared" ca="1" si="165"/>
        <v>1.1764705882352942</v>
      </c>
      <c r="J134" s="295" t="str">
        <f t="shared" ca="1" si="136"/>
        <v/>
      </c>
      <c r="K134" s="294" t="str">
        <f t="shared" ca="1" si="166"/>
        <v/>
      </c>
      <c r="L134" s="295">
        <f t="shared" ca="1" si="137"/>
        <v>40000</v>
      </c>
      <c r="M134" s="294">
        <f t="shared" ca="1" si="167"/>
        <v>1.1764705882352942</v>
      </c>
      <c r="N134" s="295">
        <f t="shared" ca="1" si="138"/>
        <v>52200</v>
      </c>
      <c r="O134" s="294">
        <f t="shared" ca="1" si="168"/>
        <v>1.1764705882352942</v>
      </c>
      <c r="P134" s="295">
        <f t="shared" ca="1" si="139"/>
        <v>17304</v>
      </c>
      <c r="Q134" s="294">
        <f t="shared" ca="1" si="169"/>
        <v>0</v>
      </c>
      <c r="R134" s="295" t="str">
        <f t="shared" ca="1" si="140"/>
        <v/>
      </c>
      <c r="S134" s="294" t="str">
        <f t="shared" ca="1" si="170"/>
        <v/>
      </c>
      <c r="T134" s="295" t="str">
        <f t="shared" ca="1" si="141"/>
        <v/>
      </c>
      <c r="U134" s="294" t="str">
        <f t="shared" ca="1" si="171"/>
        <v/>
      </c>
      <c r="V134" s="295" t="str">
        <f t="shared" ca="1" si="142"/>
        <v/>
      </c>
      <c r="W134" s="294" t="str">
        <f t="shared" ca="1" si="172"/>
        <v/>
      </c>
      <c r="X134" s="295">
        <f t="shared" ca="1" si="143"/>
        <v>126240</v>
      </c>
      <c r="Y134" s="294">
        <f t="shared" ca="1" si="173"/>
        <v>0</v>
      </c>
      <c r="Z134" s="295">
        <f t="shared" ca="1" si="144"/>
        <v>17389</v>
      </c>
      <c r="AA134" s="294">
        <f t="shared" ca="1" si="174"/>
        <v>0</v>
      </c>
      <c r="AB134" s="295" t="str">
        <f t="shared" ca="1" si="145"/>
        <v/>
      </c>
      <c r="AC134" s="294" t="str">
        <f t="shared" ca="1" si="175"/>
        <v/>
      </c>
      <c r="AD134" s="295" t="str">
        <f t="shared" ca="1" si="146"/>
        <v/>
      </c>
      <c r="AE134" s="294" t="str">
        <f t="shared" ca="1" si="176"/>
        <v/>
      </c>
      <c r="AF134" s="295">
        <f t="shared" ca="1" si="147"/>
        <v>30000</v>
      </c>
      <c r="AG134" s="294">
        <f t="shared" ca="1" si="177"/>
        <v>1.1764705882352942</v>
      </c>
      <c r="AH134" s="295">
        <f t="shared" ca="1" si="148"/>
        <v>17163</v>
      </c>
      <c r="AI134" s="294">
        <f t="shared" ca="1" si="178"/>
        <v>0</v>
      </c>
      <c r="AJ134" s="295" t="str">
        <f t="shared" si="149"/>
        <v/>
      </c>
      <c r="AK134" s="294" t="str">
        <f t="shared" si="179"/>
        <v/>
      </c>
      <c r="AL134" s="295" t="str">
        <f t="shared" si="150"/>
        <v/>
      </c>
      <c r="AM134" s="294" t="str">
        <f t="shared" si="180"/>
        <v/>
      </c>
      <c r="AN134" s="295" t="str">
        <f t="shared" si="151"/>
        <v/>
      </c>
      <c r="AO134" s="294" t="str">
        <f t="shared" si="181"/>
        <v/>
      </c>
      <c r="AP134" s="295" t="str">
        <f t="shared" si="152"/>
        <v/>
      </c>
      <c r="AQ134" s="294" t="str">
        <f t="shared" si="182"/>
        <v/>
      </c>
      <c r="AR134" s="295" t="str">
        <f t="shared" si="153"/>
        <v/>
      </c>
      <c r="AS134" s="294" t="str">
        <f t="shared" si="183"/>
        <v/>
      </c>
      <c r="AT134" s="295" t="str">
        <f t="shared" si="154"/>
        <v/>
      </c>
      <c r="AU134" s="294" t="str">
        <f t="shared" si="184"/>
        <v/>
      </c>
      <c r="AV134" s="295" t="str">
        <f t="shared" si="155"/>
        <v/>
      </c>
      <c r="AW134" s="294" t="str">
        <f t="shared" si="185"/>
        <v/>
      </c>
      <c r="AX134" s="295" t="str">
        <f t="shared" si="156"/>
        <v/>
      </c>
      <c r="AY134" s="294" t="str">
        <f t="shared" si="186"/>
        <v/>
      </c>
      <c r="AZ134" s="295" t="str">
        <f t="shared" si="157"/>
        <v/>
      </c>
      <c r="BA134" s="294" t="str">
        <f t="shared" si="187"/>
        <v/>
      </c>
      <c r="BB134" s="295" t="str">
        <f t="shared" si="158"/>
        <v/>
      </c>
      <c r="BC134" s="294" t="str">
        <f t="shared" si="188"/>
        <v/>
      </c>
      <c r="BD134" s="295" t="str">
        <f t="shared" si="159"/>
        <v/>
      </c>
      <c r="BE134" s="294" t="str">
        <f t="shared" si="189"/>
        <v/>
      </c>
      <c r="BF134" s="77" t="str">
        <f t="shared" si="160"/>
        <v/>
      </c>
      <c r="BG134" s="80" t="str">
        <f t="shared" si="190"/>
        <v/>
      </c>
      <c r="BH134" s="77" t="str">
        <f t="shared" si="161"/>
        <v/>
      </c>
      <c r="BI134" s="80" t="str">
        <f t="shared" si="191"/>
        <v/>
      </c>
      <c r="BJ134" s="77" t="str">
        <f t="shared" si="162"/>
        <v/>
      </c>
      <c r="BK134" s="80" t="str">
        <f t="shared" si="192"/>
        <v/>
      </c>
    </row>
    <row r="135" spans="1:63" s="68" customFormat="1" ht="21" customHeight="1">
      <c r="A135" s="241">
        <v>7</v>
      </c>
      <c r="B135" s="379" t="s">
        <v>393</v>
      </c>
      <c r="C135" s="380">
        <f t="shared" ca="1" si="132"/>
        <v>13661.4</v>
      </c>
      <c r="D135" s="295" t="str">
        <f t="shared" si="133"/>
        <v/>
      </c>
      <c r="E135" s="294" t="str">
        <f t="shared" si="163"/>
        <v/>
      </c>
      <c r="F135" s="295">
        <f t="shared" ca="1" si="134"/>
        <v>19367</v>
      </c>
      <c r="G135" s="294">
        <f t="shared" ca="1" si="164"/>
        <v>0</v>
      </c>
      <c r="H135" s="295">
        <f t="shared" ca="1" si="135"/>
        <v>21045.25</v>
      </c>
      <c r="I135" s="294">
        <f t="shared" ca="1" si="165"/>
        <v>0</v>
      </c>
      <c r="J135" s="295" t="str">
        <f t="shared" ca="1" si="136"/>
        <v/>
      </c>
      <c r="K135" s="294" t="str">
        <f t="shared" ca="1" si="166"/>
        <v/>
      </c>
      <c r="L135" s="295">
        <f t="shared" ca="1" si="137"/>
        <v>62000</v>
      </c>
      <c r="M135" s="294">
        <f t="shared" ca="1" si="167"/>
        <v>0</v>
      </c>
      <c r="N135" s="295">
        <f t="shared" ca="1" si="138"/>
        <v>18560</v>
      </c>
      <c r="O135" s="294">
        <f t="shared" ca="1" si="168"/>
        <v>0</v>
      </c>
      <c r="P135" s="295">
        <f t="shared" ca="1" si="139"/>
        <v>20062</v>
      </c>
      <c r="Q135" s="294">
        <f t="shared" ca="1" si="169"/>
        <v>0</v>
      </c>
      <c r="R135" s="295" t="str">
        <f t="shared" ca="1" si="140"/>
        <v/>
      </c>
      <c r="S135" s="294" t="str">
        <f t="shared" ca="1" si="170"/>
        <v/>
      </c>
      <c r="T135" s="295" t="str">
        <f t="shared" ca="1" si="141"/>
        <v/>
      </c>
      <c r="U135" s="294" t="str">
        <f t="shared" ca="1" si="171"/>
        <v/>
      </c>
      <c r="V135" s="295" t="str">
        <f t="shared" ca="1" si="142"/>
        <v/>
      </c>
      <c r="W135" s="294" t="str">
        <f t="shared" ca="1" si="172"/>
        <v/>
      </c>
      <c r="X135" s="295">
        <f t="shared" ca="1" si="143"/>
        <v>32654</v>
      </c>
      <c r="Y135" s="294">
        <f t="shared" ca="1" si="173"/>
        <v>1.1764705882352942</v>
      </c>
      <c r="Z135" s="295">
        <f t="shared" ca="1" si="144"/>
        <v>20162</v>
      </c>
      <c r="AA135" s="294">
        <f t="shared" ca="1" si="174"/>
        <v>0</v>
      </c>
      <c r="AB135" s="295" t="str">
        <f t="shared" ca="1" si="145"/>
        <v/>
      </c>
      <c r="AC135" s="294" t="str">
        <f t="shared" ca="1" si="175"/>
        <v/>
      </c>
      <c r="AD135" s="295" t="str">
        <f t="shared" ca="1" si="146"/>
        <v/>
      </c>
      <c r="AE135" s="294" t="str">
        <f t="shared" ca="1" si="176"/>
        <v/>
      </c>
      <c r="AF135" s="295">
        <f t="shared" ca="1" si="147"/>
        <v>38000</v>
      </c>
      <c r="AG135" s="294">
        <f t="shared" ca="1" si="177"/>
        <v>0</v>
      </c>
      <c r="AH135" s="295">
        <f t="shared" ca="1" si="148"/>
        <v>19901</v>
      </c>
      <c r="AI135" s="294">
        <f t="shared" ca="1" si="178"/>
        <v>0</v>
      </c>
      <c r="AJ135" s="295" t="str">
        <f t="shared" si="149"/>
        <v/>
      </c>
      <c r="AK135" s="294" t="str">
        <f t="shared" si="179"/>
        <v/>
      </c>
      <c r="AL135" s="295" t="str">
        <f t="shared" si="150"/>
        <v/>
      </c>
      <c r="AM135" s="294" t="str">
        <f t="shared" si="180"/>
        <v/>
      </c>
      <c r="AN135" s="295" t="str">
        <f t="shared" si="151"/>
        <v/>
      </c>
      <c r="AO135" s="294" t="str">
        <f t="shared" si="181"/>
        <v/>
      </c>
      <c r="AP135" s="295" t="str">
        <f t="shared" si="152"/>
        <v/>
      </c>
      <c r="AQ135" s="294" t="str">
        <f t="shared" si="182"/>
        <v/>
      </c>
      <c r="AR135" s="295" t="str">
        <f t="shared" si="153"/>
        <v/>
      </c>
      <c r="AS135" s="294" t="str">
        <f t="shared" si="183"/>
        <v/>
      </c>
      <c r="AT135" s="295" t="str">
        <f t="shared" si="154"/>
        <v/>
      </c>
      <c r="AU135" s="294" t="str">
        <f t="shared" si="184"/>
        <v/>
      </c>
      <c r="AV135" s="295" t="str">
        <f t="shared" si="155"/>
        <v/>
      </c>
      <c r="AW135" s="294" t="str">
        <f t="shared" si="185"/>
        <v/>
      </c>
      <c r="AX135" s="295" t="str">
        <f t="shared" si="156"/>
        <v/>
      </c>
      <c r="AY135" s="294" t="str">
        <f t="shared" si="186"/>
        <v/>
      </c>
      <c r="AZ135" s="295" t="str">
        <f t="shared" si="157"/>
        <v/>
      </c>
      <c r="BA135" s="294" t="str">
        <f t="shared" si="187"/>
        <v/>
      </c>
      <c r="BB135" s="295" t="str">
        <f t="shared" si="158"/>
        <v/>
      </c>
      <c r="BC135" s="294" t="str">
        <f t="shared" si="188"/>
        <v/>
      </c>
      <c r="BD135" s="295" t="str">
        <f t="shared" si="159"/>
        <v/>
      </c>
      <c r="BE135" s="294" t="str">
        <f t="shared" si="189"/>
        <v/>
      </c>
      <c r="BF135" s="77" t="str">
        <f t="shared" si="160"/>
        <v/>
      </c>
      <c r="BG135" s="80" t="str">
        <f t="shared" si="190"/>
        <v/>
      </c>
      <c r="BH135" s="77" t="str">
        <f t="shared" si="161"/>
        <v/>
      </c>
      <c r="BI135" s="80" t="str">
        <f t="shared" si="191"/>
        <v/>
      </c>
      <c r="BJ135" s="77" t="str">
        <f t="shared" si="162"/>
        <v/>
      </c>
      <c r="BK135" s="80" t="str">
        <f t="shared" si="192"/>
        <v/>
      </c>
    </row>
    <row r="136" spans="1:63" s="68" customFormat="1" ht="21" customHeight="1">
      <c r="A136" s="241">
        <v>8</v>
      </c>
      <c r="B136" s="379" t="s">
        <v>397</v>
      </c>
      <c r="C136" s="380">
        <f t="shared" ca="1" si="132"/>
        <v>165134.62</v>
      </c>
      <c r="D136" s="295" t="str">
        <f t="shared" si="133"/>
        <v/>
      </c>
      <c r="E136" s="294" t="str">
        <f t="shared" si="163"/>
        <v/>
      </c>
      <c r="F136" s="295">
        <f t="shared" ca="1" si="134"/>
        <v>70946</v>
      </c>
      <c r="G136" s="294">
        <f t="shared" ca="1" si="164"/>
        <v>1.1764705882352942</v>
      </c>
      <c r="H136" s="295">
        <f t="shared" ca="1" si="135"/>
        <v>37768.9</v>
      </c>
      <c r="I136" s="294">
        <f t="shared" ca="1" si="165"/>
        <v>1.1764705882352942</v>
      </c>
      <c r="J136" s="295" t="str">
        <f t="shared" ca="1" si="136"/>
        <v/>
      </c>
      <c r="K136" s="294" t="str">
        <f t="shared" ca="1" si="166"/>
        <v/>
      </c>
      <c r="L136" s="295">
        <f t="shared" ca="1" si="137"/>
        <v>65000</v>
      </c>
      <c r="M136" s="294">
        <f t="shared" ca="1" si="167"/>
        <v>1.1764705882352942</v>
      </c>
      <c r="N136" s="295">
        <f t="shared" ca="1" si="138"/>
        <v>98600</v>
      </c>
      <c r="O136" s="294">
        <f t="shared" ca="1" si="168"/>
        <v>1.1764705882352942</v>
      </c>
      <c r="P136" s="295">
        <f t="shared" ca="1" si="139"/>
        <v>25048</v>
      </c>
      <c r="Q136" s="294">
        <f t="shared" ca="1" si="169"/>
        <v>1.1764705882352942</v>
      </c>
      <c r="R136" s="295" t="str">
        <f t="shared" ca="1" si="140"/>
        <v/>
      </c>
      <c r="S136" s="294" t="str">
        <f t="shared" ca="1" si="170"/>
        <v/>
      </c>
      <c r="T136" s="295" t="str">
        <f t="shared" ca="1" si="141"/>
        <v/>
      </c>
      <c r="U136" s="294" t="str">
        <f t="shared" ca="1" si="171"/>
        <v/>
      </c>
      <c r="V136" s="295" t="str">
        <f t="shared" ca="1" si="142"/>
        <v/>
      </c>
      <c r="W136" s="294" t="str">
        <f t="shared" ca="1" si="172"/>
        <v/>
      </c>
      <c r="X136" s="295">
        <f t="shared" ca="1" si="143"/>
        <v>568360</v>
      </c>
      <c r="Y136" s="294">
        <f t="shared" ca="1" si="173"/>
        <v>0</v>
      </c>
      <c r="Z136" s="295">
        <f t="shared" ca="1" si="144"/>
        <v>25172</v>
      </c>
      <c r="AA136" s="294">
        <f t="shared" ca="1" si="174"/>
        <v>1.1764705882352942</v>
      </c>
      <c r="AB136" s="295" t="str">
        <f t="shared" ca="1" si="145"/>
        <v/>
      </c>
      <c r="AC136" s="294" t="str">
        <f t="shared" ca="1" si="175"/>
        <v/>
      </c>
      <c r="AD136" s="295" t="str">
        <f t="shared" ca="1" si="146"/>
        <v/>
      </c>
      <c r="AE136" s="294" t="str">
        <f t="shared" ca="1" si="176"/>
        <v/>
      </c>
      <c r="AF136" s="295">
        <f t="shared" ca="1" si="147"/>
        <v>40000</v>
      </c>
      <c r="AG136" s="294">
        <f t="shared" ca="1" si="177"/>
        <v>1.1764705882352942</v>
      </c>
      <c r="AH136" s="295">
        <f t="shared" ca="1" si="148"/>
        <v>24845</v>
      </c>
      <c r="AI136" s="294">
        <f t="shared" ca="1" si="178"/>
        <v>1.1764705882352942</v>
      </c>
      <c r="AJ136" s="295" t="str">
        <f t="shared" si="149"/>
        <v/>
      </c>
      <c r="AK136" s="294" t="str">
        <f t="shared" si="179"/>
        <v/>
      </c>
      <c r="AL136" s="295" t="str">
        <f t="shared" si="150"/>
        <v/>
      </c>
      <c r="AM136" s="294" t="str">
        <f t="shared" si="180"/>
        <v/>
      </c>
      <c r="AN136" s="295" t="str">
        <f t="shared" si="151"/>
        <v/>
      </c>
      <c r="AO136" s="294" t="str">
        <f t="shared" si="181"/>
        <v/>
      </c>
      <c r="AP136" s="295" t="str">
        <f t="shared" si="152"/>
        <v/>
      </c>
      <c r="AQ136" s="294" t="str">
        <f t="shared" si="182"/>
        <v/>
      </c>
      <c r="AR136" s="295" t="str">
        <f t="shared" si="153"/>
        <v/>
      </c>
      <c r="AS136" s="294" t="str">
        <f t="shared" si="183"/>
        <v/>
      </c>
      <c r="AT136" s="295" t="str">
        <f t="shared" si="154"/>
        <v/>
      </c>
      <c r="AU136" s="294" t="str">
        <f t="shared" si="184"/>
        <v/>
      </c>
      <c r="AV136" s="295" t="str">
        <f t="shared" si="155"/>
        <v/>
      </c>
      <c r="AW136" s="294" t="str">
        <f t="shared" si="185"/>
        <v/>
      </c>
      <c r="AX136" s="295" t="str">
        <f t="shared" si="156"/>
        <v/>
      </c>
      <c r="AY136" s="294" t="str">
        <f t="shared" si="186"/>
        <v/>
      </c>
      <c r="AZ136" s="295" t="str">
        <f t="shared" si="157"/>
        <v/>
      </c>
      <c r="BA136" s="294" t="str">
        <f t="shared" si="187"/>
        <v/>
      </c>
      <c r="BB136" s="295" t="str">
        <f t="shared" si="158"/>
        <v/>
      </c>
      <c r="BC136" s="294" t="str">
        <f t="shared" si="188"/>
        <v/>
      </c>
      <c r="BD136" s="295" t="str">
        <f t="shared" si="159"/>
        <v/>
      </c>
      <c r="BE136" s="294" t="str">
        <f t="shared" si="189"/>
        <v/>
      </c>
      <c r="BF136" s="77" t="str">
        <f t="shared" si="160"/>
        <v/>
      </c>
      <c r="BG136" s="80" t="str">
        <f t="shared" si="190"/>
        <v/>
      </c>
      <c r="BH136" s="77" t="str">
        <f t="shared" si="161"/>
        <v/>
      </c>
      <c r="BI136" s="80" t="str">
        <f t="shared" si="191"/>
        <v/>
      </c>
      <c r="BJ136" s="77" t="str">
        <f t="shared" si="162"/>
        <v/>
      </c>
      <c r="BK136" s="80" t="str">
        <f t="shared" si="192"/>
        <v/>
      </c>
    </row>
    <row r="137" spans="1:63" s="68" customFormat="1" ht="21" customHeight="1">
      <c r="A137" s="241">
        <v>9</v>
      </c>
      <c r="B137" s="379" t="s">
        <v>400</v>
      </c>
      <c r="C137" s="380">
        <f t="shared" ca="1" si="132"/>
        <v>143967.25</v>
      </c>
      <c r="D137" s="295" t="str">
        <f t="shared" si="133"/>
        <v/>
      </c>
      <c r="E137" s="294" t="str">
        <f t="shared" si="163"/>
        <v/>
      </c>
      <c r="F137" s="295">
        <f t="shared" ca="1" si="134"/>
        <v>61258</v>
      </c>
      <c r="G137" s="294">
        <f t="shared" ca="1" si="164"/>
        <v>1.1764705882352942</v>
      </c>
      <c r="H137" s="295">
        <f t="shared" ca="1" si="135"/>
        <v>37812.29</v>
      </c>
      <c r="I137" s="294">
        <f t="shared" ca="1" si="165"/>
        <v>1.1764705882352942</v>
      </c>
      <c r="J137" s="295" t="str">
        <f t="shared" ca="1" si="136"/>
        <v/>
      </c>
      <c r="K137" s="294" t="str">
        <f t="shared" ca="1" si="166"/>
        <v/>
      </c>
      <c r="L137" s="295">
        <f t="shared" ca="1" si="137"/>
        <v>65000</v>
      </c>
      <c r="M137" s="294">
        <f t="shared" ca="1" si="167"/>
        <v>1.1764705882352942</v>
      </c>
      <c r="N137" s="295">
        <f t="shared" ca="1" si="138"/>
        <v>139200</v>
      </c>
      <c r="O137" s="294">
        <f t="shared" ca="1" si="168"/>
        <v>1.1764705882352942</v>
      </c>
      <c r="P137" s="295">
        <f t="shared" ca="1" si="139"/>
        <v>25048</v>
      </c>
      <c r="Q137" s="294">
        <f t="shared" ca="1" si="169"/>
        <v>0</v>
      </c>
      <c r="R137" s="295" t="str">
        <f t="shared" ca="1" si="140"/>
        <v/>
      </c>
      <c r="S137" s="294" t="str">
        <f t="shared" ca="1" si="170"/>
        <v/>
      </c>
      <c r="T137" s="295" t="str">
        <f t="shared" ca="1" si="141"/>
        <v/>
      </c>
      <c r="U137" s="294" t="str">
        <f t="shared" ca="1" si="171"/>
        <v/>
      </c>
      <c r="V137" s="295" t="str">
        <f t="shared" ca="1" si="142"/>
        <v/>
      </c>
      <c r="W137" s="294" t="str">
        <f t="shared" ca="1" si="172"/>
        <v/>
      </c>
      <c r="X137" s="295">
        <f t="shared" ca="1" si="143"/>
        <v>498063</v>
      </c>
      <c r="Y137" s="294">
        <f t="shared" ca="1" si="173"/>
        <v>0</v>
      </c>
      <c r="Z137" s="295">
        <f t="shared" ca="1" si="144"/>
        <v>25172</v>
      </c>
      <c r="AA137" s="294">
        <f t="shared" ca="1" si="174"/>
        <v>0</v>
      </c>
      <c r="AB137" s="295" t="str">
        <f t="shared" ca="1" si="145"/>
        <v/>
      </c>
      <c r="AC137" s="294" t="str">
        <f t="shared" ca="1" si="175"/>
        <v/>
      </c>
      <c r="AD137" s="295" t="str">
        <f t="shared" ca="1" si="146"/>
        <v/>
      </c>
      <c r="AE137" s="294" t="str">
        <f t="shared" ca="1" si="176"/>
        <v/>
      </c>
      <c r="AF137" s="295">
        <f t="shared" ca="1" si="147"/>
        <v>44000</v>
      </c>
      <c r="AG137" s="294">
        <f t="shared" ca="1" si="177"/>
        <v>1.1764705882352942</v>
      </c>
      <c r="AH137" s="295">
        <f t="shared" ca="1" si="148"/>
        <v>24845</v>
      </c>
      <c r="AI137" s="294">
        <f t="shared" ca="1" si="178"/>
        <v>0</v>
      </c>
      <c r="AJ137" s="295" t="str">
        <f t="shared" si="149"/>
        <v/>
      </c>
      <c r="AK137" s="294" t="str">
        <f t="shared" si="179"/>
        <v/>
      </c>
      <c r="AL137" s="295" t="str">
        <f t="shared" si="150"/>
        <v/>
      </c>
      <c r="AM137" s="294" t="str">
        <f t="shared" si="180"/>
        <v/>
      </c>
      <c r="AN137" s="295" t="str">
        <f t="shared" si="151"/>
        <v/>
      </c>
      <c r="AO137" s="294" t="str">
        <f t="shared" si="181"/>
        <v/>
      </c>
      <c r="AP137" s="295" t="str">
        <f t="shared" si="152"/>
        <v/>
      </c>
      <c r="AQ137" s="294" t="str">
        <f t="shared" si="182"/>
        <v/>
      </c>
      <c r="AR137" s="295" t="str">
        <f t="shared" si="153"/>
        <v/>
      </c>
      <c r="AS137" s="294" t="str">
        <f t="shared" si="183"/>
        <v/>
      </c>
      <c r="AT137" s="295" t="str">
        <f t="shared" si="154"/>
        <v/>
      </c>
      <c r="AU137" s="294" t="str">
        <f t="shared" si="184"/>
        <v/>
      </c>
      <c r="AV137" s="295" t="str">
        <f t="shared" si="155"/>
        <v/>
      </c>
      <c r="AW137" s="294" t="str">
        <f t="shared" si="185"/>
        <v/>
      </c>
      <c r="AX137" s="295" t="str">
        <f t="shared" si="156"/>
        <v/>
      </c>
      <c r="AY137" s="294" t="str">
        <f t="shared" si="186"/>
        <v/>
      </c>
      <c r="AZ137" s="295" t="str">
        <f t="shared" si="157"/>
        <v/>
      </c>
      <c r="BA137" s="294" t="str">
        <f t="shared" si="187"/>
        <v/>
      </c>
      <c r="BB137" s="295" t="str">
        <f t="shared" si="158"/>
        <v/>
      </c>
      <c r="BC137" s="294" t="str">
        <f t="shared" si="188"/>
        <v/>
      </c>
      <c r="BD137" s="295" t="str">
        <f t="shared" si="159"/>
        <v/>
      </c>
      <c r="BE137" s="294" t="str">
        <f t="shared" si="189"/>
        <v/>
      </c>
      <c r="BF137" s="77" t="str">
        <f t="shared" si="160"/>
        <v/>
      </c>
      <c r="BG137" s="80" t="str">
        <f t="shared" si="190"/>
        <v/>
      </c>
      <c r="BH137" s="77" t="str">
        <f t="shared" si="161"/>
        <v/>
      </c>
      <c r="BI137" s="80" t="str">
        <f t="shared" si="191"/>
        <v/>
      </c>
      <c r="BJ137" s="77" t="str">
        <f t="shared" si="162"/>
        <v/>
      </c>
      <c r="BK137" s="80" t="str">
        <f t="shared" si="192"/>
        <v/>
      </c>
    </row>
    <row r="138" spans="1:63" s="68" customFormat="1" ht="21" customHeight="1">
      <c r="A138" s="241">
        <v>10</v>
      </c>
      <c r="B138" s="379" t="s">
        <v>402</v>
      </c>
      <c r="C138" s="380">
        <f t="shared" ca="1" si="132"/>
        <v>207262.74</v>
      </c>
      <c r="D138" s="295" t="str">
        <f t="shared" si="133"/>
        <v/>
      </c>
      <c r="E138" s="294" t="str">
        <f t="shared" si="163"/>
        <v/>
      </c>
      <c r="F138" s="295">
        <f t="shared" ca="1" si="134"/>
        <v>117375</v>
      </c>
      <c r="G138" s="294">
        <f t="shared" ca="1" si="164"/>
        <v>1.1764705882352942</v>
      </c>
      <c r="H138" s="295">
        <f t="shared" ca="1" si="135"/>
        <v>37812.29</v>
      </c>
      <c r="I138" s="294">
        <f t="shared" ca="1" si="165"/>
        <v>1.1764705882352942</v>
      </c>
      <c r="J138" s="295" t="str">
        <f t="shared" ca="1" si="136"/>
        <v/>
      </c>
      <c r="K138" s="294" t="str">
        <f t="shared" ca="1" si="166"/>
        <v/>
      </c>
      <c r="L138" s="295">
        <f t="shared" ca="1" si="137"/>
        <v>85000</v>
      </c>
      <c r="M138" s="294">
        <f t="shared" ca="1" si="167"/>
        <v>1.1764705882352942</v>
      </c>
      <c r="N138" s="295">
        <f t="shared" ca="1" si="138"/>
        <v>150800</v>
      </c>
      <c r="O138" s="294">
        <f t="shared" ca="1" si="168"/>
        <v>1.1764705882352942</v>
      </c>
      <c r="P138" s="295">
        <f t="shared" ca="1" si="139"/>
        <v>25048</v>
      </c>
      <c r="Q138" s="294">
        <f t="shared" ca="1" si="169"/>
        <v>0</v>
      </c>
      <c r="R138" s="295" t="str">
        <f t="shared" ca="1" si="140"/>
        <v/>
      </c>
      <c r="S138" s="294" t="str">
        <f t="shared" ca="1" si="170"/>
        <v/>
      </c>
      <c r="T138" s="295" t="str">
        <f t="shared" ca="1" si="141"/>
        <v/>
      </c>
      <c r="U138" s="294" t="str">
        <f t="shared" ca="1" si="171"/>
        <v/>
      </c>
      <c r="V138" s="295" t="str">
        <f t="shared" ca="1" si="142"/>
        <v/>
      </c>
      <c r="W138" s="294" t="str">
        <f t="shared" ca="1" si="172"/>
        <v/>
      </c>
      <c r="X138" s="295">
        <f t="shared" ca="1" si="143"/>
        <v>709690</v>
      </c>
      <c r="Y138" s="294">
        <f t="shared" ca="1" si="173"/>
        <v>0</v>
      </c>
      <c r="Z138" s="295">
        <f t="shared" ca="1" si="144"/>
        <v>25172</v>
      </c>
      <c r="AA138" s="294">
        <f t="shared" ca="1" si="174"/>
        <v>0</v>
      </c>
      <c r="AB138" s="295" t="str">
        <f t="shared" ca="1" si="145"/>
        <v/>
      </c>
      <c r="AC138" s="294" t="str">
        <f t="shared" ca="1" si="175"/>
        <v/>
      </c>
      <c r="AD138" s="295" t="str">
        <f t="shared" ca="1" si="146"/>
        <v/>
      </c>
      <c r="AE138" s="294" t="str">
        <f t="shared" ca="1" si="176"/>
        <v/>
      </c>
      <c r="AF138" s="295">
        <f t="shared" ca="1" si="147"/>
        <v>48000</v>
      </c>
      <c r="AG138" s="294">
        <f t="shared" ca="1" si="177"/>
        <v>1.1764705882352942</v>
      </c>
      <c r="AH138" s="295">
        <f t="shared" ca="1" si="148"/>
        <v>24845</v>
      </c>
      <c r="AI138" s="294">
        <f t="shared" ca="1" si="178"/>
        <v>0</v>
      </c>
      <c r="AJ138" s="295" t="str">
        <f t="shared" si="149"/>
        <v/>
      </c>
      <c r="AK138" s="294" t="str">
        <f t="shared" si="179"/>
        <v/>
      </c>
      <c r="AL138" s="295" t="str">
        <f t="shared" si="150"/>
        <v/>
      </c>
      <c r="AM138" s="294" t="str">
        <f t="shared" si="180"/>
        <v/>
      </c>
      <c r="AN138" s="295" t="str">
        <f t="shared" si="151"/>
        <v/>
      </c>
      <c r="AO138" s="294" t="str">
        <f t="shared" si="181"/>
        <v/>
      </c>
      <c r="AP138" s="295" t="str">
        <f t="shared" si="152"/>
        <v/>
      </c>
      <c r="AQ138" s="294" t="str">
        <f t="shared" si="182"/>
        <v/>
      </c>
      <c r="AR138" s="295" t="str">
        <f t="shared" si="153"/>
        <v/>
      </c>
      <c r="AS138" s="294" t="str">
        <f t="shared" si="183"/>
        <v/>
      </c>
      <c r="AT138" s="295" t="str">
        <f t="shared" si="154"/>
        <v/>
      </c>
      <c r="AU138" s="294" t="str">
        <f t="shared" si="184"/>
        <v/>
      </c>
      <c r="AV138" s="295" t="str">
        <f t="shared" si="155"/>
        <v/>
      </c>
      <c r="AW138" s="294" t="str">
        <f t="shared" si="185"/>
        <v/>
      </c>
      <c r="AX138" s="295" t="str">
        <f t="shared" si="156"/>
        <v/>
      </c>
      <c r="AY138" s="294" t="str">
        <f t="shared" si="186"/>
        <v/>
      </c>
      <c r="AZ138" s="295" t="str">
        <f t="shared" si="157"/>
        <v/>
      </c>
      <c r="BA138" s="294" t="str">
        <f t="shared" si="187"/>
        <v/>
      </c>
      <c r="BB138" s="295" t="str">
        <f t="shared" si="158"/>
        <v/>
      </c>
      <c r="BC138" s="294" t="str">
        <f t="shared" si="188"/>
        <v/>
      </c>
      <c r="BD138" s="295" t="str">
        <f t="shared" si="159"/>
        <v/>
      </c>
      <c r="BE138" s="294" t="str">
        <f t="shared" si="189"/>
        <v/>
      </c>
      <c r="BF138" s="77" t="str">
        <f t="shared" si="160"/>
        <v/>
      </c>
      <c r="BG138" s="80" t="str">
        <f t="shared" si="190"/>
        <v/>
      </c>
      <c r="BH138" s="77" t="str">
        <f t="shared" si="161"/>
        <v/>
      </c>
      <c r="BI138" s="80" t="str">
        <f t="shared" si="191"/>
        <v/>
      </c>
      <c r="BJ138" s="77" t="str">
        <f t="shared" si="162"/>
        <v/>
      </c>
      <c r="BK138" s="80" t="str">
        <f t="shared" si="192"/>
        <v/>
      </c>
    </row>
    <row r="139" spans="1:63" s="68" customFormat="1" ht="21" customHeight="1">
      <c r="A139" s="241">
        <v>11</v>
      </c>
      <c r="B139" s="379" t="s">
        <v>404</v>
      </c>
      <c r="C139" s="380">
        <f t="shared" ca="1" si="132"/>
        <v>428907.03</v>
      </c>
      <c r="D139" s="295" t="str">
        <f t="shared" si="133"/>
        <v/>
      </c>
      <c r="E139" s="294" t="str">
        <f t="shared" si="163"/>
        <v/>
      </c>
      <c r="F139" s="295">
        <f t="shared" ca="1" si="134"/>
        <v>98598</v>
      </c>
      <c r="G139" s="294">
        <f t="shared" ca="1" si="164"/>
        <v>1.1764705882352942</v>
      </c>
      <c r="H139" s="295">
        <f t="shared" ca="1" si="135"/>
        <v>37812.29</v>
      </c>
      <c r="I139" s="294">
        <f t="shared" ca="1" si="165"/>
        <v>0</v>
      </c>
      <c r="J139" s="295" t="str">
        <f t="shared" ca="1" si="136"/>
        <v/>
      </c>
      <c r="K139" s="294" t="str">
        <f t="shared" ca="1" si="166"/>
        <v/>
      </c>
      <c r="L139" s="295">
        <f t="shared" ca="1" si="137"/>
        <v>185000</v>
      </c>
      <c r="M139" s="294">
        <f t="shared" ca="1" si="167"/>
        <v>1.1764705882352942</v>
      </c>
      <c r="N139" s="295">
        <f t="shared" ca="1" si="138"/>
        <v>150800</v>
      </c>
      <c r="O139" s="294">
        <f t="shared" ca="1" si="168"/>
        <v>1.1764705882352942</v>
      </c>
      <c r="P139" s="295">
        <f t="shared" ca="1" si="139"/>
        <v>142440</v>
      </c>
      <c r="Q139" s="294">
        <f t="shared" ca="1" si="169"/>
        <v>1.1764705882352942</v>
      </c>
      <c r="R139" s="295" t="str">
        <f t="shared" ca="1" si="140"/>
        <v/>
      </c>
      <c r="S139" s="294" t="str">
        <f t="shared" ca="1" si="170"/>
        <v/>
      </c>
      <c r="T139" s="295" t="str">
        <f t="shared" ca="1" si="141"/>
        <v/>
      </c>
      <c r="U139" s="294" t="str">
        <f t="shared" ca="1" si="171"/>
        <v/>
      </c>
      <c r="V139" s="295" t="str">
        <f t="shared" ca="1" si="142"/>
        <v/>
      </c>
      <c r="W139" s="294" t="str">
        <f t="shared" ca="1" si="172"/>
        <v/>
      </c>
      <c r="X139" s="295">
        <f t="shared" ca="1" si="143"/>
        <v>1475290</v>
      </c>
      <c r="Y139" s="294">
        <f t="shared" ca="1" si="173"/>
        <v>0</v>
      </c>
      <c r="Z139" s="295">
        <f t="shared" ca="1" si="144"/>
        <v>143155</v>
      </c>
      <c r="AA139" s="294">
        <f t="shared" ca="1" si="174"/>
        <v>1.1764705882352942</v>
      </c>
      <c r="AB139" s="295" t="str">
        <f t="shared" ca="1" si="145"/>
        <v/>
      </c>
      <c r="AC139" s="294" t="str">
        <f t="shared" ca="1" si="175"/>
        <v/>
      </c>
      <c r="AD139" s="295" t="str">
        <f t="shared" ca="1" si="146"/>
        <v/>
      </c>
      <c r="AE139" s="294" t="str">
        <f t="shared" ca="1" si="176"/>
        <v/>
      </c>
      <c r="AF139" s="295">
        <f t="shared" ca="1" si="147"/>
        <v>48000</v>
      </c>
      <c r="AG139" s="294">
        <f t="shared" ca="1" si="177"/>
        <v>0</v>
      </c>
      <c r="AH139" s="295">
        <f t="shared" ca="1" si="148"/>
        <v>141295</v>
      </c>
      <c r="AI139" s="294">
        <f t="shared" ca="1" si="178"/>
        <v>1.1764705882352942</v>
      </c>
      <c r="AJ139" s="295" t="str">
        <f t="shared" si="149"/>
        <v/>
      </c>
      <c r="AK139" s="294" t="str">
        <f t="shared" si="179"/>
        <v/>
      </c>
      <c r="AL139" s="295" t="str">
        <f t="shared" si="150"/>
        <v/>
      </c>
      <c r="AM139" s="294" t="str">
        <f t="shared" si="180"/>
        <v/>
      </c>
      <c r="AN139" s="295" t="str">
        <f t="shared" si="151"/>
        <v/>
      </c>
      <c r="AO139" s="294" t="str">
        <f t="shared" si="181"/>
        <v/>
      </c>
      <c r="AP139" s="295" t="str">
        <f t="shared" si="152"/>
        <v/>
      </c>
      <c r="AQ139" s="294" t="str">
        <f t="shared" si="182"/>
        <v/>
      </c>
      <c r="AR139" s="295" t="str">
        <f t="shared" si="153"/>
        <v/>
      </c>
      <c r="AS139" s="294" t="str">
        <f t="shared" si="183"/>
        <v/>
      </c>
      <c r="AT139" s="295" t="str">
        <f t="shared" si="154"/>
        <v/>
      </c>
      <c r="AU139" s="294" t="str">
        <f t="shared" si="184"/>
        <v/>
      </c>
      <c r="AV139" s="295" t="str">
        <f t="shared" si="155"/>
        <v/>
      </c>
      <c r="AW139" s="294" t="str">
        <f t="shared" si="185"/>
        <v/>
      </c>
      <c r="AX139" s="295" t="str">
        <f t="shared" si="156"/>
        <v/>
      </c>
      <c r="AY139" s="294" t="str">
        <f t="shared" si="186"/>
        <v/>
      </c>
      <c r="AZ139" s="295" t="str">
        <f t="shared" si="157"/>
        <v/>
      </c>
      <c r="BA139" s="294" t="str">
        <f t="shared" si="187"/>
        <v/>
      </c>
      <c r="BB139" s="295" t="str">
        <f t="shared" si="158"/>
        <v/>
      </c>
      <c r="BC139" s="294" t="str">
        <f t="shared" si="188"/>
        <v/>
      </c>
      <c r="BD139" s="295" t="str">
        <f t="shared" si="159"/>
        <v/>
      </c>
      <c r="BE139" s="294" t="str">
        <f t="shared" si="189"/>
        <v/>
      </c>
      <c r="BF139" s="77" t="str">
        <f t="shared" si="160"/>
        <v/>
      </c>
      <c r="BG139" s="80" t="str">
        <f t="shared" si="190"/>
        <v/>
      </c>
      <c r="BH139" s="77" t="str">
        <f t="shared" si="161"/>
        <v/>
      </c>
      <c r="BI139" s="80" t="str">
        <f t="shared" si="191"/>
        <v/>
      </c>
      <c r="BJ139" s="77" t="str">
        <f t="shared" si="162"/>
        <v/>
      </c>
      <c r="BK139" s="80" t="str">
        <f t="shared" si="192"/>
        <v/>
      </c>
    </row>
    <row r="140" spans="1:63" s="68" customFormat="1" ht="21" customHeight="1">
      <c r="A140" s="241">
        <v>12</v>
      </c>
      <c r="B140" s="379" t="s">
        <v>408</v>
      </c>
      <c r="C140" s="380">
        <f t="shared" ca="1" si="132"/>
        <v>3659.18</v>
      </c>
      <c r="D140" s="295" t="str">
        <f t="shared" si="133"/>
        <v/>
      </c>
      <c r="E140" s="294" t="str">
        <f t="shared" si="163"/>
        <v/>
      </c>
      <c r="F140" s="295">
        <f t="shared" ca="1" si="134"/>
        <v>17665</v>
      </c>
      <c r="G140" s="294">
        <f t="shared" ca="1" si="164"/>
        <v>0</v>
      </c>
      <c r="H140" s="295">
        <f t="shared" ca="1" si="135"/>
        <v>25635.29</v>
      </c>
      <c r="I140" s="294">
        <f t="shared" ca="1" si="165"/>
        <v>0</v>
      </c>
      <c r="J140" s="295" t="str">
        <f t="shared" ca="1" si="136"/>
        <v/>
      </c>
      <c r="K140" s="294" t="str">
        <f t="shared" ca="1" si="166"/>
        <v/>
      </c>
      <c r="L140" s="295">
        <f t="shared" ca="1" si="137"/>
        <v>22500</v>
      </c>
      <c r="M140" s="294">
        <f t="shared" ca="1" si="167"/>
        <v>1.1764705882352942</v>
      </c>
      <c r="N140" s="295">
        <f t="shared" ca="1" si="138"/>
        <v>27840</v>
      </c>
      <c r="O140" s="294">
        <f t="shared" ca="1" si="168"/>
        <v>0</v>
      </c>
      <c r="P140" s="295">
        <f t="shared" ca="1" si="139"/>
        <v>25264</v>
      </c>
      <c r="Q140" s="294">
        <f t="shared" ca="1" si="169"/>
        <v>0</v>
      </c>
      <c r="R140" s="295" t="str">
        <f t="shared" ca="1" si="140"/>
        <v/>
      </c>
      <c r="S140" s="294" t="str">
        <f t="shared" ca="1" si="170"/>
        <v/>
      </c>
      <c r="T140" s="295" t="str">
        <f t="shared" ca="1" si="141"/>
        <v/>
      </c>
      <c r="U140" s="294" t="str">
        <f t="shared" ca="1" si="171"/>
        <v/>
      </c>
      <c r="V140" s="295" t="str">
        <f t="shared" ca="1" si="142"/>
        <v/>
      </c>
      <c r="W140" s="294" t="str">
        <f t="shared" ca="1" si="172"/>
        <v/>
      </c>
      <c r="X140" s="295">
        <f t="shared" ca="1" si="143"/>
        <v>16493</v>
      </c>
      <c r="Y140" s="294">
        <f t="shared" ca="1" si="173"/>
        <v>0</v>
      </c>
      <c r="Z140" s="295">
        <f t="shared" ca="1" si="144"/>
        <v>25390</v>
      </c>
      <c r="AA140" s="294">
        <f t="shared" ca="1" si="174"/>
        <v>0</v>
      </c>
      <c r="AB140" s="295" t="str">
        <f t="shared" ca="1" si="145"/>
        <v/>
      </c>
      <c r="AC140" s="294" t="str">
        <f t="shared" ca="1" si="175"/>
        <v/>
      </c>
      <c r="AD140" s="295" t="str">
        <f t="shared" ca="1" si="146"/>
        <v/>
      </c>
      <c r="AE140" s="294" t="str">
        <f t="shared" ca="1" si="176"/>
        <v/>
      </c>
      <c r="AF140" s="295">
        <f t="shared" ca="1" si="147"/>
        <v>21000</v>
      </c>
      <c r="AG140" s="294">
        <f t="shared" ca="1" si="177"/>
        <v>0</v>
      </c>
      <c r="AH140" s="295">
        <f t="shared" ca="1" si="148"/>
        <v>25061</v>
      </c>
      <c r="AI140" s="294">
        <f t="shared" ca="1" si="178"/>
        <v>0</v>
      </c>
      <c r="AJ140" s="295" t="str">
        <f t="shared" si="149"/>
        <v/>
      </c>
      <c r="AK140" s="294" t="str">
        <f t="shared" si="179"/>
        <v/>
      </c>
      <c r="AL140" s="295" t="str">
        <f t="shared" si="150"/>
        <v/>
      </c>
      <c r="AM140" s="294" t="str">
        <f t="shared" si="180"/>
        <v/>
      </c>
      <c r="AN140" s="295" t="str">
        <f t="shared" si="151"/>
        <v/>
      </c>
      <c r="AO140" s="294" t="str">
        <f t="shared" si="181"/>
        <v/>
      </c>
      <c r="AP140" s="295" t="str">
        <f t="shared" si="152"/>
        <v/>
      </c>
      <c r="AQ140" s="294" t="str">
        <f t="shared" si="182"/>
        <v/>
      </c>
      <c r="AR140" s="295" t="str">
        <f t="shared" si="153"/>
        <v/>
      </c>
      <c r="AS140" s="294" t="str">
        <f t="shared" si="183"/>
        <v/>
      </c>
      <c r="AT140" s="295" t="str">
        <f t="shared" si="154"/>
        <v/>
      </c>
      <c r="AU140" s="294" t="str">
        <f t="shared" si="184"/>
        <v/>
      </c>
      <c r="AV140" s="295" t="str">
        <f t="shared" si="155"/>
        <v/>
      </c>
      <c r="AW140" s="294" t="str">
        <f t="shared" si="185"/>
        <v/>
      </c>
      <c r="AX140" s="295" t="str">
        <f t="shared" si="156"/>
        <v/>
      </c>
      <c r="AY140" s="294" t="str">
        <f t="shared" si="186"/>
        <v/>
      </c>
      <c r="AZ140" s="295" t="str">
        <f t="shared" si="157"/>
        <v/>
      </c>
      <c r="BA140" s="294" t="str">
        <f t="shared" si="187"/>
        <v/>
      </c>
      <c r="BB140" s="295" t="str">
        <f t="shared" si="158"/>
        <v/>
      </c>
      <c r="BC140" s="294" t="str">
        <f t="shared" si="188"/>
        <v/>
      </c>
      <c r="BD140" s="295" t="str">
        <f t="shared" si="159"/>
        <v/>
      </c>
      <c r="BE140" s="294" t="str">
        <f t="shared" si="189"/>
        <v/>
      </c>
      <c r="BF140" s="77" t="str">
        <f t="shared" si="160"/>
        <v/>
      </c>
      <c r="BG140" s="80" t="str">
        <f t="shared" si="190"/>
        <v/>
      </c>
      <c r="BH140" s="77" t="str">
        <f t="shared" si="161"/>
        <v/>
      </c>
      <c r="BI140" s="80" t="str">
        <f t="shared" si="191"/>
        <v/>
      </c>
      <c r="BJ140" s="77" t="str">
        <f t="shared" si="162"/>
        <v/>
      </c>
      <c r="BK140" s="80" t="str">
        <f t="shared" si="192"/>
        <v/>
      </c>
    </row>
    <row r="141" spans="1:63" s="68" customFormat="1" ht="21" customHeight="1">
      <c r="A141" s="241">
        <v>13</v>
      </c>
      <c r="B141" s="379" t="s">
        <v>410</v>
      </c>
      <c r="C141" s="380">
        <f t="shared" ca="1" si="132"/>
        <v>4118.76</v>
      </c>
      <c r="D141" s="295" t="str">
        <f t="shared" si="133"/>
        <v/>
      </c>
      <c r="E141" s="294" t="str">
        <f t="shared" si="163"/>
        <v/>
      </c>
      <c r="F141" s="295">
        <f t="shared" ca="1" si="134"/>
        <v>19665</v>
      </c>
      <c r="G141" s="294">
        <f t="shared" ca="1" si="164"/>
        <v>0</v>
      </c>
      <c r="H141" s="295">
        <f t="shared" ca="1" si="135"/>
        <v>25635.29</v>
      </c>
      <c r="I141" s="294">
        <f t="shared" ca="1" si="165"/>
        <v>1.1764705882352942</v>
      </c>
      <c r="J141" s="295" t="str">
        <f t="shared" ca="1" si="136"/>
        <v/>
      </c>
      <c r="K141" s="294" t="str">
        <f t="shared" ca="1" si="166"/>
        <v/>
      </c>
      <c r="L141" s="295">
        <f t="shared" ca="1" si="137"/>
        <v>30200</v>
      </c>
      <c r="M141" s="294">
        <f t="shared" ca="1" si="167"/>
        <v>0</v>
      </c>
      <c r="N141" s="295">
        <f t="shared" ca="1" si="138"/>
        <v>32480</v>
      </c>
      <c r="O141" s="294">
        <f t="shared" ca="1" si="168"/>
        <v>0</v>
      </c>
      <c r="P141" s="295">
        <f t="shared" ca="1" si="139"/>
        <v>25264</v>
      </c>
      <c r="Q141" s="294">
        <f t="shared" ca="1" si="169"/>
        <v>1.1764705882352942</v>
      </c>
      <c r="R141" s="295" t="str">
        <f t="shared" ca="1" si="140"/>
        <v/>
      </c>
      <c r="S141" s="294" t="str">
        <f t="shared" ca="1" si="170"/>
        <v/>
      </c>
      <c r="T141" s="295" t="str">
        <f t="shared" ca="1" si="141"/>
        <v/>
      </c>
      <c r="U141" s="294" t="str">
        <f t="shared" ca="1" si="171"/>
        <v/>
      </c>
      <c r="V141" s="295" t="str">
        <f t="shared" ca="1" si="142"/>
        <v/>
      </c>
      <c r="W141" s="294" t="str">
        <f t="shared" ca="1" si="172"/>
        <v/>
      </c>
      <c r="X141" s="295">
        <f t="shared" ca="1" si="143"/>
        <v>19034</v>
      </c>
      <c r="Y141" s="294">
        <f t="shared" ca="1" si="173"/>
        <v>0</v>
      </c>
      <c r="Z141" s="295">
        <f t="shared" ca="1" si="144"/>
        <v>26054</v>
      </c>
      <c r="AA141" s="294">
        <f t="shared" ca="1" si="174"/>
        <v>1.1764705882352942</v>
      </c>
      <c r="AB141" s="295" t="str">
        <f t="shared" ca="1" si="145"/>
        <v/>
      </c>
      <c r="AC141" s="294" t="str">
        <f t="shared" ca="1" si="175"/>
        <v/>
      </c>
      <c r="AD141" s="295" t="str">
        <f t="shared" ca="1" si="146"/>
        <v/>
      </c>
      <c r="AE141" s="294" t="str">
        <f t="shared" ca="1" si="176"/>
        <v/>
      </c>
      <c r="AF141" s="295">
        <f t="shared" ca="1" si="147"/>
        <v>23000</v>
      </c>
      <c r="AG141" s="294">
        <f t="shared" ca="1" si="177"/>
        <v>0</v>
      </c>
      <c r="AH141" s="295">
        <f t="shared" ca="1" si="148"/>
        <v>25717</v>
      </c>
      <c r="AI141" s="294">
        <f t="shared" ca="1" si="178"/>
        <v>1.1764705882352942</v>
      </c>
      <c r="AJ141" s="295" t="str">
        <f t="shared" si="149"/>
        <v/>
      </c>
      <c r="AK141" s="294" t="str">
        <f t="shared" si="179"/>
        <v/>
      </c>
      <c r="AL141" s="295" t="str">
        <f t="shared" si="150"/>
        <v/>
      </c>
      <c r="AM141" s="294" t="str">
        <f t="shared" si="180"/>
        <v/>
      </c>
      <c r="AN141" s="295" t="str">
        <f t="shared" si="151"/>
        <v/>
      </c>
      <c r="AO141" s="294" t="str">
        <f t="shared" si="181"/>
        <v/>
      </c>
      <c r="AP141" s="295" t="str">
        <f t="shared" si="152"/>
        <v/>
      </c>
      <c r="AQ141" s="294" t="str">
        <f t="shared" si="182"/>
        <v/>
      </c>
      <c r="AR141" s="295" t="str">
        <f t="shared" si="153"/>
        <v/>
      </c>
      <c r="AS141" s="294" t="str">
        <f t="shared" si="183"/>
        <v/>
      </c>
      <c r="AT141" s="295" t="str">
        <f t="shared" si="154"/>
        <v/>
      </c>
      <c r="AU141" s="294" t="str">
        <f t="shared" si="184"/>
        <v/>
      </c>
      <c r="AV141" s="295" t="str">
        <f t="shared" si="155"/>
        <v/>
      </c>
      <c r="AW141" s="294" t="str">
        <f t="shared" si="185"/>
        <v/>
      </c>
      <c r="AX141" s="295" t="str">
        <f t="shared" si="156"/>
        <v/>
      </c>
      <c r="AY141" s="294" t="str">
        <f t="shared" si="186"/>
        <v/>
      </c>
      <c r="AZ141" s="295" t="str">
        <f t="shared" si="157"/>
        <v/>
      </c>
      <c r="BA141" s="294" t="str">
        <f t="shared" si="187"/>
        <v/>
      </c>
      <c r="BB141" s="295" t="str">
        <f t="shared" si="158"/>
        <v/>
      </c>
      <c r="BC141" s="294" t="str">
        <f t="shared" si="188"/>
        <v/>
      </c>
      <c r="BD141" s="295" t="str">
        <f t="shared" si="159"/>
        <v/>
      </c>
      <c r="BE141" s="294" t="str">
        <f t="shared" si="189"/>
        <v/>
      </c>
      <c r="BF141" s="77" t="str">
        <f t="shared" si="160"/>
        <v/>
      </c>
      <c r="BG141" s="80" t="str">
        <f t="shared" si="190"/>
        <v/>
      </c>
      <c r="BH141" s="77" t="str">
        <f t="shared" si="161"/>
        <v/>
      </c>
      <c r="BI141" s="80" t="str">
        <f t="shared" si="191"/>
        <v/>
      </c>
      <c r="BJ141" s="77" t="str">
        <f t="shared" si="162"/>
        <v/>
      </c>
      <c r="BK141" s="80" t="str">
        <f t="shared" si="192"/>
        <v/>
      </c>
    </row>
    <row r="142" spans="1:63" s="68" customFormat="1" ht="21" customHeight="1">
      <c r="A142" s="241">
        <v>14</v>
      </c>
      <c r="B142" s="379" t="s">
        <v>412</v>
      </c>
      <c r="C142" s="380">
        <f t="shared" ca="1" si="132"/>
        <v>2146.27</v>
      </c>
      <c r="D142" s="295" t="str">
        <f t="shared" si="133"/>
        <v/>
      </c>
      <c r="E142" s="294" t="str">
        <f t="shared" si="163"/>
        <v/>
      </c>
      <c r="F142" s="295">
        <f t="shared" ca="1" si="134"/>
        <v>11021</v>
      </c>
      <c r="G142" s="294">
        <f t="shared" ca="1" si="164"/>
        <v>0</v>
      </c>
      <c r="H142" s="295">
        <f t="shared" ca="1" si="135"/>
        <v>10440.17</v>
      </c>
      <c r="I142" s="294">
        <f t="shared" ca="1" si="165"/>
        <v>0</v>
      </c>
      <c r="J142" s="295" t="str">
        <f t="shared" ca="1" si="136"/>
        <v/>
      </c>
      <c r="K142" s="294" t="str">
        <f t="shared" ca="1" si="166"/>
        <v/>
      </c>
      <c r="L142" s="295">
        <f t="shared" ca="1" si="137"/>
        <v>15000</v>
      </c>
      <c r="M142" s="294">
        <f t="shared" ca="1" si="167"/>
        <v>0</v>
      </c>
      <c r="N142" s="295">
        <f t="shared" ca="1" si="138"/>
        <v>13920</v>
      </c>
      <c r="O142" s="294">
        <f t="shared" ca="1" si="168"/>
        <v>0</v>
      </c>
      <c r="P142" s="295">
        <f t="shared" ca="1" si="139"/>
        <v>11260</v>
      </c>
      <c r="Q142" s="294">
        <f t="shared" ca="1" si="169"/>
        <v>0</v>
      </c>
      <c r="R142" s="295" t="str">
        <f t="shared" ca="1" si="140"/>
        <v/>
      </c>
      <c r="S142" s="294" t="str">
        <f t="shared" ca="1" si="170"/>
        <v/>
      </c>
      <c r="T142" s="295" t="str">
        <f t="shared" ca="1" si="141"/>
        <v/>
      </c>
      <c r="U142" s="294" t="str">
        <f t="shared" ca="1" si="171"/>
        <v/>
      </c>
      <c r="V142" s="295" t="str">
        <f t="shared" ca="1" si="142"/>
        <v/>
      </c>
      <c r="W142" s="294" t="str">
        <f t="shared" ca="1" si="172"/>
        <v/>
      </c>
      <c r="X142" s="295">
        <f t="shared" ca="1" si="143"/>
        <v>16952</v>
      </c>
      <c r="Y142" s="294">
        <f t="shared" ca="1" si="173"/>
        <v>0</v>
      </c>
      <c r="Z142" s="295">
        <f t="shared" ca="1" si="144"/>
        <v>11316</v>
      </c>
      <c r="AA142" s="294">
        <f t="shared" ca="1" si="174"/>
        <v>0</v>
      </c>
      <c r="AB142" s="295" t="str">
        <f t="shared" ca="1" si="145"/>
        <v/>
      </c>
      <c r="AC142" s="294" t="str">
        <f t="shared" ca="1" si="175"/>
        <v/>
      </c>
      <c r="AD142" s="295" t="str">
        <f t="shared" ca="1" si="146"/>
        <v/>
      </c>
      <c r="AE142" s="294" t="str">
        <f t="shared" ca="1" si="176"/>
        <v/>
      </c>
      <c r="AF142" s="295">
        <f t="shared" ca="1" si="147"/>
        <v>11000</v>
      </c>
      <c r="AG142" s="294">
        <f t="shared" ca="1" si="177"/>
        <v>0</v>
      </c>
      <c r="AH142" s="295">
        <f t="shared" ca="1" si="148"/>
        <v>11169</v>
      </c>
      <c r="AI142" s="294">
        <f t="shared" ca="1" si="178"/>
        <v>0</v>
      </c>
      <c r="AJ142" s="295" t="str">
        <f t="shared" si="149"/>
        <v/>
      </c>
      <c r="AK142" s="294" t="str">
        <f t="shared" si="179"/>
        <v/>
      </c>
      <c r="AL142" s="295" t="str">
        <f t="shared" si="150"/>
        <v/>
      </c>
      <c r="AM142" s="294" t="str">
        <f t="shared" si="180"/>
        <v/>
      </c>
      <c r="AN142" s="295" t="str">
        <f t="shared" si="151"/>
        <v/>
      </c>
      <c r="AO142" s="294" t="str">
        <f t="shared" si="181"/>
        <v/>
      </c>
      <c r="AP142" s="295" t="str">
        <f t="shared" si="152"/>
        <v/>
      </c>
      <c r="AQ142" s="294" t="str">
        <f t="shared" si="182"/>
        <v/>
      </c>
      <c r="AR142" s="295" t="str">
        <f t="shared" si="153"/>
        <v/>
      </c>
      <c r="AS142" s="294" t="str">
        <f t="shared" si="183"/>
        <v/>
      </c>
      <c r="AT142" s="295" t="str">
        <f t="shared" si="154"/>
        <v/>
      </c>
      <c r="AU142" s="294" t="str">
        <f t="shared" si="184"/>
        <v/>
      </c>
      <c r="AV142" s="295" t="str">
        <f t="shared" si="155"/>
        <v/>
      </c>
      <c r="AW142" s="294" t="str">
        <f t="shared" si="185"/>
        <v/>
      </c>
      <c r="AX142" s="295" t="str">
        <f t="shared" si="156"/>
        <v/>
      </c>
      <c r="AY142" s="294" t="str">
        <f t="shared" si="186"/>
        <v/>
      </c>
      <c r="AZ142" s="295" t="str">
        <f t="shared" si="157"/>
        <v/>
      </c>
      <c r="BA142" s="294" t="str">
        <f t="shared" si="187"/>
        <v/>
      </c>
      <c r="BB142" s="295" t="str">
        <f t="shared" si="158"/>
        <v/>
      </c>
      <c r="BC142" s="294" t="str">
        <f t="shared" si="188"/>
        <v/>
      </c>
      <c r="BD142" s="295" t="str">
        <f t="shared" si="159"/>
        <v/>
      </c>
      <c r="BE142" s="294" t="str">
        <f t="shared" si="189"/>
        <v/>
      </c>
      <c r="BF142" s="77" t="str">
        <f t="shared" si="160"/>
        <v/>
      </c>
      <c r="BG142" s="80" t="str">
        <f t="shared" si="190"/>
        <v/>
      </c>
      <c r="BH142" s="77" t="str">
        <f t="shared" si="161"/>
        <v/>
      </c>
      <c r="BI142" s="80" t="str">
        <f t="shared" si="191"/>
        <v/>
      </c>
      <c r="BJ142" s="77" t="str">
        <f t="shared" si="162"/>
        <v/>
      </c>
      <c r="BK142" s="80" t="str">
        <f t="shared" si="192"/>
        <v/>
      </c>
    </row>
    <row r="143" spans="1:63" s="68" customFormat="1" ht="21" customHeight="1">
      <c r="A143" s="241">
        <v>15</v>
      </c>
      <c r="B143" s="379" t="s">
        <v>413</v>
      </c>
      <c r="C143" s="380">
        <f t="shared" ca="1" si="132"/>
        <v>3256.8</v>
      </c>
      <c r="D143" s="295" t="str">
        <f t="shared" si="133"/>
        <v/>
      </c>
      <c r="E143" s="294" t="str">
        <f t="shared" si="163"/>
        <v/>
      </c>
      <c r="F143" s="295">
        <f t="shared" ca="1" si="134"/>
        <v>11021</v>
      </c>
      <c r="G143" s="294">
        <f t="shared" ca="1" si="164"/>
        <v>0</v>
      </c>
      <c r="H143" s="295">
        <f t="shared" ca="1" si="135"/>
        <v>10440.17</v>
      </c>
      <c r="I143" s="294">
        <f t="shared" ca="1" si="165"/>
        <v>0</v>
      </c>
      <c r="J143" s="295" t="str">
        <f t="shared" ca="1" si="136"/>
        <v/>
      </c>
      <c r="K143" s="294" t="str">
        <f t="shared" ca="1" si="166"/>
        <v/>
      </c>
      <c r="L143" s="295">
        <f t="shared" ca="1" si="137"/>
        <v>18000</v>
      </c>
      <c r="M143" s="294">
        <f t="shared" ca="1" si="167"/>
        <v>0</v>
      </c>
      <c r="N143" s="295">
        <f t="shared" ca="1" si="138"/>
        <v>16240</v>
      </c>
      <c r="O143" s="294">
        <f t="shared" ca="1" si="168"/>
        <v>0</v>
      </c>
      <c r="P143" s="295">
        <f t="shared" ca="1" si="139"/>
        <v>11260</v>
      </c>
      <c r="Q143" s="294">
        <f t="shared" ca="1" si="169"/>
        <v>0</v>
      </c>
      <c r="R143" s="295" t="str">
        <f t="shared" ca="1" si="140"/>
        <v/>
      </c>
      <c r="S143" s="294" t="str">
        <f t="shared" ca="1" si="170"/>
        <v/>
      </c>
      <c r="T143" s="295" t="str">
        <f t="shared" ca="1" si="141"/>
        <v/>
      </c>
      <c r="U143" s="294" t="str">
        <f t="shared" ca="1" si="171"/>
        <v/>
      </c>
      <c r="V143" s="295" t="str">
        <f t="shared" ca="1" si="142"/>
        <v/>
      </c>
      <c r="W143" s="294" t="str">
        <f t="shared" ca="1" si="172"/>
        <v/>
      </c>
      <c r="X143" s="295">
        <f t="shared" ca="1" si="143"/>
        <v>19820</v>
      </c>
      <c r="Y143" s="294">
        <f t="shared" ca="1" si="173"/>
        <v>0</v>
      </c>
      <c r="Z143" s="295">
        <f t="shared" ca="1" si="144"/>
        <v>11980</v>
      </c>
      <c r="AA143" s="294">
        <f t="shared" ca="1" si="174"/>
        <v>0</v>
      </c>
      <c r="AB143" s="295" t="str">
        <f t="shared" ca="1" si="145"/>
        <v/>
      </c>
      <c r="AC143" s="294" t="str">
        <f t="shared" ca="1" si="175"/>
        <v/>
      </c>
      <c r="AD143" s="295" t="str">
        <f t="shared" ca="1" si="146"/>
        <v/>
      </c>
      <c r="AE143" s="294" t="str">
        <f t="shared" ca="1" si="176"/>
        <v/>
      </c>
      <c r="AF143" s="295">
        <f t="shared" ca="1" si="147"/>
        <v>12000</v>
      </c>
      <c r="AG143" s="294">
        <f t="shared" ca="1" si="177"/>
        <v>1.1764705882352942</v>
      </c>
      <c r="AH143" s="295">
        <f t="shared" ca="1" si="148"/>
        <v>11825</v>
      </c>
      <c r="AI143" s="294">
        <f t="shared" ca="1" si="178"/>
        <v>0</v>
      </c>
      <c r="AJ143" s="295" t="str">
        <f t="shared" si="149"/>
        <v/>
      </c>
      <c r="AK143" s="294" t="str">
        <f t="shared" si="179"/>
        <v/>
      </c>
      <c r="AL143" s="295" t="str">
        <f t="shared" si="150"/>
        <v/>
      </c>
      <c r="AM143" s="294" t="str">
        <f t="shared" si="180"/>
        <v/>
      </c>
      <c r="AN143" s="295" t="str">
        <f t="shared" si="151"/>
        <v/>
      </c>
      <c r="AO143" s="294" t="str">
        <f t="shared" si="181"/>
        <v/>
      </c>
      <c r="AP143" s="295" t="str">
        <f t="shared" si="152"/>
        <v/>
      </c>
      <c r="AQ143" s="294" t="str">
        <f t="shared" si="182"/>
        <v/>
      </c>
      <c r="AR143" s="295" t="str">
        <f t="shared" si="153"/>
        <v/>
      </c>
      <c r="AS143" s="294" t="str">
        <f t="shared" si="183"/>
        <v/>
      </c>
      <c r="AT143" s="295" t="str">
        <f t="shared" si="154"/>
        <v/>
      </c>
      <c r="AU143" s="294" t="str">
        <f t="shared" si="184"/>
        <v/>
      </c>
      <c r="AV143" s="295" t="str">
        <f t="shared" si="155"/>
        <v/>
      </c>
      <c r="AW143" s="294" t="str">
        <f t="shared" si="185"/>
        <v/>
      </c>
      <c r="AX143" s="295" t="str">
        <f t="shared" si="156"/>
        <v/>
      </c>
      <c r="AY143" s="294" t="str">
        <f t="shared" si="186"/>
        <v/>
      </c>
      <c r="AZ143" s="295" t="str">
        <f t="shared" si="157"/>
        <v/>
      </c>
      <c r="BA143" s="294" t="str">
        <f t="shared" si="187"/>
        <v/>
      </c>
      <c r="BB143" s="295" t="str">
        <f t="shared" si="158"/>
        <v/>
      </c>
      <c r="BC143" s="294" t="str">
        <f t="shared" si="188"/>
        <v/>
      </c>
      <c r="BD143" s="295" t="str">
        <f t="shared" si="159"/>
        <v/>
      </c>
      <c r="BE143" s="294" t="str">
        <f t="shared" si="189"/>
        <v/>
      </c>
      <c r="BF143" s="77" t="str">
        <f t="shared" si="160"/>
        <v/>
      </c>
      <c r="BG143" s="80" t="str">
        <f t="shared" si="190"/>
        <v/>
      </c>
      <c r="BH143" s="77" t="str">
        <f t="shared" si="161"/>
        <v/>
      </c>
      <c r="BI143" s="80" t="str">
        <f t="shared" si="191"/>
        <v/>
      </c>
      <c r="BJ143" s="77" t="str">
        <f t="shared" si="162"/>
        <v/>
      </c>
      <c r="BK143" s="80" t="str">
        <f t="shared" si="192"/>
        <v/>
      </c>
    </row>
    <row r="144" spans="1:63" s="68" customFormat="1" ht="21" customHeight="1">
      <c r="A144" s="241">
        <v>16</v>
      </c>
      <c r="B144" s="379" t="s">
        <v>416</v>
      </c>
      <c r="C144" s="380">
        <f t="shared" ca="1" si="132"/>
        <v>4513.3500000000004</v>
      </c>
      <c r="D144" s="295" t="str">
        <f t="shared" si="133"/>
        <v/>
      </c>
      <c r="E144" s="294" t="str">
        <f t="shared" si="163"/>
        <v/>
      </c>
      <c r="F144" s="295">
        <f t="shared" ca="1" si="134"/>
        <v>11594</v>
      </c>
      <c r="G144" s="294">
        <f t="shared" ca="1" si="164"/>
        <v>0</v>
      </c>
      <c r="H144" s="295">
        <f t="shared" ca="1" si="135"/>
        <v>13988.13</v>
      </c>
      <c r="I144" s="294">
        <f t="shared" ca="1" si="165"/>
        <v>1.1764705882352942</v>
      </c>
      <c r="J144" s="295" t="str">
        <f t="shared" ca="1" si="136"/>
        <v/>
      </c>
      <c r="K144" s="294" t="str">
        <f t="shared" ca="1" si="166"/>
        <v/>
      </c>
      <c r="L144" s="295">
        <f t="shared" ca="1" si="137"/>
        <v>25300</v>
      </c>
      <c r="M144" s="294">
        <f t="shared" ca="1" si="167"/>
        <v>0</v>
      </c>
      <c r="N144" s="295">
        <f t="shared" ca="1" si="138"/>
        <v>16240</v>
      </c>
      <c r="O144" s="294">
        <f t="shared" ca="1" si="168"/>
        <v>1.1764705882352942</v>
      </c>
      <c r="P144" s="295">
        <f t="shared" ca="1" si="139"/>
        <v>11862</v>
      </c>
      <c r="Q144" s="294">
        <f t="shared" ca="1" si="169"/>
        <v>0</v>
      </c>
      <c r="R144" s="295" t="str">
        <f t="shared" ca="1" si="140"/>
        <v/>
      </c>
      <c r="S144" s="294" t="str">
        <f t="shared" ca="1" si="170"/>
        <v/>
      </c>
      <c r="T144" s="295" t="str">
        <f t="shared" ca="1" si="141"/>
        <v/>
      </c>
      <c r="U144" s="294" t="str">
        <f t="shared" ca="1" si="171"/>
        <v/>
      </c>
      <c r="V144" s="295" t="str">
        <f t="shared" ca="1" si="142"/>
        <v/>
      </c>
      <c r="W144" s="294" t="str">
        <f t="shared" ca="1" si="172"/>
        <v/>
      </c>
      <c r="X144" s="295">
        <f t="shared" ca="1" si="143"/>
        <v>20740</v>
      </c>
      <c r="Y144" s="294">
        <f t="shared" ca="1" si="173"/>
        <v>0</v>
      </c>
      <c r="Z144" s="295">
        <f t="shared" ca="1" si="144"/>
        <v>11921</v>
      </c>
      <c r="AA144" s="294">
        <f t="shared" ca="1" si="174"/>
        <v>0</v>
      </c>
      <c r="AB144" s="295" t="str">
        <f t="shared" ca="1" si="145"/>
        <v/>
      </c>
      <c r="AC144" s="294" t="str">
        <f t="shared" ca="1" si="175"/>
        <v/>
      </c>
      <c r="AD144" s="295" t="str">
        <f t="shared" ca="1" si="146"/>
        <v/>
      </c>
      <c r="AE144" s="294" t="str">
        <f t="shared" ca="1" si="176"/>
        <v/>
      </c>
      <c r="AF144" s="295">
        <f t="shared" ca="1" si="147"/>
        <v>14000</v>
      </c>
      <c r="AG144" s="294">
        <f t="shared" ca="1" si="177"/>
        <v>1.1764705882352942</v>
      </c>
      <c r="AH144" s="295">
        <f t="shared" ca="1" si="148"/>
        <v>11767</v>
      </c>
      <c r="AI144" s="294">
        <f t="shared" ca="1" si="178"/>
        <v>0</v>
      </c>
      <c r="AJ144" s="295" t="str">
        <f t="shared" si="149"/>
        <v/>
      </c>
      <c r="AK144" s="294" t="str">
        <f t="shared" si="179"/>
        <v/>
      </c>
      <c r="AL144" s="295" t="str">
        <f t="shared" si="150"/>
        <v/>
      </c>
      <c r="AM144" s="294" t="str">
        <f t="shared" si="180"/>
        <v/>
      </c>
      <c r="AN144" s="295" t="str">
        <f t="shared" si="151"/>
        <v/>
      </c>
      <c r="AO144" s="294" t="str">
        <f t="shared" si="181"/>
        <v/>
      </c>
      <c r="AP144" s="295" t="str">
        <f t="shared" si="152"/>
        <v/>
      </c>
      <c r="AQ144" s="294" t="str">
        <f t="shared" si="182"/>
        <v/>
      </c>
      <c r="AR144" s="295" t="str">
        <f t="shared" si="153"/>
        <v/>
      </c>
      <c r="AS144" s="294" t="str">
        <f t="shared" si="183"/>
        <v/>
      </c>
      <c r="AT144" s="295" t="str">
        <f t="shared" si="154"/>
        <v/>
      </c>
      <c r="AU144" s="294" t="str">
        <f t="shared" si="184"/>
        <v/>
      </c>
      <c r="AV144" s="295" t="str">
        <f t="shared" si="155"/>
        <v/>
      </c>
      <c r="AW144" s="294" t="str">
        <f t="shared" si="185"/>
        <v/>
      </c>
      <c r="AX144" s="295" t="str">
        <f t="shared" si="156"/>
        <v/>
      </c>
      <c r="AY144" s="294" t="str">
        <f t="shared" si="186"/>
        <v/>
      </c>
      <c r="AZ144" s="295" t="str">
        <f t="shared" si="157"/>
        <v/>
      </c>
      <c r="BA144" s="294" t="str">
        <f t="shared" si="187"/>
        <v/>
      </c>
      <c r="BB144" s="295" t="str">
        <f t="shared" si="158"/>
        <v/>
      </c>
      <c r="BC144" s="294" t="str">
        <f t="shared" si="188"/>
        <v/>
      </c>
      <c r="BD144" s="295" t="str">
        <f t="shared" si="159"/>
        <v/>
      </c>
      <c r="BE144" s="294" t="str">
        <f t="shared" si="189"/>
        <v/>
      </c>
      <c r="BF144" s="77" t="str">
        <f t="shared" si="160"/>
        <v/>
      </c>
      <c r="BG144" s="80" t="str">
        <f t="shared" si="190"/>
        <v/>
      </c>
      <c r="BH144" s="77" t="str">
        <f t="shared" si="161"/>
        <v/>
      </c>
      <c r="BI144" s="80" t="str">
        <f t="shared" si="191"/>
        <v/>
      </c>
      <c r="BJ144" s="77" t="str">
        <f t="shared" si="162"/>
        <v/>
      </c>
      <c r="BK144" s="80" t="str">
        <f t="shared" si="192"/>
        <v/>
      </c>
    </row>
    <row r="145" spans="1:63" s="68" customFormat="1" ht="21" customHeight="1">
      <c r="A145" s="241">
        <v>17</v>
      </c>
      <c r="B145" s="379" t="s">
        <v>417</v>
      </c>
      <c r="C145" s="380">
        <f t="shared" ca="1" si="132"/>
        <v>38073.65</v>
      </c>
      <c r="D145" s="295" t="str">
        <f t="shared" si="133"/>
        <v/>
      </c>
      <c r="E145" s="294" t="str">
        <f t="shared" si="163"/>
        <v/>
      </c>
      <c r="F145" s="295">
        <f t="shared" ca="1" si="134"/>
        <v>9456.4500000000007</v>
      </c>
      <c r="G145" s="294">
        <f t="shared" ca="1" si="164"/>
        <v>0</v>
      </c>
      <c r="H145" s="295">
        <f t="shared" ca="1" si="135"/>
        <v>42516.11</v>
      </c>
      <c r="I145" s="294">
        <f t="shared" ca="1" si="165"/>
        <v>1.1764705882352942</v>
      </c>
      <c r="J145" s="295" t="str">
        <f t="shared" ca="1" si="136"/>
        <v/>
      </c>
      <c r="K145" s="294" t="str">
        <f t="shared" ca="1" si="166"/>
        <v/>
      </c>
      <c r="L145" s="295">
        <f t="shared" ca="1" si="137"/>
        <v>125000</v>
      </c>
      <c r="M145" s="294">
        <f t="shared" ca="1" si="167"/>
        <v>0</v>
      </c>
      <c r="N145" s="295">
        <f t="shared" ca="1" si="138"/>
        <v>69600</v>
      </c>
      <c r="O145" s="294">
        <f t="shared" ca="1" si="168"/>
        <v>0</v>
      </c>
      <c r="P145" s="295">
        <f t="shared" ca="1" si="139"/>
        <v>10180</v>
      </c>
      <c r="Q145" s="294">
        <f t="shared" ca="1" si="169"/>
        <v>0</v>
      </c>
      <c r="R145" s="295" t="str">
        <f t="shared" ca="1" si="140"/>
        <v/>
      </c>
      <c r="S145" s="294" t="str">
        <f t="shared" ca="1" si="170"/>
        <v/>
      </c>
      <c r="T145" s="295" t="str">
        <f t="shared" ca="1" si="141"/>
        <v/>
      </c>
      <c r="U145" s="294" t="str">
        <f t="shared" ca="1" si="171"/>
        <v/>
      </c>
      <c r="V145" s="295" t="str">
        <f t="shared" ca="1" si="142"/>
        <v/>
      </c>
      <c r="W145" s="294" t="str">
        <f t="shared" ca="1" si="172"/>
        <v/>
      </c>
      <c r="X145" s="295">
        <f t="shared" ca="1" si="143"/>
        <v>73754</v>
      </c>
      <c r="Y145" s="294">
        <f t="shared" ca="1" si="173"/>
        <v>0</v>
      </c>
      <c r="Z145" s="295">
        <f t="shared" ca="1" si="144"/>
        <v>10230</v>
      </c>
      <c r="AA145" s="294">
        <f t="shared" ca="1" si="174"/>
        <v>0</v>
      </c>
      <c r="AB145" s="295" t="str">
        <f t="shared" ca="1" si="145"/>
        <v/>
      </c>
      <c r="AC145" s="294" t="str">
        <f t="shared" ca="1" si="175"/>
        <v/>
      </c>
      <c r="AD145" s="295" t="str">
        <f t="shared" ca="1" si="146"/>
        <v/>
      </c>
      <c r="AE145" s="294" t="str">
        <f t="shared" ca="1" si="176"/>
        <v/>
      </c>
      <c r="AF145" s="295">
        <f t="shared" ca="1" si="147"/>
        <v>25000</v>
      </c>
      <c r="AG145" s="294">
        <f t="shared" ca="1" si="177"/>
        <v>1.1764705882352942</v>
      </c>
      <c r="AH145" s="295">
        <f t="shared" ca="1" si="148"/>
        <v>10099</v>
      </c>
      <c r="AI145" s="294">
        <f t="shared" ca="1" si="178"/>
        <v>0</v>
      </c>
      <c r="AJ145" s="295" t="str">
        <f t="shared" si="149"/>
        <v/>
      </c>
      <c r="AK145" s="294" t="str">
        <f t="shared" si="179"/>
        <v/>
      </c>
      <c r="AL145" s="295" t="str">
        <f t="shared" si="150"/>
        <v/>
      </c>
      <c r="AM145" s="294" t="str">
        <f t="shared" si="180"/>
        <v/>
      </c>
      <c r="AN145" s="295" t="str">
        <f t="shared" si="151"/>
        <v/>
      </c>
      <c r="AO145" s="294" t="str">
        <f t="shared" si="181"/>
        <v/>
      </c>
      <c r="AP145" s="295" t="str">
        <f t="shared" si="152"/>
        <v/>
      </c>
      <c r="AQ145" s="294" t="str">
        <f t="shared" si="182"/>
        <v/>
      </c>
      <c r="AR145" s="295" t="str">
        <f t="shared" si="153"/>
        <v/>
      </c>
      <c r="AS145" s="294" t="str">
        <f t="shared" si="183"/>
        <v/>
      </c>
      <c r="AT145" s="295" t="str">
        <f t="shared" si="154"/>
        <v/>
      </c>
      <c r="AU145" s="294" t="str">
        <f t="shared" si="184"/>
        <v/>
      </c>
      <c r="AV145" s="295" t="str">
        <f t="shared" si="155"/>
        <v/>
      </c>
      <c r="AW145" s="294" t="str">
        <f t="shared" si="185"/>
        <v/>
      </c>
      <c r="AX145" s="295" t="str">
        <f t="shared" si="156"/>
        <v/>
      </c>
      <c r="AY145" s="294" t="str">
        <f t="shared" si="186"/>
        <v/>
      </c>
      <c r="AZ145" s="295" t="str">
        <f t="shared" si="157"/>
        <v/>
      </c>
      <c r="BA145" s="294" t="str">
        <f t="shared" si="187"/>
        <v/>
      </c>
      <c r="BB145" s="295" t="str">
        <f t="shared" si="158"/>
        <v/>
      </c>
      <c r="BC145" s="294" t="str">
        <f t="shared" si="188"/>
        <v/>
      </c>
      <c r="BD145" s="295" t="str">
        <f t="shared" si="159"/>
        <v/>
      </c>
      <c r="BE145" s="294" t="str">
        <f t="shared" si="189"/>
        <v/>
      </c>
      <c r="BF145" s="77" t="str">
        <f t="shared" si="160"/>
        <v/>
      </c>
      <c r="BG145" s="80" t="str">
        <f t="shared" si="190"/>
        <v/>
      </c>
      <c r="BH145" s="77" t="str">
        <f t="shared" si="161"/>
        <v/>
      </c>
      <c r="BI145" s="80" t="str">
        <f t="shared" si="191"/>
        <v/>
      </c>
      <c r="BJ145" s="77" t="str">
        <f t="shared" si="162"/>
        <v/>
      </c>
      <c r="BK145" s="80" t="str">
        <f t="shared" si="192"/>
        <v/>
      </c>
    </row>
    <row r="146" spans="1:63" s="68" customFormat="1" ht="21" customHeight="1">
      <c r="A146" s="241">
        <v>18</v>
      </c>
      <c r="B146" s="379" t="s">
        <v>419</v>
      </c>
      <c r="C146" s="380">
        <f t="shared" ca="1" si="132"/>
        <v>27652.959999999999</v>
      </c>
      <c r="D146" s="295" t="str">
        <f t="shared" si="133"/>
        <v/>
      </c>
      <c r="E146" s="294" t="str">
        <f t="shared" si="163"/>
        <v/>
      </c>
      <c r="F146" s="295">
        <f t="shared" ca="1" si="134"/>
        <v>9456.4500000000007</v>
      </c>
      <c r="G146" s="294">
        <f t="shared" ca="1" si="164"/>
        <v>0</v>
      </c>
      <c r="H146" s="295">
        <f t="shared" ca="1" si="135"/>
        <v>16731.12</v>
      </c>
      <c r="I146" s="294">
        <f t="shared" ca="1" si="165"/>
        <v>1.1764705882352942</v>
      </c>
      <c r="J146" s="295" t="str">
        <f t="shared" ca="1" si="136"/>
        <v/>
      </c>
      <c r="K146" s="294" t="str">
        <f t="shared" ca="1" si="166"/>
        <v/>
      </c>
      <c r="L146" s="295">
        <f t="shared" ca="1" si="137"/>
        <v>90000</v>
      </c>
      <c r="M146" s="294">
        <f t="shared" ca="1" si="167"/>
        <v>0</v>
      </c>
      <c r="N146" s="295">
        <f t="shared" ca="1" si="138"/>
        <v>62640</v>
      </c>
      <c r="O146" s="294">
        <f t="shared" ca="1" si="168"/>
        <v>0</v>
      </c>
      <c r="P146" s="295">
        <f t="shared" ca="1" si="139"/>
        <v>7860</v>
      </c>
      <c r="Q146" s="294">
        <f t="shared" ca="1" si="169"/>
        <v>0</v>
      </c>
      <c r="R146" s="295" t="str">
        <f t="shared" ca="1" si="140"/>
        <v/>
      </c>
      <c r="S146" s="294" t="str">
        <f t="shared" ca="1" si="170"/>
        <v/>
      </c>
      <c r="T146" s="295" t="str">
        <f t="shared" ca="1" si="141"/>
        <v/>
      </c>
      <c r="U146" s="294" t="str">
        <f t="shared" ca="1" si="171"/>
        <v/>
      </c>
      <c r="V146" s="295" t="str">
        <f t="shared" ca="1" si="142"/>
        <v/>
      </c>
      <c r="W146" s="294" t="str">
        <f t="shared" ca="1" si="172"/>
        <v/>
      </c>
      <c r="X146" s="295">
        <f t="shared" ca="1" si="143"/>
        <v>41450</v>
      </c>
      <c r="Y146" s="294">
        <f t="shared" ca="1" si="173"/>
        <v>1.1764705882352942</v>
      </c>
      <c r="Z146" s="295">
        <f t="shared" ca="1" si="144"/>
        <v>7899</v>
      </c>
      <c r="AA146" s="294">
        <f t="shared" ca="1" si="174"/>
        <v>0</v>
      </c>
      <c r="AB146" s="295" t="str">
        <f t="shared" ca="1" si="145"/>
        <v/>
      </c>
      <c r="AC146" s="294" t="str">
        <f t="shared" ca="1" si="175"/>
        <v/>
      </c>
      <c r="AD146" s="295" t="str">
        <f t="shared" ca="1" si="146"/>
        <v/>
      </c>
      <c r="AE146" s="294" t="str">
        <f t="shared" ca="1" si="176"/>
        <v/>
      </c>
      <c r="AF146" s="295">
        <f t="shared" ca="1" si="147"/>
        <v>26000</v>
      </c>
      <c r="AG146" s="294">
        <f t="shared" ca="1" si="177"/>
        <v>1.1764705882352942</v>
      </c>
      <c r="AH146" s="295">
        <f t="shared" ca="1" si="148"/>
        <v>7797</v>
      </c>
      <c r="AI146" s="294">
        <f t="shared" ca="1" si="178"/>
        <v>0</v>
      </c>
      <c r="AJ146" s="295" t="str">
        <f t="shared" si="149"/>
        <v/>
      </c>
      <c r="AK146" s="294" t="str">
        <f t="shared" si="179"/>
        <v/>
      </c>
      <c r="AL146" s="295" t="str">
        <f t="shared" si="150"/>
        <v/>
      </c>
      <c r="AM146" s="294" t="str">
        <f t="shared" si="180"/>
        <v/>
      </c>
      <c r="AN146" s="295" t="str">
        <f t="shared" si="151"/>
        <v/>
      </c>
      <c r="AO146" s="294" t="str">
        <f t="shared" si="181"/>
        <v/>
      </c>
      <c r="AP146" s="295" t="str">
        <f t="shared" si="152"/>
        <v/>
      </c>
      <c r="AQ146" s="294" t="str">
        <f t="shared" si="182"/>
        <v/>
      </c>
      <c r="AR146" s="295" t="str">
        <f t="shared" si="153"/>
        <v/>
      </c>
      <c r="AS146" s="294" t="str">
        <f t="shared" si="183"/>
        <v/>
      </c>
      <c r="AT146" s="295" t="str">
        <f t="shared" si="154"/>
        <v/>
      </c>
      <c r="AU146" s="294" t="str">
        <f t="shared" si="184"/>
        <v/>
      </c>
      <c r="AV146" s="295" t="str">
        <f t="shared" si="155"/>
        <v/>
      </c>
      <c r="AW146" s="294" t="str">
        <f t="shared" si="185"/>
        <v/>
      </c>
      <c r="AX146" s="295" t="str">
        <f t="shared" si="156"/>
        <v/>
      </c>
      <c r="AY146" s="294" t="str">
        <f t="shared" si="186"/>
        <v/>
      </c>
      <c r="AZ146" s="295" t="str">
        <f t="shared" si="157"/>
        <v/>
      </c>
      <c r="BA146" s="294" t="str">
        <f t="shared" si="187"/>
        <v/>
      </c>
      <c r="BB146" s="295" t="str">
        <f t="shared" si="158"/>
        <v/>
      </c>
      <c r="BC146" s="294" t="str">
        <f t="shared" si="188"/>
        <v/>
      </c>
      <c r="BD146" s="295" t="str">
        <f t="shared" si="159"/>
        <v/>
      </c>
      <c r="BE146" s="294" t="str">
        <f t="shared" si="189"/>
        <v/>
      </c>
      <c r="BF146" s="77" t="str">
        <f t="shared" si="160"/>
        <v/>
      </c>
      <c r="BG146" s="80" t="str">
        <f t="shared" si="190"/>
        <v/>
      </c>
      <c r="BH146" s="77" t="str">
        <f t="shared" si="161"/>
        <v/>
      </c>
      <c r="BI146" s="80" t="str">
        <f t="shared" si="191"/>
        <v/>
      </c>
      <c r="BJ146" s="77" t="str">
        <f t="shared" si="162"/>
        <v/>
      </c>
      <c r="BK146" s="80" t="str">
        <f t="shared" si="192"/>
        <v/>
      </c>
    </row>
    <row r="147" spans="1:63" s="68" customFormat="1" ht="21" customHeight="1">
      <c r="A147" s="241">
        <v>19</v>
      </c>
      <c r="B147" s="379" t="s">
        <v>421</v>
      </c>
      <c r="C147" s="380">
        <f t="shared" ca="1" si="132"/>
        <v>5241.96</v>
      </c>
      <c r="D147" s="295" t="str">
        <f t="shared" si="133"/>
        <v/>
      </c>
      <c r="E147" s="294" t="str">
        <f t="shared" si="163"/>
        <v/>
      </c>
      <c r="F147" s="295">
        <f t="shared" ca="1" si="134"/>
        <v>5034.4399999999996</v>
      </c>
      <c r="G147" s="294">
        <f t="shared" ca="1" si="164"/>
        <v>0</v>
      </c>
      <c r="H147" s="295">
        <f t="shared" ca="1" si="135"/>
        <v>15169.36</v>
      </c>
      <c r="I147" s="294">
        <f t="shared" ca="1" si="165"/>
        <v>0</v>
      </c>
      <c r="J147" s="295" t="str">
        <f t="shared" ca="1" si="136"/>
        <v/>
      </c>
      <c r="K147" s="294" t="str">
        <f t="shared" ca="1" si="166"/>
        <v/>
      </c>
      <c r="L147" s="295">
        <f t="shared" ca="1" si="137"/>
        <v>19560</v>
      </c>
      <c r="M147" s="294">
        <f t="shared" ca="1" si="167"/>
        <v>0</v>
      </c>
      <c r="N147" s="295">
        <f t="shared" ca="1" si="138"/>
        <v>11020</v>
      </c>
      <c r="O147" s="294">
        <f t="shared" ca="1" si="168"/>
        <v>1.1764705882352942</v>
      </c>
      <c r="P147" s="295">
        <f t="shared" ca="1" si="139"/>
        <v>5810</v>
      </c>
      <c r="Q147" s="294">
        <f t="shared" ca="1" si="169"/>
        <v>0</v>
      </c>
      <c r="R147" s="295" t="str">
        <f t="shared" ca="1" si="140"/>
        <v/>
      </c>
      <c r="S147" s="294" t="str">
        <f t="shared" ca="1" si="170"/>
        <v/>
      </c>
      <c r="T147" s="295" t="str">
        <f t="shared" ca="1" si="141"/>
        <v/>
      </c>
      <c r="U147" s="294" t="str">
        <f t="shared" ca="1" si="171"/>
        <v/>
      </c>
      <c r="V147" s="295" t="str">
        <f t="shared" ca="1" si="142"/>
        <v/>
      </c>
      <c r="W147" s="294" t="str">
        <f t="shared" ca="1" si="172"/>
        <v/>
      </c>
      <c r="X147" s="295">
        <f t="shared" ca="1" si="143"/>
        <v>2140</v>
      </c>
      <c r="Y147" s="294">
        <f t="shared" ca="1" si="173"/>
        <v>0</v>
      </c>
      <c r="Z147" s="295">
        <f t="shared" ca="1" si="144"/>
        <v>5838</v>
      </c>
      <c r="AA147" s="294">
        <f t="shared" ca="1" si="174"/>
        <v>0</v>
      </c>
      <c r="AB147" s="295" t="str">
        <f t="shared" ca="1" si="145"/>
        <v/>
      </c>
      <c r="AC147" s="294" t="str">
        <f t="shared" ca="1" si="175"/>
        <v/>
      </c>
      <c r="AD147" s="295" t="str">
        <f t="shared" ca="1" si="146"/>
        <v/>
      </c>
      <c r="AE147" s="294" t="str">
        <f t="shared" ca="1" si="176"/>
        <v/>
      </c>
      <c r="AF147" s="295">
        <f t="shared" ca="1" si="147"/>
        <v>8000</v>
      </c>
      <c r="AG147" s="294">
        <f t="shared" ca="1" si="177"/>
        <v>1.1764705882352942</v>
      </c>
      <c r="AH147" s="295">
        <f t="shared" ca="1" si="148"/>
        <v>5763</v>
      </c>
      <c r="AI147" s="294">
        <f t="shared" ca="1" si="178"/>
        <v>0</v>
      </c>
      <c r="AJ147" s="295" t="str">
        <f t="shared" si="149"/>
        <v/>
      </c>
      <c r="AK147" s="294" t="str">
        <f t="shared" si="179"/>
        <v/>
      </c>
      <c r="AL147" s="295" t="str">
        <f t="shared" si="150"/>
        <v/>
      </c>
      <c r="AM147" s="294" t="str">
        <f t="shared" si="180"/>
        <v/>
      </c>
      <c r="AN147" s="295" t="str">
        <f t="shared" si="151"/>
        <v/>
      </c>
      <c r="AO147" s="294" t="str">
        <f t="shared" si="181"/>
        <v/>
      </c>
      <c r="AP147" s="295" t="str">
        <f t="shared" si="152"/>
        <v/>
      </c>
      <c r="AQ147" s="294" t="str">
        <f t="shared" si="182"/>
        <v/>
      </c>
      <c r="AR147" s="295" t="str">
        <f t="shared" si="153"/>
        <v/>
      </c>
      <c r="AS147" s="294" t="str">
        <f t="shared" si="183"/>
        <v/>
      </c>
      <c r="AT147" s="295" t="str">
        <f t="shared" si="154"/>
        <v/>
      </c>
      <c r="AU147" s="294" t="str">
        <f t="shared" si="184"/>
        <v/>
      </c>
      <c r="AV147" s="295" t="str">
        <f t="shared" si="155"/>
        <v/>
      </c>
      <c r="AW147" s="294" t="str">
        <f t="shared" si="185"/>
        <v/>
      </c>
      <c r="AX147" s="295" t="str">
        <f t="shared" si="156"/>
        <v/>
      </c>
      <c r="AY147" s="294" t="str">
        <f t="shared" si="186"/>
        <v/>
      </c>
      <c r="AZ147" s="295" t="str">
        <f t="shared" si="157"/>
        <v/>
      </c>
      <c r="BA147" s="294" t="str">
        <f t="shared" si="187"/>
        <v/>
      </c>
      <c r="BB147" s="295" t="str">
        <f t="shared" si="158"/>
        <v/>
      </c>
      <c r="BC147" s="294" t="str">
        <f t="shared" si="188"/>
        <v/>
      </c>
      <c r="BD147" s="295" t="str">
        <f t="shared" si="159"/>
        <v/>
      </c>
      <c r="BE147" s="294" t="str">
        <f t="shared" si="189"/>
        <v/>
      </c>
      <c r="BF147" s="77" t="str">
        <f t="shared" si="160"/>
        <v/>
      </c>
      <c r="BG147" s="80" t="str">
        <f t="shared" si="190"/>
        <v/>
      </c>
      <c r="BH147" s="77" t="str">
        <f t="shared" si="161"/>
        <v/>
      </c>
      <c r="BI147" s="80" t="str">
        <f t="shared" si="191"/>
        <v/>
      </c>
      <c r="BJ147" s="77" t="str">
        <f t="shared" si="162"/>
        <v/>
      </c>
      <c r="BK147" s="80" t="str">
        <f t="shared" si="192"/>
        <v/>
      </c>
    </row>
    <row r="148" spans="1:63" s="68" customFormat="1" ht="21" customHeight="1">
      <c r="A148" s="241">
        <v>20</v>
      </c>
      <c r="B148" s="379" t="s">
        <v>424</v>
      </c>
      <c r="C148" s="380">
        <f t="shared" ca="1" si="132"/>
        <v>16769.21</v>
      </c>
      <c r="D148" s="295" t="str">
        <f t="shared" si="133"/>
        <v/>
      </c>
      <c r="E148" s="294" t="str">
        <f t="shared" si="163"/>
        <v/>
      </c>
      <c r="F148" s="295">
        <f t="shared" ca="1" si="134"/>
        <v>36450</v>
      </c>
      <c r="G148" s="294">
        <f t="shared" ca="1" si="164"/>
        <v>0</v>
      </c>
      <c r="H148" s="295">
        <f t="shared" ca="1" si="135"/>
        <v>12875.19</v>
      </c>
      <c r="I148" s="294">
        <f t="shared" ca="1" si="165"/>
        <v>0</v>
      </c>
      <c r="J148" s="295" t="str">
        <f t="shared" ca="1" si="136"/>
        <v/>
      </c>
      <c r="K148" s="294" t="str">
        <f t="shared" ca="1" si="166"/>
        <v/>
      </c>
      <c r="L148" s="295">
        <f t="shared" ca="1" si="137"/>
        <v>65200</v>
      </c>
      <c r="M148" s="294">
        <f t="shared" ca="1" si="167"/>
        <v>0</v>
      </c>
      <c r="N148" s="295">
        <f t="shared" ca="1" si="138"/>
        <v>13920</v>
      </c>
      <c r="O148" s="294">
        <f t="shared" ca="1" si="168"/>
        <v>0</v>
      </c>
      <c r="P148" s="295">
        <f t="shared" ca="1" si="139"/>
        <v>15852</v>
      </c>
      <c r="Q148" s="294">
        <f t="shared" ca="1" si="169"/>
        <v>1.1764705882352942</v>
      </c>
      <c r="R148" s="295" t="str">
        <f t="shared" ca="1" si="140"/>
        <v/>
      </c>
      <c r="S148" s="294" t="str">
        <f t="shared" ca="1" si="170"/>
        <v/>
      </c>
      <c r="T148" s="295" t="str">
        <f t="shared" ca="1" si="141"/>
        <v/>
      </c>
      <c r="U148" s="294" t="str">
        <f t="shared" ca="1" si="171"/>
        <v/>
      </c>
      <c r="V148" s="295" t="str">
        <f t="shared" ca="1" si="142"/>
        <v/>
      </c>
      <c r="W148" s="294" t="str">
        <f t="shared" ca="1" si="172"/>
        <v/>
      </c>
      <c r="X148" s="295">
        <f t="shared" ca="1" si="143"/>
        <v>7830</v>
      </c>
      <c r="Y148" s="294">
        <f t="shared" ca="1" si="173"/>
        <v>0</v>
      </c>
      <c r="Z148" s="295">
        <f t="shared" ca="1" si="144"/>
        <v>15930</v>
      </c>
      <c r="AA148" s="294">
        <f t="shared" ca="1" si="174"/>
        <v>1.1764705882352942</v>
      </c>
      <c r="AB148" s="295" t="str">
        <f t="shared" ca="1" si="145"/>
        <v/>
      </c>
      <c r="AC148" s="294" t="str">
        <f t="shared" ca="1" si="175"/>
        <v/>
      </c>
      <c r="AD148" s="295" t="str">
        <f t="shared" ca="1" si="146"/>
        <v/>
      </c>
      <c r="AE148" s="294" t="str">
        <f t="shared" ca="1" si="176"/>
        <v/>
      </c>
      <c r="AF148" s="295">
        <f t="shared" ca="1" si="147"/>
        <v>23000</v>
      </c>
      <c r="AG148" s="294">
        <f t="shared" ca="1" si="177"/>
        <v>1.1764705882352942</v>
      </c>
      <c r="AH148" s="295">
        <f t="shared" ca="1" si="148"/>
        <v>15723</v>
      </c>
      <c r="AI148" s="294">
        <f t="shared" ca="1" si="178"/>
        <v>1.1764705882352942</v>
      </c>
      <c r="AJ148" s="295" t="str">
        <f t="shared" si="149"/>
        <v/>
      </c>
      <c r="AK148" s="294" t="str">
        <f t="shared" si="179"/>
        <v/>
      </c>
      <c r="AL148" s="295" t="str">
        <f t="shared" si="150"/>
        <v/>
      </c>
      <c r="AM148" s="294" t="str">
        <f t="shared" si="180"/>
        <v/>
      </c>
      <c r="AN148" s="295" t="str">
        <f t="shared" si="151"/>
        <v/>
      </c>
      <c r="AO148" s="294" t="str">
        <f t="shared" si="181"/>
        <v/>
      </c>
      <c r="AP148" s="295" t="str">
        <f t="shared" si="152"/>
        <v/>
      </c>
      <c r="AQ148" s="294" t="str">
        <f t="shared" si="182"/>
        <v/>
      </c>
      <c r="AR148" s="295" t="str">
        <f t="shared" si="153"/>
        <v/>
      </c>
      <c r="AS148" s="294" t="str">
        <f t="shared" si="183"/>
        <v/>
      </c>
      <c r="AT148" s="295" t="str">
        <f t="shared" si="154"/>
        <v/>
      </c>
      <c r="AU148" s="294" t="str">
        <f t="shared" si="184"/>
        <v/>
      </c>
      <c r="AV148" s="295" t="str">
        <f t="shared" si="155"/>
        <v/>
      </c>
      <c r="AW148" s="294" t="str">
        <f t="shared" si="185"/>
        <v/>
      </c>
      <c r="AX148" s="295" t="str">
        <f t="shared" si="156"/>
        <v/>
      </c>
      <c r="AY148" s="294" t="str">
        <f t="shared" si="186"/>
        <v/>
      </c>
      <c r="AZ148" s="295" t="str">
        <f t="shared" si="157"/>
        <v/>
      </c>
      <c r="BA148" s="294" t="str">
        <f t="shared" si="187"/>
        <v/>
      </c>
      <c r="BB148" s="295" t="str">
        <f t="shared" si="158"/>
        <v/>
      </c>
      <c r="BC148" s="294" t="str">
        <f t="shared" si="188"/>
        <v/>
      </c>
      <c r="BD148" s="295" t="str">
        <f t="shared" si="159"/>
        <v/>
      </c>
      <c r="BE148" s="294" t="str">
        <f t="shared" si="189"/>
        <v/>
      </c>
      <c r="BF148" s="77" t="str">
        <f t="shared" si="160"/>
        <v/>
      </c>
      <c r="BG148" s="80" t="str">
        <f t="shared" si="190"/>
        <v/>
      </c>
      <c r="BH148" s="77" t="str">
        <f t="shared" si="161"/>
        <v/>
      </c>
      <c r="BI148" s="80" t="str">
        <f t="shared" si="191"/>
        <v/>
      </c>
      <c r="BJ148" s="77" t="str">
        <f t="shared" si="162"/>
        <v/>
      </c>
      <c r="BK148" s="80" t="str">
        <f t="shared" si="192"/>
        <v/>
      </c>
    </row>
    <row r="149" spans="1:63" s="68" customFormat="1" ht="21" customHeight="1">
      <c r="A149" s="241">
        <v>21</v>
      </c>
      <c r="B149" s="379" t="s">
        <v>297</v>
      </c>
      <c r="C149" s="380">
        <f t="shared" ca="1" si="132"/>
        <v>243286.67</v>
      </c>
      <c r="D149" s="295" t="str">
        <f t="shared" si="133"/>
        <v/>
      </c>
      <c r="E149" s="294" t="str">
        <f t="shared" si="163"/>
        <v/>
      </c>
      <c r="F149" s="295">
        <f t="shared" ca="1" si="134"/>
        <v>1737934.8</v>
      </c>
      <c r="G149" s="294">
        <f t="shared" ca="1" si="164"/>
        <v>0</v>
      </c>
      <c r="H149" s="295">
        <f t="shared" ca="1" si="135"/>
        <v>1872309.31</v>
      </c>
      <c r="I149" s="294">
        <f t="shared" ca="1" si="165"/>
        <v>0</v>
      </c>
      <c r="J149" s="295" t="str">
        <f t="shared" ca="1" si="136"/>
        <v/>
      </c>
      <c r="K149" s="294" t="str">
        <f t="shared" ca="1" si="166"/>
        <v/>
      </c>
      <c r="L149" s="295">
        <f t="shared" ca="1" si="137"/>
        <v>1400000</v>
      </c>
      <c r="M149" s="294">
        <f t="shared" ca="1" si="167"/>
        <v>1.1764705882352942</v>
      </c>
      <c r="N149" s="295">
        <f t="shared" ca="1" si="138"/>
        <v>1566000</v>
      </c>
      <c r="O149" s="294">
        <f t="shared" ca="1" si="168"/>
        <v>0</v>
      </c>
      <c r="P149" s="295">
        <f t="shared" ca="1" si="139"/>
        <v>1313326</v>
      </c>
      <c r="Q149" s="294">
        <f t="shared" ca="1" si="169"/>
        <v>1.1764705882352942</v>
      </c>
      <c r="R149" s="295" t="str">
        <f t="shared" ca="1" si="140"/>
        <v/>
      </c>
      <c r="S149" s="294" t="str">
        <f t="shared" ca="1" si="170"/>
        <v/>
      </c>
      <c r="T149" s="295" t="str">
        <f t="shared" ca="1" si="141"/>
        <v/>
      </c>
      <c r="U149" s="294" t="str">
        <f t="shared" ca="1" si="171"/>
        <v/>
      </c>
      <c r="V149" s="295" t="str">
        <f t="shared" ca="1" si="142"/>
        <v/>
      </c>
      <c r="W149" s="294" t="str">
        <f t="shared" ca="1" si="172"/>
        <v/>
      </c>
      <c r="X149" s="295">
        <f t="shared" ca="1" si="143"/>
        <v>1246030</v>
      </c>
      <c r="Y149" s="294">
        <f t="shared" ca="1" si="173"/>
        <v>0</v>
      </c>
      <c r="Z149" s="295">
        <f t="shared" ca="1" si="144"/>
        <v>1319925</v>
      </c>
      <c r="AA149" s="294">
        <f t="shared" ca="1" si="174"/>
        <v>1.1764705882352942</v>
      </c>
      <c r="AB149" s="295" t="str">
        <f t="shared" ca="1" si="145"/>
        <v/>
      </c>
      <c r="AC149" s="294" t="str">
        <f t="shared" ca="1" si="175"/>
        <v/>
      </c>
      <c r="AD149" s="295" t="str">
        <f t="shared" ca="1" si="146"/>
        <v/>
      </c>
      <c r="AE149" s="294" t="str">
        <f t="shared" ca="1" si="176"/>
        <v/>
      </c>
      <c r="AF149" s="295">
        <f t="shared" ca="1" si="147"/>
        <v>1030000</v>
      </c>
      <c r="AG149" s="294">
        <f t="shared" ca="1" si="177"/>
        <v>0</v>
      </c>
      <c r="AH149" s="295">
        <f t="shared" ca="1" si="148"/>
        <v>1372735</v>
      </c>
      <c r="AI149" s="294">
        <f t="shared" ca="1" si="178"/>
        <v>1.1764705882352942</v>
      </c>
      <c r="AJ149" s="295" t="str">
        <f t="shared" si="149"/>
        <v/>
      </c>
      <c r="AK149" s="294" t="str">
        <f t="shared" si="179"/>
        <v/>
      </c>
      <c r="AL149" s="295" t="str">
        <f t="shared" si="150"/>
        <v/>
      </c>
      <c r="AM149" s="294" t="str">
        <f t="shared" si="180"/>
        <v/>
      </c>
      <c r="AN149" s="295" t="str">
        <f t="shared" si="151"/>
        <v/>
      </c>
      <c r="AO149" s="294" t="str">
        <f t="shared" si="181"/>
        <v/>
      </c>
      <c r="AP149" s="295" t="str">
        <f t="shared" si="152"/>
        <v/>
      </c>
      <c r="AQ149" s="294" t="str">
        <f t="shared" si="182"/>
        <v/>
      </c>
      <c r="AR149" s="295" t="str">
        <f t="shared" si="153"/>
        <v/>
      </c>
      <c r="AS149" s="294" t="str">
        <f t="shared" si="183"/>
        <v/>
      </c>
      <c r="AT149" s="295" t="str">
        <f t="shared" si="154"/>
        <v/>
      </c>
      <c r="AU149" s="294" t="str">
        <f t="shared" si="184"/>
        <v/>
      </c>
      <c r="AV149" s="295" t="str">
        <f t="shared" si="155"/>
        <v/>
      </c>
      <c r="AW149" s="294" t="str">
        <f t="shared" si="185"/>
        <v/>
      </c>
      <c r="AX149" s="295" t="str">
        <f t="shared" si="156"/>
        <v/>
      </c>
      <c r="AY149" s="294" t="str">
        <f t="shared" si="186"/>
        <v/>
      </c>
      <c r="AZ149" s="295" t="str">
        <f t="shared" si="157"/>
        <v/>
      </c>
      <c r="BA149" s="294" t="str">
        <f t="shared" si="187"/>
        <v/>
      </c>
      <c r="BB149" s="295" t="str">
        <f t="shared" si="158"/>
        <v/>
      </c>
      <c r="BC149" s="294" t="str">
        <f t="shared" si="188"/>
        <v/>
      </c>
      <c r="BD149" s="295" t="str">
        <f t="shared" si="159"/>
        <v/>
      </c>
      <c r="BE149" s="294" t="str">
        <f t="shared" si="189"/>
        <v/>
      </c>
      <c r="BF149" s="77" t="str">
        <f t="shared" si="160"/>
        <v/>
      </c>
      <c r="BG149" s="80" t="str">
        <f t="shared" si="190"/>
        <v/>
      </c>
      <c r="BH149" s="77" t="str">
        <f t="shared" si="161"/>
        <v/>
      </c>
      <c r="BI149" s="80" t="str">
        <f t="shared" si="191"/>
        <v/>
      </c>
      <c r="BJ149" s="77" t="str">
        <f t="shared" si="162"/>
        <v/>
      </c>
      <c r="BK149" s="80" t="str">
        <f t="shared" si="192"/>
        <v/>
      </c>
    </row>
    <row r="150" spans="1:63" s="68" customFormat="1" ht="21" customHeight="1">
      <c r="A150" s="241">
        <v>22</v>
      </c>
      <c r="B150" s="379" t="s">
        <v>434</v>
      </c>
      <c r="C150" s="380">
        <f t="shared" ca="1" si="132"/>
        <v>617694.44999999995</v>
      </c>
      <c r="D150" s="295" t="str">
        <f t="shared" si="133"/>
        <v/>
      </c>
      <c r="E150" s="294" t="str">
        <f t="shared" si="163"/>
        <v/>
      </c>
      <c r="F150" s="295">
        <f t="shared" ca="1" si="134"/>
        <v>2698143.78</v>
      </c>
      <c r="G150" s="294">
        <f t="shared" ca="1" si="164"/>
        <v>0</v>
      </c>
      <c r="H150" s="295">
        <f t="shared" ca="1" si="135"/>
        <v>876507.44</v>
      </c>
      <c r="I150" s="294">
        <f t="shared" ca="1" si="165"/>
        <v>0</v>
      </c>
      <c r="J150" s="295" t="str">
        <f t="shared" ca="1" si="136"/>
        <v/>
      </c>
      <c r="K150" s="294" t="str">
        <f t="shared" ca="1" si="166"/>
        <v/>
      </c>
      <c r="L150" s="295">
        <f t="shared" ca="1" si="137"/>
        <v>1850000</v>
      </c>
      <c r="M150" s="294">
        <f t="shared" ca="1" si="167"/>
        <v>1.1764705882352942</v>
      </c>
      <c r="N150" s="295">
        <f t="shared" ca="1" si="138"/>
        <v>2320000</v>
      </c>
      <c r="O150" s="294">
        <f t="shared" ca="1" si="168"/>
        <v>0</v>
      </c>
      <c r="P150" s="295">
        <f t="shared" ca="1" si="139"/>
        <v>2130504</v>
      </c>
      <c r="Q150" s="294">
        <f t="shared" ca="1" si="169"/>
        <v>1.1764705882352942</v>
      </c>
      <c r="R150" s="295" t="str">
        <f t="shared" ca="1" si="140"/>
        <v/>
      </c>
      <c r="S150" s="294" t="str">
        <f t="shared" ca="1" si="170"/>
        <v/>
      </c>
      <c r="T150" s="295" t="str">
        <f t="shared" ca="1" si="141"/>
        <v/>
      </c>
      <c r="U150" s="294" t="str">
        <f t="shared" ca="1" si="171"/>
        <v/>
      </c>
      <c r="V150" s="295" t="str">
        <f t="shared" ca="1" si="142"/>
        <v/>
      </c>
      <c r="W150" s="294" t="str">
        <f t="shared" ca="1" si="172"/>
        <v/>
      </c>
      <c r="X150" s="295">
        <f t="shared" ca="1" si="143"/>
        <v>770531</v>
      </c>
      <c r="Y150" s="294">
        <f t="shared" ca="1" si="173"/>
        <v>0</v>
      </c>
      <c r="Z150" s="295">
        <f t="shared" ca="1" si="144"/>
        <v>2141210</v>
      </c>
      <c r="AA150" s="294">
        <f t="shared" ca="1" si="174"/>
        <v>1.1764705882352942</v>
      </c>
      <c r="AB150" s="295" t="str">
        <f t="shared" ca="1" si="145"/>
        <v/>
      </c>
      <c r="AC150" s="294" t="str">
        <f t="shared" ca="1" si="175"/>
        <v/>
      </c>
      <c r="AD150" s="295" t="str">
        <f t="shared" ca="1" si="146"/>
        <v/>
      </c>
      <c r="AE150" s="294" t="str">
        <f t="shared" ca="1" si="176"/>
        <v/>
      </c>
      <c r="AF150" s="295">
        <f t="shared" ca="1" si="147"/>
        <v>1575000</v>
      </c>
      <c r="AG150" s="294">
        <f t="shared" ca="1" si="177"/>
        <v>1.1764705882352942</v>
      </c>
      <c r="AH150" s="295">
        <f t="shared" ca="1" si="148"/>
        <v>2226875</v>
      </c>
      <c r="AI150" s="294">
        <f t="shared" ca="1" si="178"/>
        <v>0</v>
      </c>
      <c r="AJ150" s="295" t="str">
        <f t="shared" si="149"/>
        <v/>
      </c>
      <c r="AK150" s="294" t="str">
        <f t="shared" si="179"/>
        <v/>
      </c>
      <c r="AL150" s="295" t="str">
        <f t="shared" si="150"/>
        <v/>
      </c>
      <c r="AM150" s="294" t="str">
        <f t="shared" si="180"/>
        <v/>
      </c>
      <c r="AN150" s="295" t="str">
        <f t="shared" si="151"/>
        <v/>
      </c>
      <c r="AO150" s="294" t="str">
        <f t="shared" si="181"/>
        <v/>
      </c>
      <c r="AP150" s="295" t="str">
        <f t="shared" si="152"/>
        <v/>
      </c>
      <c r="AQ150" s="294" t="str">
        <f t="shared" si="182"/>
        <v/>
      </c>
      <c r="AR150" s="295" t="str">
        <f t="shared" si="153"/>
        <v/>
      </c>
      <c r="AS150" s="294" t="str">
        <f t="shared" si="183"/>
        <v/>
      </c>
      <c r="AT150" s="295" t="str">
        <f t="shared" si="154"/>
        <v/>
      </c>
      <c r="AU150" s="294" t="str">
        <f t="shared" si="184"/>
        <v/>
      </c>
      <c r="AV150" s="295" t="str">
        <f t="shared" si="155"/>
        <v/>
      </c>
      <c r="AW150" s="294" t="str">
        <f t="shared" si="185"/>
        <v/>
      </c>
      <c r="AX150" s="295" t="str">
        <f t="shared" si="156"/>
        <v/>
      </c>
      <c r="AY150" s="294" t="str">
        <f t="shared" si="186"/>
        <v/>
      </c>
      <c r="AZ150" s="295" t="str">
        <f t="shared" si="157"/>
        <v/>
      </c>
      <c r="BA150" s="294" t="str">
        <f t="shared" si="187"/>
        <v/>
      </c>
      <c r="BB150" s="295" t="str">
        <f t="shared" si="158"/>
        <v/>
      </c>
      <c r="BC150" s="294" t="str">
        <f t="shared" si="188"/>
        <v/>
      </c>
      <c r="BD150" s="295" t="str">
        <f t="shared" si="159"/>
        <v/>
      </c>
      <c r="BE150" s="294" t="str">
        <f t="shared" si="189"/>
        <v/>
      </c>
      <c r="BF150" s="77" t="str">
        <f t="shared" si="160"/>
        <v/>
      </c>
      <c r="BG150" s="80" t="str">
        <f t="shared" si="190"/>
        <v/>
      </c>
      <c r="BH150" s="77" t="str">
        <f t="shared" si="161"/>
        <v/>
      </c>
      <c r="BI150" s="80" t="str">
        <f t="shared" si="191"/>
        <v/>
      </c>
      <c r="BJ150" s="77" t="str">
        <f t="shared" si="162"/>
        <v/>
      </c>
      <c r="BK150" s="80" t="str">
        <f t="shared" si="192"/>
        <v/>
      </c>
    </row>
    <row r="151" spans="1:63" s="68" customFormat="1" ht="21" customHeight="1">
      <c r="A151" s="241">
        <v>23</v>
      </c>
      <c r="B151" s="379" t="s">
        <v>438</v>
      </c>
      <c r="C151" s="380">
        <f t="shared" ca="1" si="132"/>
        <v>17712.39</v>
      </c>
      <c r="D151" s="295" t="str">
        <f t="shared" si="133"/>
        <v/>
      </c>
      <c r="E151" s="294" t="str">
        <f t="shared" si="163"/>
        <v/>
      </c>
      <c r="F151" s="295">
        <f t="shared" ca="1" si="134"/>
        <v>17995</v>
      </c>
      <c r="G151" s="294">
        <f t="shared" ca="1" si="164"/>
        <v>0</v>
      </c>
      <c r="H151" s="295">
        <f t="shared" ca="1" si="135"/>
        <v>72328.240000000005</v>
      </c>
      <c r="I151" s="294">
        <f t="shared" ca="1" si="165"/>
        <v>0</v>
      </c>
      <c r="J151" s="295" t="str">
        <f t="shared" ca="1" si="136"/>
        <v/>
      </c>
      <c r="K151" s="294" t="str">
        <f t="shared" ca="1" si="166"/>
        <v/>
      </c>
      <c r="L151" s="295">
        <f t="shared" ca="1" si="137"/>
        <v>74500</v>
      </c>
      <c r="M151" s="294">
        <f t="shared" ca="1" si="167"/>
        <v>0</v>
      </c>
      <c r="N151" s="295">
        <f t="shared" ca="1" si="138"/>
        <v>29000</v>
      </c>
      <c r="O151" s="294">
        <f t="shared" ca="1" si="168"/>
        <v>0</v>
      </c>
      <c r="P151" s="295">
        <f t="shared" ca="1" si="139"/>
        <v>58672</v>
      </c>
      <c r="Q151" s="294">
        <f t="shared" ca="1" si="169"/>
        <v>1.1764705882352942</v>
      </c>
      <c r="R151" s="295" t="str">
        <f t="shared" ca="1" si="140"/>
        <v/>
      </c>
      <c r="S151" s="294" t="str">
        <f t="shared" ca="1" si="170"/>
        <v/>
      </c>
      <c r="T151" s="295" t="str">
        <f t="shared" ca="1" si="141"/>
        <v/>
      </c>
      <c r="U151" s="294" t="str">
        <f t="shared" ca="1" si="171"/>
        <v/>
      </c>
      <c r="V151" s="295" t="str">
        <f t="shared" ca="1" si="142"/>
        <v/>
      </c>
      <c r="W151" s="294" t="str">
        <f t="shared" ca="1" si="172"/>
        <v/>
      </c>
      <c r="X151" s="295">
        <f t="shared" ca="1" si="143"/>
        <v>48304</v>
      </c>
      <c r="Y151" s="294">
        <f t="shared" ca="1" si="173"/>
        <v>1.1764705882352942</v>
      </c>
      <c r="Z151" s="295">
        <f t="shared" ca="1" si="144"/>
        <v>58966</v>
      </c>
      <c r="AA151" s="294">
        <f t="shared" ca="1" si="174"/>
        <v>1.1764705882352942</v>
      </c>
      <c r="AB151" s="295" t="str">
        <f t="shared" ca="1" si="145"/>
        <v/>
      </c>
      <c r="AC151" s="294" t="str">
        <f t="shared" ca="1" si="175"/>
        <v/>
      </c>
      <c r="AD151" s="295" t="str">
        <f t="shared" ca="1" si="146"/>
        <v/>
      </c>
      <c r="AE151" s="294" t="str">
        <f t="shared" ca="1" si="176"/>
        <v/>
      </c>
      <c r="AF151" s="295">
        <f t="shared" ca="1" si="147"/>
        <v>47000</v>
      </c>
      <c r="AG151" s="294">
        <f t="shared" ca="1" si="177"/>
        <v>1.1764705882352942</v>
      </c>
      <c r="AH151" s="295">
        <f t="shared" ca="1" si="148"/>
        <v>61329</v>
      </c>
      <c r="AI151" s="294">
        <f t="shared" ca="1" si="178"/>
        <v>0</v>
      </c>
      <c r="AJ151" s="295" t="str">
        <f t="shared" si="149"/>
        <v/>
      </c>
      <c r="AK151" s="294" t="str">
        <f t="shared" si="179"/>
        <v/>
      </c>
      <c r="AL151" s="295" t="str">
        <f t="shared" si="150"/>
        <v/>
      </c>
      <c r="AM151" s="294" t="str">
        <f t="shared" si="180"/>
        <v/>
      </c>
      <c r="AN151" s="295" t="str">
        <f t="shared" si="151"/>
        <v/>
      </c>
      <c r="AO151" s="294" t="str">
        <f t="shared" si="181"/>
        <v/>
      </c>
      <c r="AP151" s="295" t="str">
        <f t="shared" si="152"/>
        <v/>
      </c>
      <c r="AQ151" s="294" t="str">
        <f t="shared" si="182"/>
        <v/>
      </c>
      <c r="AR151" s="295" t="str">
        <f t="shared" si="153"/>
        <v/>
      </c>
      <c r="AS151" s="294" t="str">
        <f t="shared" si="183"/>
        <v/>
      </c>
      <c r="AT151" s="295" t="str">
        <f t="shared" si="154"/>
        <v/>
      </c>
      <c r="AU151" s="294" t="str">
        <f t="shared" si="184"/>
        <v/>
      </c>
      <c r="AV151" s="295" t="str">
        <f t="shared" si="155"/>
        <v/>
      </c>
      <c r="AW151" s="294" t="str">
        <f t="shared" si="185"/>
        <v/>
      </c>
      <c r="AX151" s="295" t="str">
        <f t="shared" si="156"/>
        <v/>
      </c>
      <c r="AY151" s="294" t="str">
        <f t="shared" si="186"/>
        <v/>
      </c>
      <c r="AZ151" s="295" t="str">
        <f t="shared" si="157"/>
        <v/>
      </c>
      <c r="BA151" s="294" t="str">
        <f t="shared" si="187"/>
        <v/>
      </c>
      <c r="BB151" s="295" t="str">
        <f t="shared" si="158"/>
        <v/>
      </c>
      <c r="BC151" s="294" t="str">
        <f t="shared" si="188"/>
        <v/>
      </c>
      <c r="BD151" s="295" t="str">
        <f t="shared" si="159"/>
        <v/>
      </c>
      <c r="BE151" s="294" t="str">
        <f t="shared" si="189"/>
        <v/>
      </c>
      <c r="BF151" s="77" t="str">
        <f t="shared" si="160"/>
        <v/>
      </c>
      <c r="BG151" s="80" t="str">
        <f t="shared" si="190"/>
        <v/>
      </c>
      <c r="BH151" s="77" t="str">
        <f t="shared" si="161"/>
        <v/>
      </c>
      <c r="BI151" s="80" t="str">
        <f t="shared" si="191"/>
        <v/>
      </c>
      <c r="BJ151" s="77" t="str">
        <f t="shared" si="162"/>
        <v/>
      </c>
      <c r="BK151" s="80" t="str">
        <f t="shared" si="192"/>
        <v/>
      </c>
    </row>
    <row r="152" spans="1:63" s="68" customFormat="1" ht="21" customHeight="1">
      <c r="A152" s="241">
        <v>24</v>
      </c>
      <c r="B152" s="379" t="s">
        <v>443</v>
      </c>
      <c r="C152" s="380">
        <f t="shared" ca="1" si="132"/>
        <v>158193.04</v>
      </c>
      <c r="D152" s="295" t="str">
        <f t="shared" si="133"/>
        <v/>
      </c>
      <c r="E152" s="294" t="str">
        <f t="shared" si="163"/>
        <v/>
      </c>
      <c r="F152" s="295">
        <f t="shared" ca="1" si="134"/>
        <v>807975</v>
      </c>
      <c r="G152" s="294">
        <f t="shared" ca="1" si="164"/>
        <v>0</v>
      </c>
      <c r="H152" s="295">
        <f t="shared" ca="1" si="135"/>
        <v>772341.43</v>
      </c>
      <c r="I152" s="294">
        <f t="shared" ca="1" si="165"/>
        <v>0</v>
      </c>
      <c r="J152" s="295" t="str">
        <f t="shared" ca="1" si="136"/>
        <v/>
      </c>
      <c r="K152" s="294" t="str">
        <f t="shared" ca="1" si="166"/>
        <v/>
      </c>
      <c r="L152" s="295">
        <f t="shared" ca="1" si="137"/>
        <v>355000</v>
      </c>
      <c r="M152" s="294">
        <f t="shared" ca="1" si="167"/>
        <v>0</v>
      </c>
      <c r="N152" s="295">
        <f t="shared" ca="1" si="138"/>
        <v>588012</v>
      </c>
      <c r="O152" s="294">
        <f t="shared" ca="1" si="168"/>
        <v>0</v>
      </c>
      <c r="P152" s="295">
        <f t="shared" ca="1" si="139"/>
        <v>776002</v>
      </c>
      <c r="Q152" s="294">
        <f t="shared" ca="1" si="169"/>
        <v>0</v>
      </c>
      <c r="R152" s="295" t="str">
        <f t="shared" ca="1" si="140"/>
        <v/>
      </c>
      <c r="S152" s="294" t="str">
        <f t="shared" ca="1" si="170"/>
        <v/>
      </c>
      <c r="T152" s="295" t="str">
        <f t="shared" ca="1" si="141"/>
        <v/>
      </c>
      <c r="U152" s="294" t="str">
        <f t="shared" ca="1" si="171"/>
        <v/>
      </c>
      <c r="V152" s="295" t="str">
        <f t="shared" ca="1" si="142"/>
        <v/>
      </c>
      <c r="W152" s="294" t="str">
        <f t="shared" ca="1" si="172"/>
        <v/>
      </c>
      <c r="X152" s="295">
        <f t="shared" ca="1" si="143"/>
        <v>475605</v>
      </c>
      <c r="Y152" s="294">
        <f t="shared" ca="1" si="173"/>
        <v>0</v>
      </c>
      <c r="Z152" s="295">
        <f t="shared" ca="1" si="144"/>
        <v>779900</v>
      </c>
      <c r="AA152" s="294">
        <f t="shared" ca="1" si="174"/>
        <v>0</v>
      </c>
      <c r="AB152" s="295" t="str">
        <f t="shared" ca="1" si="145"/>
        <v/>
      </c>
      <c r="AC152" s="294" t="str">
        <f t="shared" ca="1" si="175"/>
        <v/>
      </c>
      <c r="AD152" s="295" t="str">
        <f t="shared" ca="1" si="146"/>
        <v/>
      </c>
      <c r="AE152" s="294" t="str">
        <f t="shared" ca="1" si="176"/>
        <v/>
      </c>
      <c r="AF152" s="295">
        <f t="shared" ca="1" si="147"/>
        <v>770000</v>
      </c>
      <c r="AG152" s="294">
        <f t="shared" ca="1" si="177"/>
        <v>0</v>
      </c>
      <c r="AH152" s="295">
        <f t="shared" ca="1" si="148"/>
        <v>811105</v>
      </c>
      <c r="AI152" s="294">
        <f t="shared" ca="1" si="178"/>
        <v>0</v>
      </c>
      <c r="AJ152" s="295" t="str">
        <f t="shared" si="149"/>
        <v/>
      </c>
      <c r="AK152" s="294" t="str">
        <f t="shared" si="179"/>
        <v/>
      </c>
      <c r="AL152" s="295" t="str">
        <f t="shared" si="150"/>
        <v/>
      </c>
      <c r="AM152" s="294" t="str">
        <f t="shared" si="180"/>
        <v/>
      </c>
      <c r="AN152" s="295" t="str">
        <f t="shared" si="151"/>
        <v/>
      </c>
      <c r="AO152" s="294" t="str">
        <f t="shared" si="181"/>
        <v/>
      </c>
      <c r="AP152" s="295" t="str">
        <f t="shared" si="152"/>
        <v/>
      </c>
      <c r="AQ152" s="294" t="str">
        <f t="shared" si="182"/>
        <v/>
      </c>
      <c r="AR152" s="295" t="str">
        <f t="shared" si="153"/>
        <v/>
      </c>
      <c r="AS152" s="294" t="str">
        <f t="shared" si="183"/>
        <v/>
      </c>
      <c r="AT152" s="295" t="str">
        <f t="shared" si="154"/>
        <v/>
      </c>
      <c r="AU152" s="294" t="str">
        <f t="shared" si="184"/>
        <v/>
      </c>
      <c r="AV152" s="295" t="str">
        <f t="shared" si="155"/>
        <v/>
      </c>
      <c r="AW152" s="294" t="str">
        <f t="shared" si="185"/>
        <v/>
      </c>
      <c r="AX152" s="295" t="str">
        <f t="shared" si="156"/>
        <v/>
      </c>
      <c r="AY152" s="294" t="str">
        <f t="shared" si="186"/>
        <v/>
      </c>
      <c r="AZ152" s="295" t="str">
        <f t="shared" si="157"/>
        <v/>
      </c>
      <c r="BA152" s="294" t="str">
        <f t="shared" si="187"/>
        <v/>
      </c>
      <c r="BB152" s="295" t="str">
        <f t="shared" si="158"/>
        <v/>
      </c>
      <c r="BC152" s="294" t="str">
        <f t="shared" si="188"/>
        <v/>
      </c>
      <c r="BD152" s="295" t="str">
        <f t="shared" si="159"/>
        <v/>
      </c>
      <c r="BE152" s="294" t="str">
        <f t="shared" si="189"/>
        <v/>
      </c>
      <c r="BF152" s="77" t="str">
        <f t="shared" si="160"/>
        <v/>
      </c>
      <c r="BG152" s="80" t="str">
        <f t="shared" si="190"/>
        <v/>
      </c>
      <c r="BH152" s="77" t="str">
        <f t="shared" si="161"/>
        <v/>
      </c>
      <c r="BI152" s="80" t="str">
        <f t="shared" si="191"/>
        <v/>
      </c>
      <c r="BJ152" s="77" t="str">
        <f t="shared" si="162"/>
        <v/>
      </c>
      <c r="BK152" s="80" t="str">
        <f t="shared" si="192"/>
        <v/>
      </c>
    </row>
    <row r="153" spans="1:63" s="68" customFormat="1" ht="21" customHeight="1">
      <c r="A153" s="241">
        <v>25</v>
      </c>
      <c r="B153" s="379" t="s">
        <v>448</v>
      </c>
      <c r="C153" s="380">
        <f t="shared" ca="1" si="132"/>
        <v>396663.69</v>
      </c>
      <c r="D153" s="295" t="str">
        <f t="shared" si="133"/>
        <v/>
      </c>
      <c r="E153" s="294" t="str">
        <f t="shared" si="163"/>
        <v/>
      </c>
      <c r="F153" s="295">
        <f t="shared" ca="1" si="134"/>
        <v>513365</v>
      </c>
      <c r="G153" s="294">
        <f t="shared" ca="1" si="164"/>
        <v>0</v>
      </c>
      <c r="H153" s="295">
        <f t="shared" ca="1" si="135"/>
        <v>677285.24</v>
      </c>
      <c r="I153" s="294">
        <f t="shared" ca="1" si="165"/>
        <v>1.1764705882352942</v>
      </c>
      <c r="J153" s="295" t="str">
        <f t="shared" ca="1" si="136"/>
        <v/>
      </c>
      <c r="K153" s="294" t="str">
        <f t="shared" ca="1" si="166"/>
        <v/>
      </c>
      <c r="L153" s="295">
        <f t="shared" ca="1" si="137"/>
        <v>1577843.71</v>
      </c>
      <c r="M153" s="294">
        <f t="shared" ca="1" si="167"/>
        <v>0</v>
      </c>
      <c r="N153" s="295">
        <f t="shared" ca="1" si="138"/>
        <v>916400</v>
      </c>
      <c r="O153" s="294">
        <f t="shared" ca="1" si="168"/>
        <v>1.1764705882352942</v>
      </c>
      <c r="P153" s="295">
        <f t="shared" ca="1" si="139"/>
        <v>524434</v>
      </c>
      <c r="Q153" s="294">
        <f t="shared" ca="1" si="169"/>
        <v>0</v>
      </c>
      <c r="R153" s="295" t="str">
        <f t="shared" ca="1" si="140"/>
        <v/>
      </c>
      <c r="S153" s="294" t="str">
        <f t="shared" ca="1" si="170"/>
        <v/>
      </c>
      <c r="T153" s="295" t="str">
        <f t="shared" ca="1" si="141"/>
        <v/>
      </c>
      <c r="U153" s="294" t="str">
        <f t="shared" ca="1" si="171"/>
        <v/>
      </c>
      <c r="V153" s="295" t="str">
        <f t="shared" ca="1" si="142"/>
        <v/>
      </c>
      <c r="W153" s="294" t="str">
        <f t="shared" ca="1" si="172"/>
        <v/>
      </c>
      <c r="X153" s="295">
        <f t="shared" ca="1" si="143"/>
        <v>1491340</v>
      </c>
      <c r="Y153" s="294">
        <f t="shared" ca="1" si="173"/>
        <v>0</v>
      </c>
      <c r="Z153" s="295">
        <f t="shared" ca="1" si="144"/>
        <v>527069</v>
      </c>
      <c r="AA153" s="294">
        <f t="shared" ca="1" si="174"/>
        <v>0</v>
      </c>
      <c r="AB153" s="295" t="str">
        <f t="shared" ca="1" si="145"/>
        <v/>
      </c>
      <c r="AC153" s="294" t="str">
        <f t="shared" ca="1" si="175"/>
        <v/>
      </c>
      <c r="AD153" s="295" t="str">
        <f t="shared" ca="1" si="146"/>
        <v/>
      </c>
      <c r="AE153" s="294" t="str">
        <f t="shared" ca="1" si="176"/>
        <v/>
      </c>
      <c r="AF153" s="295">
        <f t="shared" ca="1" si="147"/>
        <v>942700</v>
      </c>
      <c r="AG153" s="294">
        <f t="shared" ca="1" si="177"/>
        <v>1.1764705882352942</v>
      </c>
      <c r="AH153" s="295">
        <f t="shared" ca="1" si="148"/>
        <v>520219</v>
      </c>
      <c r="AI153" s="294">
        <f t="shared" ca="1" si="178"/>
        <v>0</v>
      </c>
      <c r="AJ153" s="295" t="str">
        <f t="shared" si="149"/>
        <v/>
      </c>
      <c r="AK153" s="294" t="str">
        <f t="shared" si="179"/>
        <v/>
      </c>
      <c r="AL153" s="295" t="str">
        <f t="shared" si="150"/>
        <v/>
      </c>
      <c r="AM153" s="294" t="str">
        <f t="shared" si="180"/>
        <v/>
      </c>
      <c r="AN153" s="295" t="str">
        <f t="shared" si="151"/>
        <v/>
      </c>
      <c r="AO153" s="294" t="str">
        <f t="shared" si="181"/>
        <v/>
      </c>
      <c r="AP153" s="295" t="str">
        <f t="shared" si="152"/>
        <v/>
      </c>
      <c r="AQ153" s="294" t="str">
        <f t="shared" si="182"/>
        <v/>
      </c>
      <c r="AR153" s="295" t="str">
        <f t="shared" si="153"/>
        <v/>
      </c>
      <c r="AS153" s="294" t="str">
        <f t="shared" si="183"/>
        <v/>
      </c>
      <c r="AT153" s="295" t="str">
        <f t="shared" si="154"/>
        <v/>
      </c>
      <c r="AU153" s="294" t="str">
        <f t="shared" si="184"/>
        <v/>
      </c>
      <c r="AV153" s="295" t="str">
        <f t="shared" si="155"/>
        <v/>
      </c>
      <c r="AW153" s="294" t="str">
        <f t="shared" si="185"/>
        <v/>
      </c>
      <c r="AX153" s="295" t="str">
        <f t="shared" si="156"/>
        <v/>
      </c>
      <c r="AY153" s="294" t="str">
        <f t="shared" si="186"/>
        <v/>
      </c>
      <c r="AZ153" s="295" t="str">
        <f t="shared" si="157"/>
        <v/>
      </c>
      <c r="BA153" s="294" t="str">
        <f t="shared" si="187"/>
        <v/>
      </c>
      <c r="BB153" s="295" t="str">
        <f t="shared" si="158"/>
        <v/>
      </c>
      <c r="BC153" s="294" t="str">
        <f t="shared" si="188"/>
        <v/>
      </c>
      <c r="BD153" s="295" t="str">
        <f t="shared" si="159"/>
        <v/>
      </c>
      <c r="BE153" s="294" t="str">
        <f t="shared" si="189"/>
        <v/>
      </c>
      <c r="BF153" s="77" t="str">
        <f t="shared" si="160"/>
        <v/>
      </c>
      <c r="BG153" s="80" t="str">
        <f t="shared" si="190"/>
        <v/>
      </c>
      <c r="BH153" s="77" t="str">
        <f t="shared" si="161"/>
        <v/>
      </c>
      <c r="BI153" s="80" t="str">
        <f t="shared" si="191"/>
        <v/>
      </c>
      <c r="BJ153" s="77" t="str">
        <f t="shared" si="162"/>
        <v/>
      </c>
      <c r="BK153" s="80" t="str">
        <f t="shared" si="192"/>
        <v/>
      </c>
    </row>
    <row r="154" spans="1:63" s="68" customFormat="1" ht="21" customHeight="1">
      <c r="A154" s="241">
        <v>26</v>
      </c>
      <c r="B154" s="379" t="s">
        <v>450</v>
      </c>
      <c r="C154" s="380">
        <f t="shared" ca="1" si="132"/>
        <v>200243.71</v>
      </c>
      <c r="D154" s="295" t="str">
        <f t="shared" si="133"/>
        <v/>
      </c>
      <c r="E154" s="294" t="str">
        <f t="shared" si="163"/>
        <v/>
      </c>
      <c r="F154" s="295">
        <f t="shared" ca="1" si="134"/>
        <v>147481.4</v>
      </c>
      <c r="G154" s="294">
        <f t="shared" ca="1" si="164"/>
        <v>0</v>
      </c>
      <c r="H154" s="295">
        <f t="shared" ca="1" si="135"/>
        <v>112155.11</v>
      </c>
      <c r="I154" s="294">
        <f t="shared" ca="1" si="165"/>
        <v>0</v>
      </c>
      <c r="J154" s="295" t="str">
        <f t="shared" ca="1" si="136"/>
        <v/>
      </c>
      <c r="K154" s="294" t="str">
        <f t="shared" ca="1" si="166"/>
        <v/>
      </c>
      <c r="L154" s="295">
        <f t="shared" ca="1" si="137"/>
        <v>525948</v>
      </c>
      <c r="M154" s="294">
        <f t="shared" ca="1" si="167"/>
        <v>0</v>
      </c>
      <c r="N154" s="295">
        <f t="shared" ca="1" si="138"/>
        <v>725000</v>
      </c>
      <c r="O154" s="294">
        <f t="shared" ca="1" si="168"/>
        <v>0</v>
      </c>
      <c r="P154" s="295">
        <f t="shared" ca="1" si="139"/>
        <v>154796</v>
      </c>
      <c r="Q154" s="294">
        <f t="shared" ca="1" si="169"/>
        <v>0</v>
      </c>
      <c r="R154" s="295" t="str">
        <f t="shared" ca="1" si="140"/>
        <v/>
      </c>
      <c r="S154" s="294" t="str">
        <f t="shared" ca="1" si="170"/>
        <v/>
      </c>
      <c r="T154" s="295" t="str">
        <f t="shared" ca="1" si="141"/>
        <v/>
      </c>
      <c r="U154" s="294" t="str">
        <f t="shared" ca="1" si="171"/>
        <v/>
      </c>
      <c r="V154" s="295" t="str">
        <f t="shared" ca="1" si="142"/>
        <v/>
      </c>
      <c r="W154" s="294" t="str">
        <f t="shared" ca="1" si="172"/>
        <v/>
      </c>
      <c r="X154" s="295">
        <f t="shared" ca="1" si="143"/>
        <v>313800</v>
      </c>
      <c r="Y154" s="294">
        <f t="shared" ca="1" si="173"/>
        <v>1.1764705882352942</v>
      </c>
      <c r="Z154" s="295">
        <f t="shared" ca="1" si="144"/>
        <v>155572</v>
      </c>
      <c r="AA154" s="294">
        <f t="shared" ca="1" si="174"/>
        <v>0</v>
      </c>
      <c r="AB154" s="295" t="str">
        <f t="shared" ca="1" si="145"/>
        <v/>
      </c>
      <c r="AC154" s="294" t="str">
        <f t="shared" ca="1" si="175"/>
        <v/>
      </c>
      <c r="AD154" s="295" t="str">
        <f t="shared" ca="1" si="146"/>
        <v/>
      </c>
      <c r="AE154" s="294" t="str">
        <f t="shared" ca="1" si="176"/>
        <v/>
      </c>
      <c r="AF154" s="295">
        <f t="shared" ca="1" si="147"/>
        <v>187500</v>
      </c>
      <c r="AG154" s="294">
        <f t="shared" ca="1" si="177"/>
        <v>1.1764705882352942</v>
      </c>
      <c r="AH154" s="295">
        <f t="shared" ca="1" si="148"/>
        <v>153551</v>
      </c>
      <c r="AI154" s="294">
        <f t="shared" ca="1" si="178"/>
        <v>0</v>
      </c>
      <c r="AJ154" s="295" t="str">
        <f t="shared" si="149"/>
        <v/>
      </c>
      <c r="AK154" s="294" t="str">
        <f t="shared" si="179"/>
        <v/>
      </c>
      <c r="AL154" s="295" t="str">
        <f t="shared" si="150"/>
        <v/>
      </c>
      <c r="AM154" s="294" t="str">
        <f t="shared" si="180"/>
        <v/>
      </c>
      <c r="AN154" s="295" t="str">
        <f t="shared" si="151"/>
        <v/>
      </c>
      <c r="AO154" s="294" t="str">
        <f t="shared" si="181"/>
        <v/>
      </c>
      <c r="AP154" s="295" t="str">
        <f t="shared" si="152"/>
        <v/>
      </c>
      <c r="AQ154" s="294" t="str">
        <f t="shared" si="182"/>
        <v/>
      </c>
      <c r="AR154" s="295" t="str">
        <f t="shared" si="153"/>
        <v/>
      </c>
      <c r="AS154" s="294" t="str">
        <f t="shared" si="183"/>
        <v/>
      </c>
      <c r="AT154" s="295" t="str">
        <f t="shared" si="154"/>
        <v/>
      </c>
      <c r="AU154" s="294" t="str">
        <f t="shared" si="184"/>
        <v/>
      </c>
      <c r="AV154" s="295" t="str">
        <f t="shared" si="155"/>
        <v/>
      </c>
      <c r="AW154" s="294" t="str">
        <f t="shared" si="185"/>
        <v/>
      </c>
      <c r="AX154" s="295" t="str">
        <f t="shared" si="156"/>
        <v/>
      </c>
      <c r="AY154" s="294" t="str">
        <f t="shared" si="186"/>
        <v/>
      </c>
      <c r="AZ154" s="295" t="str">
        <f t="shared" si="157"/>
        <v/>
      </c>
      <c r="BA154" s="294" t="str">
        <f t="shared" si="187"/>
        <v/>
      </c>
      <c r="BB154" s="295" t="str">
        <f t="shared" si="158"/>
        <v/>
      </c>
      <c r="BC154" s="294" t="str">
        <f t="shared" si="188"/>
        <v/>
      </c>
      <c r="BD154" s="295" t="str">
        <f t="shared" si="159"/>
        <v/>
      </c>
      <c r="BE154" s="294" t="str">
        <f t="shared" si="189"/>
        <v/>
      </c>
      <c r="BF154" s="77" t="str">
        <f t="shared" si="160"/>
        <v/>
      </c>
      <c r="BG154" s="80" t="str">
        <f t="shared" si="190"/>
        <v/>
      </c>
      <c r="BH154" s="77" t="str">
        <f t="shared" si="161"/>
        <v/>
      </c>
      <c r="BI154" s="80" t="str">
        <f t="shared" si="191"/>
        <v/>
      </c>
      <c r="BJ154" s="77" t="str">
        <f t="shared" si="162"/>
        <v/>
      </c>
      <c r="BK154" s="80" t="str">
        <f t="shared" si="192"/>
        <v/>
      </c>
    </row>
    <row r="155" spans="1:63" s="68" customFormat="1" ht="21" customHeight="1">
      <c r="A155" s="241">
        <v>27</v>
      </c>
      <c r="B155" s="379" t="s">
        <v>454</v>
      </c>
      <c r="C155" s="380">
        <f t="shared" ca="1" si="132"/>
        <v>206177.96</v>
      </c>
      <c r="D155" s="295" t="str">
        <f t="shared" si="133"/>
        <v/>
      </c>
      <c r="E155" s="294" t="str">
        <f t="shared" si="163"/>
        <v/>
      </c>
      <c r="F155" s="295">
        <f t="shared" ca="1" si="134"/>
        <v>325153.5</v>
      </c>
      <c r="G155" s="294">
        <f t="shared" ca="1" si="164"/>
        <v>0</v>
      </c>
      <c r="H155" s="295">
        <f t="shared" ca="1" si="135"/>
        <v>524170.68</v>
      </c>
      <c r="I155" s="294">
        <f t="shared" ca="1" si="165"/>
        <v>1.1764705882352942</v>
      </c>
      <c r="J155" s="295" t="str">
        <f t="shared" ca="1" si="136"/>
        <v/>
      </c>
      <c r="K155" s="294" t="str">
        <f t="shared" ca="1" si="166"/>
        <v/>
      </c>
      <c r="L155" s="295">
        <f t="shared" ca="1" si="137"/>
        <v>685387.5</v>
      </c>
      <c r="M155" s="294">
        <f t="shared" ca="1" si="167"/>
        <v>0</v>
      </c>
      <c r="N155" s="295">
        <f t="shared" ca="1" si="138"/>
        <v>626400</v>
      </c>
      <c r="O155" s="294">
        <f t="shared" ca="1" si="168"/>
        <v>0</v>
      </c>
      <c r="P155" s="295">
        <f t="shared" ca="1" si="139"/>
        <v>264368</v>
      </c>
      <c r="Q155" s="294">
        <f t="shared" ca="1" si="169"/>
        <v>0</v>
      </c>
      <c r="R155" s="295" t="str">
        <f t="shared" ca="1" si="140"/>
        <v/>
      </c>
      <c r="S155" s="294" t="str">
        <f t="shared" ca="1" si="170"/>
        <v/>
      </c>
      <c r="T155" s="295" t="str">
        <f t="shared" ca="1" si="141"/>
        <v/>
      </c>
      <c r="U155" s="294" t="str">
        <f t="shared" ca="1" si="171"/>
        <v/>
      </c>
      <c r="V155" s="295" t="str">
        <f t="shared" ca="1" si="142"/>
        <v/>
      </c>
      <c r="W155" s="294" t="str">
        <f t="shared" ca="1" si="172"/>
        <v/>
      </c>
      <c r="X155" s="295">
        <f t="shared" ca="1" si="143"/>
        <v>862393</v>
      </c>
      <c r="Y155" s="294">
        <f t="shared" ca="1" si="173"/>
        <v>0</v>
      </c>
      <c r="Z155" s="295">
        <f t="shared" ca="1" si="144"/>
        <v>265695</v>
      </c>
      <c r="AA155" s="294">
        <f t="shared" ca="1" si="174"/>
        <v>0</v>
      </c>
      <c r="AB155" s="295" t="str">
        <f t="shared" ca="1" si="145"/>
        <v/>
      </c>
      <c r="AC155" s="294" t="str">
        <f t="shared" ca="1" si="175"/>
        <v/>
      </c>
      <c r="AD155" s="295" t="str">
        <f t="shared" ca="1" si="146"/>
        <v/>
      </c>
      <c r="AE155" s="294" t="str">
        <f t="shared" ca="1" si="176"/>
        <v/>
      </c>
      <c r="AF155" s="295">
        <f t="shared" ca="1" si="147"/>
        <v>566000</v>
      </c>
      <c r="AG155" s="294">
        <f t="shared" ca="1" si="177"/>
        <v>1.1764705882352942</v>
      </c>
      <c r="AH155" s="295">
        <f t="shared" ca="1" si="148"/>
        <v>262241</v>
      </c>
      <c r="AI155" s="294">
        <f t="shared" ca="1" si="178"/>
        <v>0</v>
      </c>
      <c r="AJ155" s="295" t="str">
        <f t="shared" si="149"/>
        <v/>
      </c>
      <c r="AK155" s="294" t="str">
        <f t="shared" si="179"/>
        <v/>
      </c>
      <c r="AL155" s="295" t="str">
        <f t="shared" si="150"/>
        <v/>
      </c>
      <c r="AM155" s="294" t="str">
        <f t="shared" si="180"/>
        <v/>
      </c>
      <c r="AN155" s="295" t="str">
        <f t="shared" si="151"/>
        <v/>
      </c>
      <c r="AO155" s="294" t="str">
        <f t="shared" si="181"/>
        <v/>
      </c>
      <c r="AP155" s="295" t="str">
        <f t="shared" si="152"/>
        <v/>
      </c>
      <c r="AQ155" s="294" t="str">
        <f t="shared" si="182"/>
        <v/>
      </c>
      <c r="AR155" s="295" t="str">
        <f t="shared" si="153"/>
        <v/>
      </c>
      <c r="AS155" s="294" t="str">
        <f t="shared" si="183"/>
        <v/>
      </c>
      <c r="AT155" s="295" t="str">
        <f t="shared" si="154"/>
        <v/>
      </c>
      <c r="AU155" s="294" t="str">
        <f t="shared" si="184"/>
        <v/>
      </c>
      <c r="AV155" s="295" t="str">
        <f t="shared" si="155"/>
        <v/>
      </c>
      <c r="AW155" s="294" t="str">
        <f t="shared" si="185"/>
        <v/>
      </c>
      <c r="AX155" s="295" t="str">
        <f t="shared" si="156"/>
        <v/>
      </c>
      <c r="AY155" s="294" t="str">
        <f t="shared" si="186"/>
        <v/>
      </c>
      <c r="AZ155" s="295" t="str">
        <f t="shared" si="157"/>
        <v/>
      </c>
      <c r="BA155" s="294" t="str">
        <f t="shared" si="187"/>
        <v/>
      </c>
      <c r="BB155" s="295" t="str">
        <f t="shared" si="158"/>
        <v/>
      </c>
      <c r="BC155" s="294" t="str">
        <f t="shared" si="188"/>
        <v/>
      </c>
      <c r="BD155" s="295" t="str">
        <f t="shared" si="159"/>
        <v/>
      </c>
      <c r="BE155" s="294" t="str">
        <f t="shared" si="189"/>
        <v/>
      </c>
      <c r="BF155" s="77" t="str">
        <f t="shared" si="160"/>
        <v/>
      </c>
      <c r="BG155" s="80" t="str">
        <f t="shared" si="190"/>
        <v/>
      </c>
      <c r="BH155" s="77" t="str">
        <f t="shared" si="161"/>
        <v/>
      </c>
      <c r="BI155" s="80" t="str">
        <f t="shared" si="191"/>
        <v/>
      </c>
      <c r="BJ155" s="77" t="str">
        <f t="shared" si="162"/>
        <v/>
      </c>
      <c r="BK155" s="80" t="str">
        <f t="shared" si="192"/>
        <v/>
      </c>
    </row>
    <row r="156" spans="1:63" s="68" customFormat="1" ht="21" customHeight="1">
      <c r="A156" s="241">
        <v>28</v>
      </c>
      <c r="B156" s="379" t="s">
        <v>456</v>
      </c>
      <c r="C156" s="380">
        <f t="shared" ca="1" si="132"/>
        <v>4438.51</v>
      </c>
      <c r="D156" s="295" t="str">
        <f t="shared" si="133"/>
        <v/>
      </c>
      <c r="E156" s="294" t="str">
        <f t="shared" si="163"/>
        <v/>
      </c>
      <c r="F156" s="295">
        <f t="shared" ca="1" si="134"/>
        <v>20035</v>
      </c>
      <c r="G156" s="294">
        <f t="shared" ca="1" si="164"/>
        <v>0</v>
      </c>
      <c r="H156" s="295">
        <f t="shared" ca="1" si="135"/>
        <v>27087.97</v>
      </c>
      <c r="I156" s="294">
        <f t="shared" ca="1" si="165"/>
        <v>0</v>
      </c>
      <c r="J156" s="295" t="str">
        <f t="shared" ca="1" si="136"/>
        <v/>
      </c>
      <c r="K156" s="294" t="str">
        <f t="shared" ca="1" si="166"/>
        <v/>
      </c>
      <c r="L156" s="295">
        <f t="shared" ca="1" si="137"/>
        <v>15106.5</v>
      </c>
      <c r="M156" s="294">
        <f t="shared" ca="1" si="167"/>
        <v>0</v>
      </c>
      <c r="N156" s="295">
        <f t="shared" ca="1" si="138"/>
        <v>25520</v>
      </c>
      <c r="O156" s="294">
        <f t="shared" ca="1" si="168"/>
        <v>0</v>
      </c>
      <c r="P156" s="295">
        <f t="shared" ca="1" si="139"/>
        <v>20468</v>
      </c>
      <c r="Q156" s="294">
        <f t="shared" ca="1" si="169"/>
        <v>1.1764705882352942</v>
      </c>
      <c r="R156" s="295" t="str">
        <f t="shared" ca="1" si="140"/>
        <v/>
      </c>
      <c r="S156" s="294" t="str">
        <f t="shared" ca="1" si="170"/>
        <v/>
      </c>
      <c r="T156" s="295" t="str">
        <f t="shared" ca="1" si="141"/>
        <v/>
      </c>
      <c r="U156" s="294" t="str">
        <f t="shared" ca="1" si="171"/>
        <v/>
      </c>
      <c r="V156" s="295" t="str">
        <f t="shared" ca="1" si="142"/>
        <v/>
      </c>
      <c r="W156" s="294" t="str">
        <f t="shared" ca="1" si="172"/>
        <v/>
      </c>
      <c r="X156" s="295">
        <f t="shared" ca="1" si="143"/>
        <v>31059</v>
      </c>
      <c r="Y156" s="294">
        <f t="shared" ca="1" si="173"/>
        <v>0</v>
      </c>
      <c r="Z156" s="295">
        <f t="shared" ca="1" si="144"/>
        <v>20570</v>
      </c>
      <c r="AA156" s="294">
        <f t="shared" ca="1" si="174"/>
        <v>1.1764705882352942</v>
      </c>
      <c r="AB156" s="295" t="str">
        <f t="shared" ca="1" si="145"/>
        <v/>
      </c>
      <c r="AC156" s="294" t="str">
        <f t="shared" ca="1" si="175"/>
        <v/>
      </c>
      <c r="AD156" s="295" t="str">
        <f t="shared" ca="1" si="146"/>
        <v/>
      </c>
      <c r="AE156" s="294" t="str">
        <f t="shared" ca="1" si="176"/>
        <v/>
      </c>
      <c r="AF156" s="295">
        <f t="shared" ca="1" si="147"/>
        <v>21800</v>
      </c>
      <c r="AG156" s="294">
        <f t="shared" ca="1" si="177"/>
        <v>1.1764705882352942</v>
      </c>
      <c r="AH156" s="295">
        <f t="shared" ca="1" si="148"/>
        <v>20303</v>
      </c>
      <c r="AI156" s="294">
        <f t="shared" ca="1" si="178"/>
        <v>1.1764705882352942</v>
      </c>
      <c r="AJ156" s="295" t="str">
        <f t="shared" si="149"/>
        <v/>
      </c>
      <c r="AK156" s="294" t="str">
        <f t="shared" si="179"/>
        <v/>
      </c>
      <c r="AL156" s="295" t="str">
        <f t="shared" si="150"/>
        <v/>
      </c>
      <c r="AM156" s="294" t="str">
        <f t="shared" si="180"/>
        <v/>
      </c>
      <c r="AN156" s="295" t="str">
        <f t="shared" si="151"/>
        <v/>
      </c>
      <c r="AO156" s="294" t="str">
        <f t="shared" si="181"/>
        <v/>
      </c>
      <c r="AP156" s="295" t="str">
        <f t="shared" si="152"/>
        <v/>
      </c>
      <c r="AQ156" s="294" t="str">
        <f t="shared" si="182"/>
        <v/>
      </c>
      <c r="AR156" s="295" t="str">
        <f t="shared" si="153"/>
        <v/>
      </c>
      <c r="AS156" s="294" t="str">
        <f t="shared" si="183"/>
        <v/>
      </c>
      <c r="AT156" s="295" t="str">
        <f t="shared" si="154"/>
        <v/>
      </c>
      <c r="AU156" s="294" t="str">
        <f t="shared" si="184"/>
        <v/>
      </c>
      <c r="AV156" s="295" t="str">
        <f t="shared" si="155"/>
        <v/>
      </c>
      <c r="AW156" s="294" t="str">
        <f t="shared" si="185"/>
        <v/>
      </c>
      <c r="AX156" s="295" t="str">
        <f t="shared" si="156"/>
        <v/>
      </c>
      <c r="AY156" s="294" t="str">
        <f t="shared" si="186"/>
        <v/>
      </c>
      <c r="AZ156" s="295" t="str">
        <f t="shared" si="157"/>
        <v/>
      </c>
      <c r="BA156" s="294" t="str">
        <f t="shared" si="187"/>
        <v/>
      </c>
      <c r="BB156" s="295" t="str">
        <f t="shared" si="158"/>
        <v/>
      </c>
      <c r="BC156" s="294" t="str">
        <f t="shared" si="188"/>
        <v/>
      </c>
      <c r="BD156" s="295" t="str">
        <f t="shared" si="159"/>
        <v/>
      </c>
      <c r="BE156" s="294" t="str">
        <f t="shared" si="189"/>
        <v/>
      </c>
      <c r="BF156" s="77" t="str">
        <f t="shared" si="160"/>
        <v/>
      </c>
      <c r="BG156" s="80" t="str">
        <f t="shared" si="190"/>
        <v/>
      </c>
      <c r="BH156" s="77" t="str">
        <f t="shared" si="161"/>
        <v/>
      </c>
      <c r="BI156" s="80" t="str">
        <f t="shared" si="191"/>
        <v/>
      </c>
      <c r="BJ156" s="77" t="str">
        <f t="shared" si="162"/>
        <v/>
      </c>
      <c r="BK156" s="80" t="str">
        <f t="shared" si="192"/>
        <v/>
      </c>
    </row>
    <row r="157" spans="1:63" s="68" customFormat="1" ht="21" customHeight="1">
      <c r="A157" s="241">
        <v>29</v>
      </c>
      <c r="B157" s="379" t="s">
        <v>458</v>
      </c>
      <c r="C157" s="380">
        <f t="shared" ca="1" si="132"/>
        <v>78799.81</v>
      </c>
      <c r="D157" s="295" t="str">
        <f t="shared" si="133"/>
        <v/>
      </c>
      <c r="E157" s="294" t="str">
        <f t="shared" si="163"/>
        <v/>
      </c>
      <c r="F157" s="295">
        <f t="shared" ca="1" si="134"/>
        <v>74889</v>
      </c>
      <c r="G157" s="294">
        <f t="shared" ca="1" si="164"/>
        <v>0</v>
      </c>
      <c r="H157" s="295">
        <f t="shared" ca="1" si="135"/>
        <v>137648.57</v>
      </c>
      <c r="I157" s="294">
        <f t="shared" ca="1" si="165"/>
        <v>1.1764705882352942</v>
      </c>
      <c r="J157" s="295" t="str">
        <f t="shared" ca="1" si="136"/>
        <v/>
      </c>
      <c r="K157" s="294" t="str">
        <f t="shared" ca="1" si="166"/>
        <v/>
      </c>
      <c r="L157" s="295">
        <f t="shared" ca="1" si="137"/>
        <v>330105</v>
      </c>
      <c r="M157" s="294">
        <f t="shared" ca="1" si="167"/>
        <v>0</v>
      </c>
      <c r="N157" s="295">
        <f t="shared" ca="1" si="138"/>
        <v>99760</v>
      </c>
      <c r="O157" s="294">
        <f t="shared" ca="1" si="168"/>
        <v>1.1764705882352942</v>
      </c>
      <c r="P157" s="295">
        <f t="shared" ca="1" si="139"/>
        <v>76506</v>
      </c>
      <c r="Q157" s="294">
        <f t="shared" ca="1" si="169"/>
        <v>0</v>
      </c>
      <c r="R157" s="295" t="str">
        <f t="shared" ca="1" si="140"/>
        <v/>
      </c>
      <c r="S157" s="294" t="str">
        <f t="shared" ca="1" si="170"/>
        <v/>
      </c>
      <c r="T157" s="295" t="str">
        <f t="shared" ca="1" si="141"/>
        <v/>
      </c>
      <c r="U157" s="294" t="str">
        <f t="shared" ca="1" si="171"/>
        <v/>
      </c>
      <c r="V157" s="295" t="str">
        <f t="shared" ca="1" si="142"/>
        <v/>
      </c>
      <c r="W157" s="294" t="str">
        <f t="shared" ca="1" si="172"/>
        <v/>
      </c>
      <c r="X157" s="295">
        <f t="shared" ca="1" si="143"/>
        <v>186844.28</v>
      </c>
      <c r="Y157" s="294">
        <f t="shared" ca="1" si="173"/>
        <v>0</v>
      </c>
      <c r="Z157" s="295">
        <f t="shared" ca="1" si="144"/>
        <v>76889</v>
      </c>
      <c r="AA157" s="294">
        <f t="shared" ca="1" si="174"/>
        <v>0</v>
      </c>
      <c r="AB157" s="295" t="str">
        <f t="shared" ca="1" si="145"/>
        <v/>
      </c>
      <c r="AC157" s="294" t="str">
        <f t="shared" ca="1" si="175"/>
        <v/>
      </c>
      <c r="AD157" s="295" t="str">
        <f t="shared" ca="1" si="146"/>
        <v/>
      </c>
      <c r="AE157" s="294" t="str">
        <f t="shared" ca="1" si="176"/>
        <v/>
      </c>
      <c r="AF157" s="295">
        <f t="shared" ca="1" si="147"/>
        <v>138500</v>
      </c>
      <c r="AG157" s="294">
        <f t="shared" ca="1" si="177"/>
        <v>1.1764705882352942</v>
      </c>
      <c r="AH157" s="295">
        <f t="shared" ca="1" si="148"/>
        <v>75891</v>
      </c>
      <c r="AI157" s="294">
        <f t="shared" ca="1" si="178"/>
        <v>0</v>
      </c>
      <c r="AJ157" s="295" t="str">
        <f t="shared" si="149"/>
        <v/>
      </c>
      <c r="AK157" s="294" t="str">
        <f t="shared" si="179"/>
        <v/>
      </c>
      <c r="AL157" s="295" t="str">
        <f t="shared" si="150"/>
        <v/>
      </c>
      <c r="AM157" s="294" t="str">
        <f t="shared" si="180"/>
        <v/>
      </c>
      <c r="AN157" s="295" t="str">
        <f t="shared" si="151"/>
        <v/>
      </c>
      <c r="AO157" s="294" t="str">
        <f t="shared" si="181"/>
        <v/>
      </c>
      <c r="AP157" s="295" t="str">
        <f t="shared" si="152"/>
        <v/>
      </c>
      <c r="AQ157" s="294" t="str">
        <f t="shared" si="182"/>
        <v/>
      </c>
      <c r="AR157" s="295" t="str">
        <f t="shared" si="153"/>
        <v/>
      </c>
      <c r="AS157" s="294" t="str">
        <f t="shared" si="183"/>
        <v/>
      </c>
      <c r="AT157" s="295" t="str">
        <f t="shared" si="154"/>
        <v/>
      </c>
      <c r="AU157" s="294" t="str">
        <f t="shared" si="184"/>
        <v/>
      </c>
      <c r="AV157" s="295" t="str">
        <f t="shared" si="155"/>
        <v/>
      </c>
      <c r="AW157" s="294" t="str">
        <f t="shared" si="185"/>
        <v/>
      </c>
      <c r="AX157" s="295" t="str">
        <f t="shared" si="156"/>
        <v/>
      </c>
      <c r="AY157" s="294" t="str">
        <f t="shared" si="186"/>
        <v/>
      </c>
      <c r="AZ157" s="295" t="str">
        <f t="shared" si="157"/>
        <v/>
      </c>
      <c r="BA157" s="294" t="str">
        <f t="shared" si="187"/>
        <v/>
      </c>
      <c r="BB157" s="295" t="str">
        <f t="shared" si="158"/>
        <v/>
      </c>
      <c r="BC157" s="294" t="str">
        <f t="shared" si="188"/>
        <v/>
      </c>
      <c r="BD157" s="295" t="str">
        <f t="shared" si="159"/>
        <v/>
      </c>
      <c r="BE157" s="294" t="str">
        <f t="shared" si="189"/>
        <v/>
      </c>
      <c r="BF157" s="77" t="str">
        <f t="shared" si="160"/>
        <v/>
      </c>
      <c r="BG157" s="80" t="str">
        <f t="shared" si="190"/>
        <v/>
      </c>
      <c r="BH157" s="77" t="str">
        <f t="shared" si="161"/>
        <v/>
      </c>
      <c r="BI157" s="80" t="str">
        <f t="shared" si="191"/>
        <v/>
      </c>
      <c r="BJ157" s="77" t="str">
        <f t="shared" si="162"/>
        <v/>
      </c>
      <c r="BK157" s="80" t="str">
        <f t="shared" si="192"/>
        <v/>
      </c>
    </row>
    <row r="158" spans="1:63" s="68" customFormat="1" ht="21" customHeight="1">
      <c r="A158" s="241">
        <v>30</v>
      </c>
      <c r="B158" s="379" t="s">
        <v>461</v>
      </c>
      <c r="C158" s="380">
        <f t="shared" ca="1" si="132"/>
        <v>21331</v>
      </c>
      <c r="D158" s="295" t="str">
        <f t="shared" si="133"/>
        <v/>
      </c>
      <c r="E158" s="294" t="str">
        <f t="shared" si="163"/>
        <v/>
      </c>
      <c r="F158" s="295">
        <f t="shared" ca="1" si="134"/>
        <v>32906</v>
      </c>
      <c r="G158" s="294">
        <f t="shared" ca="1" si="164"/>
        <v>0</v>
      </c>
      <c r="H158" s="295">
        <f t="shared" ca="1" si="135"/>
        <v>84782.61</v>
      </c>
      <c r="I158" s="294">
        <f t="shared" ca="1" si="165"/>
        <v>0</v>
      </c>
      <c r="J158" s="295" t="str">
        <f t="shared" ca="1" si="136"/>
        <v/>
      </c>
      <c r="K158" s="294" t="str">
        <f t="shared" ca="1" si="166"/>
        <v/>
      </c>
      <c r="L158" s="295">
        <f t="shared" ca="1" si="137"/>
        <v>61433.1</v>
      </c>
      <c r="M158" s="294">
        <f t="shared" ca="1" si="167"/>
        <v>1.1764705882352942</v>
      </c>
      <c r="N158" s="295">
        <f t="shared" ca="1" si="138"/>
        <v>99760</v>
      </c>
      <c r="O158" s="294">
        <f t="shared" ca="1" si="168"/>
        <v>0</v>
      </c>
      <c r="P158" s="295">
        <f t="shared" ca="1" si="139"/>
        <v>44000</v>
      </c>
      <c r="Q158" s="294">
        <f t="shared" ca="1" si="169"/>
        <v>0</v>
      </c>
      <c r="R158" s="295" t="str">
        <f t="shared" ca="1" si="140"/>
        <v/>
      </c>
      <c r="S158" s="294" t="str">
        <f t="shared" ca="1" si="170"/>
        <v/>
      </c>
      <c r="T158" s="295" t="str">
        <f t="shared" ca="1" si="141"/>
        <v/>
      </c>
      <c r="U158" s="294" t="str">
        <f t="shared" ca="1" si="171"/>
        <v/>
      </c>
      <c r="V158" s="295" t="str">
        <f t="shared" ca="1" si="142"/>
        <v/>
      </c>
      <c r="W158" s="294" t="str">
        <f t="shared" ca="1" si="172"/>
        <v/>
      </c>
      <c r="X158" s="295">
        <f t="shared" ca="1" si="143"/>
        <v>80133</v>
      </c>
      <c r="Y158" s="294">
        <f t="shared" ca="1" si="173"/>
        <v>0</v>
      </c>
      <c r="Z158" s="295">
        <f t="shared" ca="1" si="144"/>
        <v>44221</v>
      </c>
      <c r="AA158" s="294">
        <f t="shared" ca="1" si="174"/>
        <v>0</v>
      </c>
      <c r="AB158" s="295" t="str">
        <f t="shared" ca="1" si="145"/>
        <v/>
      </c>
      <c r="AC158" s="294" t="str">
        <f t="shared" ca="1" si="175"/>
        <v/>
      </c>
      <c r="AD158" s="295" t="str">
        <f t="shared" ca="1" si="146"/>
        <v/>
      </c>
      <c r="AE158" s="294" t="str">
        <f t="shared" ca="1" si="176"/>
        <v/>
      </c>
      <c r="AF158" s="295">
        <f t="shared" ca="1" si="147"/>
        <v>60300</v>
      </c>
      <c r="AG158" s="294">
        <f t="shared" ca="1" si="177"/>
        <v>1.1764705882352942</v>
      </c>
      <c r="AH158" s="295">
        <f t="shared" ca="1" si="148"/>
        <v>43647</v>
      </c>
      <c r="AI158" s="294">
        <f t="shared" ca="1" si="178"/>
        <v>0</v>
      </c>
      <c r="AJ158" s="295" t="str">
        <f t="shared" si="149"/>
        <v/>
      </c>
      <c r="AK158" s="294" t="str">
        <f t="shared" si="179"/>
        <v/>
      </c>
      <c r="AL158" s="295" t="str">
        <f t="shared" si="150"/>
        <v/>
      </c>
      <c r="AM158" s="294" t="str">
        <f t="shared" si="180"/>
        <v/>
      </c>
      <c r="AN158" s="295" t="str">
        <f t="shared" si="151"/>
        <v/>
      </c>
      <c r="AO158" s="294" t="str">
        <f t="shared" si="181"/>
        <v/>
      </c>
      <c r="AP158" s="295" t="str">
        <f t="shared" si="152"/>
        <v/>
      </c>
      <c r="AQ158" s="294" t="str">
        <f t="shared" si="182"/>
        <v/>
      </c>
      <c r="AR158" s="295" t="str">
        <f t="shared" si="153"/>
        <v/>
      </c>
      <c r="AS158" s="294" t="str">
        <f t="shared" si="183"/>
        <v/>
      </c>
      <c r="AT158" s="295" t="str">
        <f t="shared" si="154"/>
        <v/>
      </c>
      <c r="AU158" s="294" t="str">
        <f t="shared" si="184"/>
        <v/>
      </c>
      <c r="AV158" s="295" t="str">
        <f t="shared" si="155"/>
        <v/>
      </c>
      <c r="AW158" s="294" t="str">
        <f t="shared" si="185"/>
        <v/>
      </c>
      <c r="AX158" s="295" t="str">
        <f t="shared" si="156"/>
        <v/>
      </c>
      <c r="AY158" s="294" t="str">
        <f t="shared" si="186"/>
        <v/>
      </c>
      <c r="AZ158" s="295" t="str">
        <f t="shared" si="157"/>
        <v/>
      </c>
      <c r="BA158" s="294" t="str">
        <f t="shared" si="187"/>
        <v/>
      </c>
      <c r="BB158" s="295" t="str">
        <f t="shared" si="158"/>
        <v/>
      </c>
      <c r="BC158" s="294" t="str">
        <f t="shared" si="188"/>
        <v/>
      </c>
      <c r="BD158" s="295" t="str">
        <f t="shared" si="159"/>
        <v/>
      </c>
      <c r="BE158" s="294" t="str">
        <f t="shared" si="189"/>
        <v/>
      </c>
      <c r="BF158" s="77" t="str">
        <f t="shared" si="160"/>
        <v/>
      </c>
      <c r="BG158" s="80" t="str">
        <f t="shared" si="190"/>
        <v/>
      </c>
      <c r="BH158" s="77" t="str">
        <f t="shared" si="161"/>
        <v/>
      </c>
      <c r="BI158" s="80" t="str">
        <f t="shared" si="191"/>
        <v/>
      </c>
      <c r="BJ158" s="77" t="str">
        <f t="shared" si="162"/>
        <v/>
      </c>
      <c r="BK158" s="80" t="str">
        <f t="shared" si="192"/>
        <v/>
      </c>
    </row>
    <row r="159" spans="1:63" s="68" customFormat="1" ht="21" customHeight="1">
      <c r="A159" s="241">
        <v>31</v>
      </c>
      <c r="B159" s="379" t="s">
        <v>463</v>
      </c>
      <c r="C159" s="380">
        <f t="shared" ca="1" si="132"/>
        <v>20807.61</v>
      </c>
      <c r="D159" s="295" t="str">
        <f t="shared" si="133"/>
        <v/>
      </c>
      <c r="E159" s="294" t="str">
        <f t="shared" si="163"/>
        <v/>
      </c>
      <c r="F159" s="295">
        <f t="shared" ca="1" si="134"/>
        <v>32906</v>
      </c>
      <c r="G159" s="294">
        <f t="shared" ca="1" si="164"/>
        <v>0</v>
      </c>
      <c r="H159" s="295">
        <f t="shared" ca="1" si="135"/>
        <v>75153.09</v>
      </c>
      <c r="I159" s="294">
        <f t="shared" ca="1" si="165"/>
        <v>0</v>
      </c>
      <c r="J159" s="295" t="str">
        <f t="shared" ca="1" si="136"/>
        <v/>
      </c>
      <c r="K159" s="294" t="str">
        <f t="shared" ca="1" si="166"/>
        <v/>
      </c>
      <c r="L159" s="295">
        <f t="shared" ca="1" si="137"/>
        <v>52593</v>
      </c>
      <c r="M159" s="294">
        <f t="shared" ca="1" si="167"/>
        <v>1.1764705882352942</v>
      </c>
      <c r="N159" s="295">
        <f t="shared" ca="1" si="138"/>
        <v>99760</v>
      </c>
      <c r="O159" s="294">
        <f t="shared" ca="1" si="168"/>
        <v>0</v>
      </c>
      <c r="P159" s="295">
        <f t="shared" ca="1" si="139"/>
        <v>41928</v>
      </c>
      <c r="Q159" s="294">
        <f t="shared" ca="1" si="169"/>
        <v>0</v>
      </c>
      <c r="R159" s="295" t="str">
        <f t="shared" ca="1" si="140"/>
        <v/>
      </c>
      <c r="S159" s="294" t="str">
        <f t="shared" ca="1" si="170"/>
        <v/>
      </c>
      <c r="T159" s="295" t="str">
        <f t="shared" ca="1" si="141"/>
        <v/>
      </c>
      <c r="U159" s="294" t="str">
        <f t="shared" ca="1" si="171"/>
        <v/>
      </c>
      <c r="V159" s="295" t="str">
        <f t="shared" ca="1" si="142"/>
        <v/>
      </c>
      <c r="W159" s="294" t="str">
        <f t="shared" ca="1" si="172"/>
        <v/>
      </c>
      <c r="X159" s="295">
        <f t="shared" ca="1" si="143"/>
        <v>78500</v>
      </c>
      <c r="Y159" s="294">
        <f t="shared" ca="1" si="173"/>
        <v>0</v>
      </c>
      <c r="Z159" s="295">
        <f t="shared" ca="1" si="144"/>
        <v>42138</v>
      </c>
      <c r="AA159" s="294">
        <f t="shared" ca="1" si="174"/>
        <v>0</v>
      </c>
      <c r="AB159" s="295" t="str">
        <f t="shared" ca="1" si="145"/>
        <v/>
      </c>
      <c r="AC159" s="294" t="str">
        <f t="shared" ca="1" si="175"/>
        <v/>
      </c>
      <c r="AD159" s="295" t="str">
        <f t="shared" ca="1" si="146"/>
        <v/>
      </c>
      <c r="AE159" s="294" t="str">
        <f t="shared" ca="1" si="176"/>
        <v/>
      </c>
      <c r="AF159" s="295">
        <f t="shared" ca="1" si="147"/>
        <v>58500</v>
      </c>
      <c r="AG159" s="294">
        <f t="shared" ca="1" si="177"/>
        <v>1.1764705882352942</v>
      </c>
      <c r="AH159" s="295">
        <f t="shared" ca="1" si="148"/>
        <v>41591</v>
      </c>
      <c r="AI159" s="294">
        <f t="shared" ca="1" si="178"/>
        <v>0</v>
      </c>
      <c r="AJ159" s="295" t="str">
        <f t="shared" si="149"/>
        <v/>
      </c>
      <c r="AK159" s="294" t="str">
        <f t="shared" si="179"/>
        <v/>
      </c>
      <c r="AL159" s="295" t="str">
        <f t="shared" si="150"/>
        <v/>
      </c>
      <c r="AM159" s="294" t="str">
        <f t="shared" si="180"/>
        <v/>
      </c>
      <c r="AN159" s="295" t="str">
        <f t="shared" si="151"/>
        <v/>
      </c>
      <c r="AO159" s="294" t="str">
        <f t="shared" si="181"/>
        <v/>
      </c>
      <c r="AP159" s="295" t="str">
        <f t="shared" si="152"/>
        <v/>
      </c>
      <c r="AQ159" s="294" t="str">
        <f t="shared" si="182"/>
        <v/>
      </c>
      <c r="AR159" s="295" t="str">
        <f t="shared" si="153"/>
        <v/>
      </c>
      <c r="AS159" s="294" t="str">
        <f t="shared" si="183"/>
        <v/>
      </c>
      <c r="AT159" s="295" t="str">
        <f t="shared" si="154"/>
        <v/>
      </c>
      <c r="AU159" s="294" t="str">
        <f t="shared" si="184"/>
        <v/>
      </c>
      <c r="AV159" s="295" t="str">
        <f t="shared" si="155"/>
        <v/>
      </c>
      <c r="AW159" s="294" t="str">
        <f t="shared" si="185"/>
        <v/>
      </c>
      <c r="AX159" s="295" t="str">
        <f t="shared" si="156"/>
        <v/>
      </c>
      <c r="AY159" s="294" t="str">
        <f t="shared" si="186"/>
        <v/>
      </c>
      <c r="AZ159" s="295" t="str">
        <f t="shared" si="157"/>
        <v/>
      </c>
      <c r="BA159" s="294" t="str">
        <f t="shared" si="187"/>
        <v/>
      </c>
      <c r="BB159" s="295" t="str">
        <f t="shared" si="158"/>
        <v/>
      </c>
      <c r="BC159" s="294" t="str">
        <f t="shared" si="188"/>
        <v/>
      </c>
      <c r="BD159" s="295" t="str">
        <f t="shared" si="159"/>
        <v/>
      </c>
      <c r="BE159" s="294" t="str">
        <f t="shared" si="189"/>
        <v/>
      </c>
      <c r="BF159" s="77" t="str">
        <f t="shared" si="160"/>
        <v/>
      </c>
      <c r="BG159" s="80" t="str">
        <f t="shared" si="190"/>
        <v/>
      </c>
      <c r="BH159" s="77" t="str">
        <f t="shared" si="161"/>
        <v/>
      </c>
      <c r="BI159" s="80" t="str">
        <f t="shared" si="191"/>
        <v/>
      </c>
      <c r="BJ159" s="77" t="str">
        <f t="shared" si="162"/>
        <v/>
      </c>
      <c r="BK159" s="80" t="str">
        <f t="shared" si="192"/>
        <v/>
      </c>
    </row>
    <row r="160" spans="1:63" s="68" customFormat="1" ht="21" customHeight="1">
      <c r="A160" s="241">
        <v>32</v>
      </c>
      <c r="B160" s="379" t="s">
        <v>465</v>
      </c>
      <c r="C160" s="380">
        <f t="shared" ca="1" si="132"/>
        <v>23016.01</v>
      </c>
      <c r="D160" s="295" t="str">
        <f t="shared" si="133"/>
        <v/>
      </c>
      <c r="E160" s="294" t="str">
        <f t="shared" si="163"/>
        <v/>
      </c>
      <c r="F160" s="295">
        <f t="shared" ca="1" si="134"/>
        <v>77906</v>
      </c>
      <c r="G160" s="294">
        <f t="shared" ca="1" si="164"/>
        <v>0</v>
      </c>
      <c r="H160" s="295">
        <f t="shared" ca="1" si="135"/>
        <v>80075.11</v>
      </c>
      <c r="I160" s="294">
        <f t="shared" ca="1" si="165"/>
        <v>0</v>
      </c>
      <c r="J160" s="295" t="str">
        <f t="shared" ca="1" si="136"/>
        <v/>
      </c>
      <c r="K160" s="294" t="str">
        <f t="shared" ca="1" si="166"/>
        <v/>
      </c>
      <c r="L160" s="295">
        <f t="shared" ca="1" si="137"/>
        <v>65685.3</v>
      </c>
      <c r="M160" s="294">
        <f t="shared" ca="1" si="167"/>
        <v>1.1764705882352942</v>
      </c>
      <c r="N160" s="295">
        <f t="shared" ca="1" si="138"/>
        <v>99760</v>
      </c>
      <c r="O160" s="294">
        <f t="shared" ca="1" si="168"/>
        <v>0</v>
      </c>
      <c r="P160" s="295">
        <f t="shared" ca="1" si="139"/>
        <v>33618</v>
      </c>
      <c r="Q160" s="294">
        <f t="shared" ca="1" si="169"/>
        <v>0</v>
      </c>
      <c r="R160" s="295" t="str">
        <f t="shared" ca="1" si="140"/>
        <v/>
      </c>
      <c r="S160" s="294" t="str">
        <f t="shared" ca="1" si="170"/>
        <v/>
      </c>
      <c r="T160" s="295" t="str">
        <f t="shared" ca="1" si="141"/>
        <v/>
      </c>
      <c r="U160" s="294" t="str">
        <f t="shared" ca="1" si="171"/>
        <v/>
      </c>
      <c r="V160" s="295" t="str">
        <f t="shared" ca="1" si="142"/>
        <v/>
      </c>
      <c r="W160" s="294" t="str">
        <f t="shared" ca="1" si="172"/>
        <v/>
      </c>
      <c r="X160" s="295">
        <f t="shared" ca="1" si="143"/>
        <v>80133</v>
      </c>
      <c r="Y160" s="294">
        <f t="shared" ca="1" si="173"/>
        <v>0</v>
      </c>
      <c r="Z160" s="295">
        <f t="shared" ca="1" si="144"/>
        <v>33785</v>
      </c>
      <c r="AA160" s="294">
        <f t="shared" ca="1" si="174"/>
        <v>0</v>
      </c>
      <c r="AB160" s="295" t="str">
        <f t="shared" ca="1" si="145"/>
        <v/>
      </c>
      <c r="AC160" s="294" t="str">
        <f t="shared" ca="1" si="175"/>
        <v/>
      </c>
      <c r="AD160" s="295" t="str">
        <f t="shared" ca="1" si="146"/>
        <v/>
      </c>
      <c r="AE160" s="294" t="str">
        <f t="shared" ca="1" si="176"/>
        <v/>
      </c>
      <c r="AF160" s="295">
        <f t="shared" ca="1" si="147"/>
        <v>60500</v>
      </c>
      <c r="AG160" s="294">
        <f t="shared" ca="1" si="177"/>
        <v>1.1764705882352942</v>
      </c>
      <c r="AH160" s="295">
        <f t="shared" ca="1" si="148"/>
        <v>33347</v>
      </c>
      <c r="AI160" s="294">
        <f t="shared" ca="1" si="178"/>
        <v>0</v>
      </c>
      <c r="AJ160" s="295" t="str">
        <f t="shared" si="149"/>
        <v/>
      </c>
      <c r="AK160" s="294" t="str">
        <f t="shared" si="179"/>
        <v/>
      </c>
      <c r="AL160" s="295" t="str">
        <f t="shared" si="150"/>
        <v/>
      </c>
      <c r="AM160" s="294" t="str">
        <f t="shared" si="180"/>
        <v/>
      </c>
      <c r="AN160" s="295" t="str">
        <f t="shared" si="151"/>
        <v/>
      </c>
      <c r="AO160" s="294" t="str">
        <f t="shared" si="181"/>
        <v/>
      </c>
      <c r="AP160" s="295" t="str">
        <f t="shared" si="152"/>
        <v/>
      </c>
      <c r="AQ160" s="294" t="str">
        <f t="shared" si="182"/>
        <v/>
      </c>
      <c r="AR160" s="295" t="str">
        <f t="shared" si="153"/>
        <v/>
      </c>
      <c r="AS160" s="294" t="str">
        <f t="shared" si="183"/>
        <v/>
      </c>
      <c r="AT160" s="295" t="str">
        <f t="shared" si="154"/>
        <v/>
      </c>
      <c r="AU160" s="294" t="str">
        <f t="shared" si="184"/>
        <v/>
      </c>
      <c r="AV160" s="295" t="str">
        <f t="shared" si="155"/>
        <v/>
      </c>
      <c r="AW160" s="294" t="str">
        <f t="shared" si="185"/>
        <v/>
      </c>
      <c r="AX160" s="295" t="str">
        <f t="shared" si="156"/>
        <v/>
      </c>
      <c r="AY160" s="294" t="str">
        <f t="shared" si="186"/>
        <v/>
      </c>
      <c r="AZ160" s="295" t="str">
        <f t="shared" si="157"/>
        <v/>
      </c>
      <c r="BA160" s="294" t="str">
        <f t="shared" si="187"/>
        <v/>
      </c>
      <c r="BB160" s="295" t="str">
        <f t="shared" si="158"/>
        <v/>
      </c>
      <c r="BC160" s="294" t="str">
        <f t="shared" si="188"/>
        <v/>
      </c>
      <c r="BD160" s="295" t="str">
        <f t="shared" si="159"/>
        <v/>
      </c>
      <c r="BE160" s="294" t="str">
        <f t="shared" si="189"/>
        <v/>
      </c>
      <c r="BF160" s="77" t="str">
        <f t="shared" si="160"/>
        <v/>
      </c>
      <c r="BG160" s="80" t="str">
        <f t="shared" si="190"/>
        <v/>
      </c>
      <c r="BH160" s="77" t="str">
        <f t="shared" si="161"/>
        <v/>
      </c>
      <c r="BI160" s="80" t="str">
        <f t="shared" si="191"/>
        <v/>
      </c>
      <c r="BJ160" s="77" t="str">
        <f t="shared" si="162"/>
        <v/>
      </c>
      <c r="BK160" s="80" t="str">
        <f t="shared" si="192"/>
        <v/>
      </c>
    </row>
    <row r="161" spans="1:63" s="68" customFormat="1" ht="21" customHeight="1">
      <c r="A161" s="241">
        <v>33</v>
      </c>
      <c r="B161" s="379" t="s">
        <v>467</v>
      </c>
      <c r="C161" s="380">
        <f t="shared" ca="1" si="132"/>
        <v>16330.7</v>
      </c>
      <c r="D161" s="295" t="str">
        <f t="shared" si="133"/>
        <v/>
      </c>
      <c r="E161" s="294" t="str">
        <f t="shared" si="163"/>
        <v/>
      </c>
      <c r="F161" s="295">
        <f t="shared" ca="1" si="134"/>
        <v>50530</v>
      </c>
      <c r="G161" s="294">
        <f t="shared" ca="1" si="164"/>
        <v>0</v>
      </c>
      <c r="H161" s="295">
        <f t="shared" ca="1" si="135"/>
        <v>84448.66</v>
      </c>
      <c r="I161" s="294">
        <f t="shared" ca="1" si="165"/>
        <v>0</v>
      </c>
      <c r="J161" s="295" t="str">
        <f t="shared" ca="1" si="136"/>
        <v/>
      </c>
      <c r="K161" s="294" t="str">
        <f t="shared" ca="1" si="166"/>
        <v/>
      </c>
      <c r="L161" s="295">
        <f t="shared" ca="1" si="137"/>
        <v>62552.1</v>
      </c>
      <c r="M161" s="294">
        <f t="shared" ca="1" si="167"/>
        <v>1.1764705882352942</v>
      </c>
      <c r="N161" s="295">
        <f t="shared" ca="1" si="138"/>
        <v>92800</v>
      </c>
      <c r="O161" s="294">
        <f t="shared" ca="1" si="168"/>
        <v>0</v>
      </c>
      <c r="P161" s="295">
        <f t="shared" ca="1" si="139"/>
        <v>49494</v>
      </c>
      <c r="Q161" s="294">
        <f t="shared" ca="1" si="169"/>
        <v>0</v>
      </c>
      <c r="R161" s="295" t="str">
        <f t="shared" ca="1" si="140"/>
        <v/>
      </c>
      <c r="S161" s="294" t="str">
        <f t="shared" ca="1" si="170"/>
        <v/>
      </c>
      <c r="T161" s="295" t="str">
        <f t="shared" ca="1" si="141"/>
        <v/>
      </c>
      <c r="U161" s="294" t="str">
        <f t="shared" ca="1" si="171"/>
        <v/>
      </c>
      <c r="V161" s="295" t="str">
        <f t="shared" ca="1" si="142"/>
        <v/>
      </c>
      <c r="W161" s="294" t="str">
        <f t="shared" ca="1" si="172"/>
        <v/>
      </c>
      <c r="X161" s="295">
        <f t="shared" ca="1" si="143"/>
        <v>82000</v>
      </c>
      <c r="Y161" s="294">
        <f t="shared" ca="1" si="173"/>
        <v>0</v>
      </c>
      <c r="Z161" s="295">
        <f t="shared" ca="1" si="144"/>
        <v>49742</v>
      </c>
      <c r="AA161" s="294">
        <f t="shared" ca="1" si="174"/>
        <v>0</v>
      </c>
      <c r="AB161" s="295" t="str">
        <f t="shared" ca="1" si="145"/>
        <v/>
      </c>
      <c r="AC161" s="294" t="str">
        <f t="shared" ca="1" si="175"/>
        <v/>
      </c>
      <c r="AD161" s="295" t="str">
        <f t="shared" ca="1" si="146"/>
        <v/>
      </c>
      <c r="AE161" s="294" t="str">
        <f t="shared" ca="1" si="176"/>
        <v/>
      </c>
      <c r="AF161" s="295">
        <f t="shared" ca="1" si="147"/>
        <v>60500</v>
      </c>
      <c r="AG161" s="294">
        <f t="shared" ca="1" si="177"/>
        <v>1.1764705882352942</v>
      </c>
      <c r="AH161" s="295">
        <f t="shared" ca="1" si="148"/>
        <v>49097</v>
      </c>
      <c r="AI161" s="294">
        <f t="shared" ca="1" si="178"/>
        <v>0</v>
      </c>
      <c r="AJ161" s="295" t="str">
        <f t="shared" si="149"/>
        <v/>
      </c>
      <c r="AK161" s="294" t="str">
        <f t="shared" si="179"/>
        <v/>
      </c>
      <c r="AL161" s="295" t="str">
        <f t="shared" si="150"/>
        <v/>
      </c>
      <c r="AM161" s="294" t="str">
        <f t="shared" si="180"/>
        <v/>
      </c>
      <c r="AN161" s="295" t="str">
        <f t="shared" si="151"/>
        <v/>
      </c>
      <c r="AO161" s="294" t="str">
        <f t="shared" si="181"/>
        <v/>
      </c>
      <c r="AP161" s="295" t="str">
        <f t="shared" si="152"/>
        <v/>
      </c>
      <c r="AQ161" s="294" t="str">
        <f t="shared" si="182"/>
        <v/>
      </c>
      <c r="AR161" s="295" t="str">
        <f t="shared" si="153"/>
        <v/>
      </c>
      <c r="AS161" s="294" t="str">
        <f t="shared" si="183"/>
        <v/>
      </c>
      <c r="AT161" s="295" t="str">
        <f t="shared" si="154"/>
        <v/>
      </c>
      <c r="AU161" s="294" t="str">
        <f t="shared" si="184"/>
        <v/>
      </c>
      <c r="AV161" s="295" t="str">
        <f t="shared" si="155"/>
        <v/>
      </c>
      <c r="AW161" s="294" t="str">
        <f t="shared" si="185"/>
        <v/>
      </c>
      <c r="AX161" s="295" t="str">
        <f t="shared" si="156"/>
        <v/>
      </c>
      <c r="AY161" s="294" t="str">
        <f t="shared" si="186"/>
        <v/>
      </c>
      <c r="AZ161" s="295" t="str">
        <f t="shared" si="157"/>
        <v/>
      </c>
      <c r="BA161" s="294" t="str">
        <f t="shared" si="187"/>
        <v/>
      </c>
      <c r="BB161" s="295" t="str">
        <f t="shared" si="158"/>
        <v/>
      </c>
      <c r="BC161" s="294" t="str">
        <f t="shared" si="188"/>
        <v/>
      </c>
      <c r="BD161" s="295" t="str">
        <f t="shared" si="159"/>
        <v/>
      </c>
      <c r="BE161" s="294" t="str">
        <f t="shared" si="189"/>
        <v/>
      </c>
      <c r="BF161" s="77" t="str">
        <f t="shared" ref="BF161:BF192" si="193">IF($BF$8="Habilitado",IF($B161="","",ROUND(VLOOKUP($B161,UNITARIO_28,5,FALSE),2)),"")</f>
        <v/>
      </c>
      <c r="BG161" s="80" t="str">
        <f t="shared" si="190"/>
        <v/>
      </c>
      <c r="BH161" s="77" t="str">
        <f t="shared" ref="BH161:BH192" si="194">IF($BH$8="Habilitado",IF($B161="","",ROUND(VLOOKUP($B161,UNITARIO_29,5,FALSE),2)),"")</f>
        <v/>
      </c>
      <c r="BI161" s="80" t="str">
        <f t="shared" si="191"/>
        <v/>
      </c>
      <c r="BJ161" s="77" t="str">
        <f t="shared" ref="BJ161:BJ192" si="195">IF($BJ$8="Habilitado",IF($B161="","",ROUND(VLOOKUP($B161,UNITARIO_30,5,FALSE),2)),"")</f>
        <v/>
      </c>
      <c r="BK161" s="80" t="str">
        <f t="shared" si="192"/>
        <v/>
      </c>
    </row>
    <row r="162" spans="1:63" s="68" customFormat="1" ht="21" customHeight="1">
      <c r="A162" s="241">
        <v>34</v>
      </c>
      <c r="B162" s="379" t="s">
        <v>469</v>
      </c>
      <c r="C162" s="380">
        <f t="shared" ca="1" si="132"/>
        <v>17510.509999999998</v>
      </c>
      <c r="D162" s="295" t="str">
        <f t="shared" si="133"/>
        <v/>
      </c>
      <c r="E162" s="294" t="str">
        <f t="shared" si="163"/>
        <v/>
      </c>
      <c r="F162" s="295">
        <f t="shared" ca="1" si="134"/>
        <v>50530</v>
      </c>
      <c r="G162" s="294">
        <f t="shared" ca="1" si="164"/>
        <v>0</v>
      </c>
      <c r="H162" s="295">
        <f t="shared" ca="1" si="135"/>
        <v>76227.58</v>
      </c>
      <c r="I162" s="294">
        <f t="shared" ca="1" si="165"/>
        <v>0</v>
      </c>
      <c r="J162" s="295" t="str">
        <f t="shared" ca="1" si="136"/>
        <v/>
      </c>
      <c r="K162" s="294" t="str">
        <f t="shared" ca="1" si="166"/>
        <v/>
      </c>
      <c r="L162" s="295">
        <f t="shared" ca="1" si="137"/>
        <v>53488.2</v>
      </c>
      <c r="M162" s="294">
        <f t="shared" ca="1" si="167"/>
        <v>0</v>
      </c>
      <c r="N162" s="295">
        <f t="shared" ca="1" si="138"/>
        <v>104400</v>
      </c>
      <c r="O162" s="294">
        <f t="shared" ca="1" si="168"/>
        <v>0</v>
      </c>
      <c r="P162" s="295">
        <f t="shared" ca="1" si="139"/>
        <v>51776</v>
      </c>
      <c r="Q162" s="294">
        <f t="shared" ca="1" si="169"/>
        <v>0</v>
      </c>
      <c r="R162" s="295" t="str">
        <f t="shared" ca="1" si="140"/>
        <v/>
      </c>
      <c r="S162" s="294" t="str">
        <f t="shared" ca="1" si="170"/>
        <v/>
      </c>
      <c r="T162" s="295" t="str">
        <f t="shared" ca="1" si="141"/>
        <v/>
      </c>
      <c r="U162" s="294" t="str">
        <f t="shared" ca="1" si="171"/>
        <v/>
      </c>
      <c r="V162" s="295" t="str">
        <f t="shared" ca="1" si="142"/>
        <v/>
      </c>
      <c r="W162" s="294" t="str">
        <f t="shared" ca="1" si="172"/>
        <v/>
      </c>
      <c r="X162" s="295">
        <f t="shared" ca="1" si="143"/>
        <v>79500</v>
      </c>
      <c r="Y162" s="294">
        <f t="shared" ca="1" si="173"/>
        <v>0</v>
      </c>
      <c r="Z162" s="295">
        <f t="shared" ca="1" si="144"/>
        <v>52035</v>
      </c>
      <c r="AA162" s="294">
        <f t="shared" ca="1" si="174"/>
        <v>0</v>
      </c>
      <c r="AB162" s="295" t="str">
        <f t="shared" ca="1" si="145"/>
        <v/>
      </c>
      <c r="AC162" s="294" t="str">
        <f t="shared" ca="1" si="175"/>
        <v/>
      </c>
      <c r="AD162" s="295" t="str">
        <f t="shared" ca="1" si="146"/>
        <v/>
      </c>
      <c r="AE162" s="294" t="str">
        <f t="shared" ca="1" si="176"/>
        <v/>
      </c>
      <c r="AF162" s="295">
        <f t="shared" ca="1" si="147"/>
        <v>65000</v>
      </c>
      <c r="AG162" s="294">
        <f t="shared" ca="1" si="177"/>
        <v>1.1764705882352942</v>
      </c>
      <c r="AH162" s="295">
        <f t="shared" ca="1" si="148"/>
        <v>51359</v>
      </c>
      <c r="AI162" s="294">
        <f t="shared" ca="1" si="178"/>
        <v>0</v>
      </c>
      <c r="AJ162" s="295" t="str">
        <f t="shared" si="149"/>
        <v/>
      </c>
      <c r="AK162" s="294" t="str">
        <f t="shared" si="179"/>
        <v/>
      </c>
      <c r="AL162" s="295" t="str">
        <f t="shared" si="150"/>
        <v/>
      </c>
      <c r="AM162" s="294" t="str">
        <f t="shared" si="180"/>
        <v/>
      </c>
      <c r="AN162" s="295" t="str">
        <f t="shared" si="151"/>
        <v/>
      </c>
      <c r="AO162" s="294" t="str">
        <f t="shared" si="181"/>
        <v/>
      </c>
      <c r="AP162" s="295" t="str">
        <f t="shared" si="152"/>
        <v/>
      </c>
      <c r="AQ162" s="294" t="str">
        <f t="shared" si="182"/>
        <v/>
      </c>
      <c r="AR162" s="295" t="str">
        <f t="shared" si="153"/>
        <v/>
      </c>
      <c r="AS162" s="294" t="str">
        <f t="shared" si="183"/>
        <v/>
      </c>
      <c r="AT162" s="295" t="str">
        <f t="shared" si="154"/>
        <v/>
      </c>
      <c r="AU162" s="294" t="str">
        <f t="shared" si="184"/>
        <v/>
      </c>
      <c r="AV162" s="295" t="str">
        <f t="shared" si="155"/>
        <v/>
      </c>
      <c r="AW162" s="294" t="str">
        <f t="shared" si="185"/>
        <v/>
      </c>
      <c r="AX162" s="295" t="str">
        <f t="shared" si="156"/>
        <v/>
      </c>
      <c r="AY162" s="294" t="str">
        <f t="shared" si="186"/>
        <v/>
      </c>
      <c r="AZ162" s="295" t="str">
        <f t="shared" si="157"/>
        <v/>
      </c>
      <c r="BA162" s="294" t="str">
        <f t="shared" si="187"/>
        <v/>
      </c>
      <c r="BB162" s="295" t="str">
        <f t="shared" si="158"/>
        <v/>
      </c>
      <c r="BC162" s="294" t="str">
        <f t="shared" si="188"/>
        <v/>
      </c>
      <c r="BD162" s="295" t="str">
        <f t="shared" si="159"/>
        <v/>
      </c>
      <c r="BE162" s="294" t="str">
        <f t="shared" si="189"/>
        <v/>
      </c>
      <c r="BF162" s="77" t="str">
        <f t="shared" si="193"/>
        <v/>
      </c>
      <c r="BG162" s="80" t="str">
        <f t="shared" si="190"/>
        <v/>
      </c>
      <c r="BH162" s="77" t="str">
        <f t="shared" si="194"/>
        <v/>
      </c>
      <c r="BI162" s="80" t="str">
        <f t="shared" si="191"/>
        <v/>
      </c>
      <c r="BJ162" s="77" t="str">
        <f t="shared" si="195"/>
        <v/>
      </c>
      <c r="BK162" s="80" t="str">
        <f t="shared" si="192"/>
        <v/>
      </c>
    </row>
    <row r="163" spans="1:63" s="68" customFormat="1" ht="21" customHeight="1">
      <c r="A163" s="241">
        <v>35</v>
      </c>
      <c r="B163" s="379" t="s">
        <v>471</v>
      </c>
      <c r="C163" s="380">
        <f t="shared" ca="1" si="132"/>
        <v>21390.59</v>
      </c>
      <c r="D163" s="295" t="str">
        <f t="shared" si="133"/>
        <v/>
      </c>
      <c r="E163" s="294" t="str">
        <f t="shared" si="163"/>
        <v/>
      </c>
      <c r="F163" s="295">
        <f t="shared" ca="1" si="134"/>
        <v>33379</v>
      </c>
      <c r="G163" s="294">
        <f t="shared" ca="1" si="164"/>
        <v>0</v>
      </c>
      <c r="H163" s="295">
        <f t="shared" ca="1" si="135"/>
        <v>73508.5</v>
      </c>
      <c r="I163" s="294">
        <f t="shared" ca="1" si="165"/>
        <v>0</v>
      </c>
      <c r="J163" s="295" t="str">
        <f t="shared" ca="1" si="136"/>
        <v/>
      </c>
      <c r="K163" s="294" t="str">
        <f t="shared" ca="1" si="166"/>
        <v/>
      </c>
      <c r="L163" s="295">
        <f t="shared" ca="1" si="137"/>
        <v>54831</v>
      </c>
      <c r="M163" s="294">
        <f t="shared" ca="1" si="167"/>
        <v>1.1764705882352942</v>
      </c>
      <c r="N163" s="295">
        <f t="shared" ca="1" si="138"/>
        <v>92800</v>
      </c>
      <c r="O163" s="294">
        <f t="shared" ca="1" si="168"/>
        <v>0</v>
      </c>
      <c r="P163" s="295">
        <f t="shared" ca="1" si="139"/>
        <v>34100</v>
      </c>
      <c r="Q163" s="294">
        <f t="shared" ca="1" si="169"/>
        <v>0</v>
      </c>
      <c r="R163" s="295" t="str">
        <f t="shared" ca="1" si="140"/>
        <v/>
      </c>
      <c r="S163" s="294" t="str">
        <f t="shared" ca="1" si="170"/>
        <v/>
      </c>
      <c r="T163" s="295" t="str">
        <f t="shared" ca="1" si="141"/>
        <v/>
      </c>
      <c r="U163" s="294" t="str">
        <f t="shared" ca="1" si="171"/>
        <v/>
      </c>
      <c r="V163" s="295" t="str">
        <f t="shared" ca="1" si="142"/>
        <v/>
      </c>
      <c r="W163" s="294" t="str">
        <f t="shared" ca="1" si="172"/>
        <v/>
      </c>
      <c r="X163" s="295">
        <f t="shared" ca="1" si="143"/>
        <v>78500</v>
      </c>
      <c r="Y163" s="294">
        <f t="shared" ca="1" si="173"/>
        <v>0</v>
      </c>
      <c r="Z163" s="295">
        <f t="shared" ca="1" si="144"/>
        <v>34271</v>
      </c>
      <c r="AA163" s="294">
        <f t="shared" ca="1" si="174"/>
        <v>0</v>
      </c>
      <c r="AB163" s="295" t="str">
        <f t="shared" ca="1" si="145"/>
        <v/>
      </c>
      <c r="AC163" s="294" t="str">
        <f t="shared" ca="1" si="175"/>
        <v/>
      </c>
      <c r="AD163" s="295" t="str">
        <f t="shared" ca="1" si="146"/>
        <v/>
      </c>
      <c r="AE163" s="294" t="str">
        <f t="shared" ca="1" si="176"/>
        <v/>
      </c>
      <c r="AF163" s="295">
        <f t="shared" ca="1" si="147"/>
        <v>58500</v>
      </c>
      <c r="AG163" s="294">
        <f t="shared" ca="1" si="177"/>
        <v>1.1764705882352942</v>
      </c>
      <c r="AH163" s="295">
        <f t="shared" ca="1" si="148"/>
        <v>33827</v>
      </c>
      <c r="AI163" s="294">
        <f t="shared" ca="1" si="178"/>
        <v>0</v>
      </c>
      <c r="AJ163" s="295" t="str">
        <f t="shared" si="149"/>
        <v/>
      </c>
      <c r="AK163" s="294" t="str">
        <f t="shared" si="179"/>
        <v/>
      </c>
      <c r="AL163" s="295" t="str">
        <f t="shared" si="150"/>
        <v/>
      </c>
      <c r="AM163" s="294" t="str">
        <f t="shared" si="180"/>
        <v/>
      </c>
      <c r="AN163" s="295" t="str">
        <f t="shared" si="151"/>
        <v/>
      </c>
      <c r="AO163" s="294" t="str">
        <f t="shared" si="181"/>
        <v/>
      </c>
      <c r="AP163" s="295" t="str">
        <f t="shared" si="152"/>
        <v/>
      </c>
      <c r="AQ163" s="294" t="str">
        <f t="shared" si="182"/>
        <v/>
      </c>
      <c r="AR163" s="295" t="str">
        <f t="shared" si="153"/>
        <v/>
      </c>
      <c r="AS163" s="294" t="str">
        <f t="shared" si="183"/>
        <v/>
      </c>
      <c r="AT163" s="295" t="str">
        <f t="shared" si="154"/>
        <v/>
      </c>
      <c r="AU163" s="294" t="str">
        <f t="shared" si="184"/>
        <v/>
      </c>
      <c r="AV163" s="295" t="str">
        <f t="shared" si="155"/>
        <v/>
      </c>
      <c r="AW163" s="294" t="str">
        <f t="shared" si="185"/>
        <v/>
      </c>
      <c r="AX163" s="295" t="str">
        <f t="shared" si="156"/>
        <v/>
      </c>
      <c r="AY163" s="294" t="str">
        <f t="shared" si="186"/>
        <v/>
      </c>
      <c r="AZ163" s="295" t="str">
        <f t="shared" si="157"/>
        <v/>
      </c>
      <c r="BA163" s="294" t="str">
        <f t="shared" si="187"/>
        <v/>
      </c>
      <c r="BB163" s="295" t="str">
        <f t="shared" si="158"/>
        <v/>
      </c>
      <c r="BC163" s="294" t="str">
        <f t="shared" si="188"/>
        <v/>
      </c>
      <c r="BD163" s="295" t="str">
        <f t="shared" si="159"/>
        <v/>
      </c>
      <c r="BE163" s="294" t="str">
        <f t="shared" si="189"/>
        <v/>
      </c>
      <c r="BF163" s="77" t="str">
        <f t="shared" si="193"/>
        <v/>
      </c>
      <c r="BG163" s="80" t="str">
        <f t="shared" si="190"/>
        <v/>
      </c>
      <c r="BH163" s="77" t="str">
        <f t="shared" si="194"/>
        <v/>
      </c>
      <c r="BI163" s="80" t="str">
        <f t="shared" si="191"/>
        <v/>
      </c>
      <c r="BJ163" s="77" t="str">
        <f t="shared" si="195"/>
        <v/>
      </c>
      <c r="BK163" s="80" t="str">
        <f t="shared" si="192"/>
        <v/>
      </c>
    </row>
    <row r="164" spans="1:63" s="68" customFormat="1" ht="21" customHeight="1">
      <c r="A164" s="241">
        <v>36</v>
      </c>
      <c r="B164" s="379" t="s">
        <v>473</v>
      </c>
      <c r="C164" s="380">
        <f t="shared" ca="1" si="132"/>
        <v>19598.82</v>
      </c>
      <c r="D164" s="295" t="str">
        <f t="shared" si="133"/>
        <v/>
      </c>
      <c r="E164" s="294" t="str">
        <f t="shared" si="163"/>
        <v/>
      </c>
      <c r="F164" s="295">
        <f t="shared" ca="1" si="134"/>
        <v>26498</v>
      </c>
      <c r="G164" s="294">
        <f t="shared" ca="1" si="164"/>
        <v>0</v>
      </c>
      <c r="H164" s="295">
        <f t="shared" ca="1" si="135"/>
        <v>73129.289999999994</v>
      </c>
      <c r="I164" s="294">
        <f t="shared" ca="1" si="165"/>
        <v>0</v>
      </c>
      <c r="J164" s="295" t="str">
        <f t="shared" ca="1" si="136"/>
        <v/>
      </c>
      <c r="K164" s="294" t="str">
        <f t="shared" ca="1" si="166"/>
        <v/>
      </c>
      <c r="L164" s="295">
        <f t="shared" ca="1" si="137"/>
        <v>47333.7</v>
      </c>
      <c r="M164" s="294">
        <f t="shared" ca="1" si="167"/>
        <v>1.1764705882352942</v>
      </c>
      <c r="N164" s="295">
        <f t="shared" ca="1" si="138"/>
        <v>85840</v>
      </c>
      <c r="O164" s="294">
        <f t="shared" ca="1" si="168"/>
        <v>0</v>
      </c>
      <c r="P164" s="295">
        <f t="shared" ca="1" si="139"/>
        <v>33618</v>
      </c>
      <c r="Q164" s="294">
        <f t="shared" ca="1" si="169"/>
        <v>0</v>
      </c>
      <c r="R164" s="295" t="str">
        <f t="shared" ca="1" si="140"/>
        <v/>
      </c>
      <c r="S164" s="294" t="str">
        <f t="shared" ca="1" si="170"/>
        <v/>
      </c>
      <c r="T164" s="295" t="str">
        <f t="shared" ca="1" si="141"/>
        <v/>
      </c>
      <c r="U164" s="294" t="str">
        <f t="shared" ca="1" si="171"/>
        <v/>
      </c>
      <c r="V164" s="295" t="str">
        <f t="shared" ca="1" si="142"/>
        <v/>
      </c>
      <c r="W164" s="294" t="str">
        <f t="shared" ca="1" si="172"/>
        <v/>
      </c>
      <c r="X164" s="295">
        <f t="shared" ca="1" si="143"/>
        <v>65700</v>
      </c>
      <c r="Y164" s="294">
        <f t="shared" ca="1" si="173"/>
        <v>0</v>
      </c>
      <c r="Z164" s="295">
        <f t="shared" ca="1" si="144"/>
        <v>33785</v>
      </c>
      <c r="AA164" s="294">
        <f t="shared" ca="1" si="174"/>
        <v>0</v>
      </c>
      <c r="AB164" s="295" t="str">
        <f t="shared" ca="1" si="145"/>
        <v/>
      </c>
      <c r="AC164" s="294" t="str">
        <f t="shared" ca="1" si="175"/>
        <v/>
      </c>
      <c r="AD164" s="295" t="str">
        <f t="shared" ca="1" si="146"/>
        <v/>
      </c>
      <c r="AE164" s="294" t="str">
        <f t="shared" ca="1" si="176"/>
        <v/>
      </c>
      <c r="AF164" s="295">
        <f t="shared" ca="1" si="147"/>
        <v>55000</v>
      </c>
      <c r="AG164" s="294">
        <f t="shared" ca="1" si="177"/>
        <v>1.1764705882352942</v>
      </c>
      <c r="AH164" s="295">
        <f t="shared" ca="1" si="148"/>
        <v>33347</v>
      </c>
      <c r="AI164" s="294">
        <f t="shared" ca="1" si="178"/>
        <v>0</v>
      </c>
      <c r="AJ164" s="295" t="str">
        <f t="shared" si="149"/>
        <v/>
      </c>
      <c r="AK164" s="294" t="str">
        <f t="shared" si="179"/>
        <v/>
      </c>
      <c r="AL164" s="295" t="str">
        <f t="shared" si="150"/>
        <v/>
      </c>
      <c r="AM164" s="294" t="str">
        <f t="shared" si="180"/>
        <v/>
      </c>
      <c r="AN164" s="295" t="str">
        <f t="shared" si="151"/>
        <v/>
      </c>
      <c r="AO164" s="294" t="str">
        <f t="shared" si="181"/>
        <v/>
      </c>
      <c r="AP164" s="295" t="str">
        <f t="shared" si="152"/>
        <v/>
      </c>
      <c r="AQ164" s="294" t="str">
        <f t="shared" si="182"/>
        <v/>
      </c>
      <c r="AR164" s="295" t="str">
        <f t="shared" si="153"/>
        <v/>
      </c>
      <c r="AS164" s="294" t="str">
        <f t="shared" si="183"/>
        <v/>
      </c>
      <c r="AT164" s="295" t="str">
        <f t="shared" si="154"/>
        <v/>
      </c>
      <c r="AU164" s="294" t="str">
        <f t="shared" si="184"/>
        <v/>
      </c>
      <c r="AV164" s="295" t="str">
        <f t="shared" si="155"/>
        <v/>
      </c>
      <c r="AW164" s="294" t="str">
        <f t="shared" si="185"/>
        <v/>
      </c>
      <c r="AX164" s="295" t="str">
        <f t="shared" si="156"/>
        <v/>
      </c>
      <c r="AY164" s="294" t="str">
        <f t="shared" si="186"/>
        <v/>
      </c>
      <c r="AZ164" s="295" t="str">
        <f t="shared" si="157"/>
        <v/>
      </c>
      <c r="BA164" s="294" t="str">
        <f t="shared" si="187"/>
        <v/>
      </c>
      <c r="BB164" s="295" t="str">
        <f t="shared" si="158"/>
        <v/>
      </c>
      <c r="BC164" s="294" t="str">
        <f t="shared" si="188"/>
        <v/>
      </c>
      <c r="BD164" s="295" t="str">
        <f t="shared" si="159"/>
        <v/>
      </c>
      <c r="BE164" s="294" t="str">
        <f t="shared" si="189"/>
        <v/>
      </c>
      <c r="BF164" s="77" t="str">
        <f t="shared" si="193"/>
        <v/>
      </c>
      <c r="BG164" s="80" t="str">
        <f t="shared" si="190"/>
        <v/>
      </c>
      <c r="BH164" s="77" t="str">
        <f t="shared" si="194"/>
        <v/>
      </c>
      <c r="BI164" s="80" t="str">
        <f t="shared" si="191"/>
        <v/>
      </c>
      <c r="BJ164" s="77" t="str">
        <f t="shared" si="195"/>
        <v/>
      </c>
      <c r="BK164" s="80" t="str">
        <f t="shared" si="192"/>
        <v/>
      </c>
    </row>
    <row r="165" spans="1:63" s="68" customFormat="1" ht="21" customHeight="1">
      <c r="A165" s="241">
        <v>37</v>
      </c>
      <c r="B165" s="379" t="s">
        <v>478</v>
      </c>
      <c r="C165" s="380">
        <f t="shared" ca="1" si="132"/>
        <v>100485.02</v>
      </c>
      <c r="D165" s="295" t="str">
        <f t="shared" si="133"/>
        <v/>
      </c>
      <c r="E165" s="294" t="str">
        <f t="shared" si="163"/>
        <v/>
      </c>
      <c r="F165" s="295">
        <f t="shared" ca="1" si="134"/>
        <v>331659</v>
      </c>
      <c r="G165" s="294">
        <f t="shared" ca="1" si="164"/>
        <v>0</v>
      </c>
      <c r="H165" s="295">
        <f t="shared" ca="1" si="135"/>
        <v>186137.26</v>
      </c>
      <c r="I165" s="294">
        <f t="shared" ca="1" si="165"/>
        <v>0</v>
      </c>
      <c r="J165" s="295" t="str">
        <f t="shared" ca="1" si="136"/>
        <v/>
      </c>
      <c r="K165" s="294" t="str">
        <f t="shared" ca="1" si="166"/>
        <v/>
      </c>
      <c r="L165" s="295">
        <f t="shared" ca="1" si="137"/>
        <v>398364</v>
      </c>
      <c r="M165" s="294">
        <f t="shared" ca="1" si="167"/>
        <v>0</v>
      </c>
      <c r="N165" s="295">
        <f t="shared" ca="1" si="138"/>
        <v>197200</v>
      </c>
      <c r="O165" s="294">
        <f t="shared" ca="1" si="168"/>
        <v>0</v>
      </c>
      <c r="P165" s="295">
        <f t="shared" ca="1" si="139"/>
        <v>338812</v>
      </c>
      <c r="Q165" s="294">
        <f t="shared" ca="1" si="169"/>
        <v>0</v>
      </c>
      <c r="R165" s="295" t="str">
        <f t="shared" ca="1" si="140"/>
        <v/>
      </c>
      <c r="S165" s="294" t="str">
        <f t="shared" ca="1" si="170"/>
        <v/>
      </c>
      <c r="T165" s="295" t="str">
        <f t="shared" ca="1" si="141"/>
        <v/>
      </c>
      <c r="U165" s="294" t="str">
        <f t="shared" ca="1" si="171"/>
        <v/>
      </c>
      <c r="V165" s="295" t="str">
        <f t="shared" ca="1" si="142"/>
        <v/>
      </c>
      <c r="W165" s="294" t="str">
        <f t="shared" ca="1" si="172"/>
        <v/>
      </c>
      <c r="X165" s="295">
        <f t="shared" ca="1" si="143"/>
        <v>96443</v>
      </c>
      <c r="Y165" s="294">
        <f t="shared" ca="1" si="173"/>
        <v>0</v>
      </c>
      <c r="Z165" s="295">
        <f t="shared" ca="1" si="144"/>
        <v>340513</v>
      </c>
      <c r="AA165" s="294">
        <f t="shared" ca="1" si="174"/>
        <v>0</v>
      </c>
      <c r="AB165" s="295" t="str">
        <f t="shared" ca="1" si="145"/>
        <v/>
      </c>
      <c r="AC165" s="294" t="str">
        <f t="shared" ca="1" si="175"/>
        <v/>
      </c>
      <c r="AD165" s="295" t="str">
        <f t="shared" ca="1" si="146"/>
        <v/>
      </c>
      <c r="AE165" s="294" t="str">
        <f t="shared" ca="1" si="176"/>
        <v/>
      </c>
      <c r="AF165" s="295">
        <f t="shared" ca="1" si="147"/>
        <v>150000</v>
      </c>
      <c r="AG165" s="294">
        <f t="shared" ca="1" si="177"/>
        <v>0</v>
      </c>
      <c r="AH165" s="295">
        <f t="shared" ca="1" si="148"/>
        <v>336087</v>
      </c>
      <c r="AI165" s="294">
        <f t="shared" ca="1" si="178"/>
        <v>0</v>
      </c>
      <c r="AJ165" s="295" t="str">
        <f t="shared" si="149"/>
        <v/>
      </c>
      <c r="AK165" s="294" t="str">
        <f t="shared" si="179"/>
        <v/>
      </c>
      <c r="AL165" s="295" t="str">
        <f t="shared" si="150"/>
        <v/>
      </c>
      <c r="AM165" s="294" t="str">
        <f t="shared" si="180"/>
        <v/>
      </c>
      <c r="AN165" s="295" t="str">
        <f t="shared" si="151"/>
        <v/>
      </c>
      <c r="AO165" s="294" t="str">
        <f t="shared" si="181"/>
        <v/>
      </c>
      <c r="AP165" s="295" t="str">
        <f t="shared" si="152"/>
        <v/>
      </c>
      <c r="AQ165" s="294" t="str">
        <f t="shared" si="182"/>
        <v/>
      </c>
      <c r="AR165" s="295" t="str">
        <f t="shared" si="153"/>
        <v/>
      </c>
      <c r="AS165" s="294" t="str">
        <f t="shared" si="183"/>
        <v/>
      </c>
      <c r="AT165" s="295" t="str">
        <f t="shared" si="154"/>
        <v/>
      </c>
      <c r="AU165" s="294" t="str">
        <f t="shared" si="184"/>
        <v/>
      </c>
      <c r="AV165" s="295" t="str">
        <f t="shared" si="155"/>
        <v/>
      </c>
      <c r="AW165" s="294" t="str">
        <f t="shared" si="185"/>
        <v/>
      </c>
      <c r="AX165" s="295" t="str">
        <f t="shared" si="156"/>
        <v/>
      </c>
      <c r="AY165" s="294" t="str">
        <f t="shared" si="186"/>
        <v/>
      </c>
      <c r="AZ165" s="295" t="str">
        <f t="shared" si="157"/>
        <v/>
      </c>
      <c r="BA165" s="294" t="str">
        <f t="shared" si="187"/>
        <v/>
      </c>
      <c r="BB165" s="295" t="str">
        <f t="shared" si="158"/>
        <v/>
      </c>
      <c r="BC165" s="294" t="str">
        <f t="shared" si="188"/>
        <v/>
      </c>
      <c r="BD165" s="295" t="str">
        <f t="shared" si="159"/>
        <v/>
      </c>
      <c r="BE165" s="294" t="str">
        <f t="shared" si="189"/>
        <v/>
      </c>
      <c r="BF165" s="77" t="str">
        <f t="shared" si="193"/>
        <v/>
      </c>
      <c r="BG165" s="80" t="str">
        <f t="shared" si="190"/>
        <v/>
      </c>
      <c r="BH165" s="77" t="str">
        <f t="shared" si="194"/>
        <v/>
      </c>
      <c r="BI165" s="80" t="str">
        <f t="shared" si="191"/>
        <v/>
      </c>
      <c r="BJ165" s="77" t="str">
        <f t="shared" si="195"/>
        <v/>
      </c>
      <c r="BK165" s="80" t="str">
        <f t="shared" si="192"/>
        <v/>
      </c>
    </row>
    <row r="166" spans="1:63" s="68" customFormat="1" ht="21" customHeight="1">
      <c r="A166" s="241">
        <v>38</v>
      </c>
      <c r="B166" s="379" t="s">
        <v>483</v>
      </c>
      <c r="C166" s="380">
        <f t="shared" ca="1" si="132"/>
        <v>7229.19</v>
      </c>
      <c r="D166" s="295" t="str">
        <f t="shared" si="133"/>
        <v/>
      </c>
      <c r="E166" s="294" t="str">
        <f t="shared" si="163"/>
        <v/>
      </c>
      <c r="F166" s="295">
        <f t="shared" ca="1" si="134"/>
        <v>25642</v>
      </c>
      <c r="G166" s="294">
        <f t="shared" ca="1" si="164"/>
        <v>1.1764705882352942</v>
      </c>
      <c r="H166" s="295">
        <f t="shared" ca="1" si="135"/>
        <v>40438.26</v>
      </c>
      <c r="I166" s="294">
        <f t="shared" ca="1" si="165"/>
        <v>0</v>
      </c>
      <c r="J166" s="295" t="str">
        <f t="shared" ca="1" si="136"/>
        <v/>
      </c>
      <c r="K166" s="294" t="str">
        <f t="shared" ca="1" si="166"/>
        <v/>
      </c>
      <c r="L166" s="295">
        <f t="shared" ca="1" si="137"/>
        <v>11749.5</v>
      </c>
      <c r="M166" s="294">
        <f t="shared" ca="1" si="167"/>
        <v>0</v>
      </c>
      <c r="N166" s="295">
        <f t="shared" ca="1" si="138"/>
        <v>29000</v>
      </c>
      <c r="O166" s="294">
        <f t="shared" ca="1" si="168"/>
        <v>1.1764705882352942</v>
      </c>
      <c r="P166" s="295">
        <f t="shared" ca="1" si="139"/>
        <v>26196</v>
      </c>
      <c r="Q166" s="294">
        <f t="shared" ca="1" si="169"/>
        <v>1.1764705882352942</v>
      </c>
      <c r="R166" s="295" t="str">
        <f t="shared" ca="1" si="140"/>
        <v/>
      </c>
      <c r="S166" s="294" t="str">
        <f t="shared" ca="1" si="170"/>
        <v/>
      </c>
      <c r="T166" s="295" t="str">
        <f t="shared" ca="1" si="141"/>
        <v/>
      </c>
      <c r="U166" s="294" t="str">
        <f t="shared" ca="1" si="171"/>
        <v/>
      </c>
      <c r="V166" s="295" t="str">
        <f t="shared" ca="1" si="142"/>
        <v/>
      </c>
      <c r="W166" s="294" t="str">
        <f t="shared" ca="1" si="172"/>
        <v/>
      </c>
      <c r="X166" s="295">
        <f t="shared" ca="1" si="143"/>
        <v>34028</v>
      </c>
      <c r="Y166" s="294">
        <f t="shared" ca="1" si="173"/>
        <v>0</v>
      </c>
      <c r="Z166" s="295">
        <f t="shared" ca="1" si="144"/>
        <v>26327</v>
      </c>
      <c r="AA166" s="294">
        <f t="shared" ca="1" si="174"/>
        <v>1.1764705882352942</v>
      </c>
      <c r="AB166" s="295" t="str">
        <f t="shared" ca="1" si="145"/>
        <v/>
      </c>
      <c r="AC166" s="294" t="str">
        <f t="shared" ca="1" si="175"/>
        <v/>
      </c>
      <c r="AD166" s="295" t="str">
        <f t="shared" ca="1" si="146"/>
        <v/>
      </c>
      <c r="AE166" s="294" t="str">
        <f t="shared" ca="1" si="176"/>
        <v/>
      </c>
      <c r="AF166" s="295">
        <f t="shared" ca="1" si="147"/>
        <v>28600</v>
      </c>
      <c r="AG166" s="294">
        <f t="shared" ca="1" si="177"/>
        <v>1.1764705882352942</v>
      </c>
      <c r="AH166" s="295">
        <f t="shared" ca="1" si="148"/>
        <v>25985</v>
      </c>
      <c r="AI166" s="294">
        <f t="shared" ca="1" si="178"/>
        <v>1.1764705882352942</v>
      </c>
      <c r="AJ166" s="295" t="str">
        <f t="shared" si="149"/>
        <v/>
      </c>
      <c r="AK166" s="294" t="str">
        <f t="shared" si="179"/>
        <v/>
      </c>
      <c r="AL166" s="295" t="str">
        <f t="shared" si="150"/>
        <v/>
      </c>
      <c r="AM166" s="294" t="str">
        <f t="shared" si="180"/>
        <v/>
      </c>
      <c r="AN166" s="295" t="str">
        <f t="shared" si="151"/>
        <v/>
      </c>
      <c r="AO166" s="294" t="str">
        <f t="shared" si="181"/>
        <v/>
      </c>
      <c r="AP166" s="295" t="str">
        <f t="shared" si="152"/>
        <v/>
      </c>
      <c r="AQ166" s="294" t="str">
        <f t="shared" si="182"/>
        <v/>
      </c>
      <c r="AR166" s="295" t="str">
        <f t="shared" si="153"/>
        <v/>
      </c>
      <c r="AS166" s="294" t="str">
        <f t="shared" si="183"/>
        <v/>
      </c>
      <c r="AT166" s="295" t="str">
        <f t="shared" si="154"/>
        <v/>
      </c>
      <c r="AU166" s="294" t="str">
        <f t="shared" si="184"/>
        <v/>
      </c>
      <c r="AV166" s="295" t="str">
        <f t="shared" si="155"/>
        <v/>
      </c>
      <c r="AW166" s="294" t="str">
        <f t="shared" si="185"/>
        <v/>
      </c>
      <c r="AX166" s="295" t="str">
        <f t="shared" si="156"/>
        <v/>
      </c>
      <c r="AY166" s="294" t="str">
        <f t="shared" si="186"/>
        <v/>
      </c>
      <c r="AZ166" s="295" t="str">
        <f t="shared" si="157"/>
        <v/>
      </c>
      <c r="BA166" s="294" t="str">
        <f t="shared" si="187"/>
        <v/>
      </c>
      <c r="BB166" s="295" t="str">
        <f t="shared" si="158"/>
        <v/>
      </c>
      <c r="BC166" s="294" t="str">
        <f t="shared" si="188"/>
        <v/>
      </c>
      <c r="BD166" s="295" t="str">
        <f t="shared" si="159"/>
        <v/>
      </c>
      <c r="BE166" s="294" t="str">
        <f t="shared" si="189"/>
        <v/>
      </c>
      <c r="BF166" s="77" t="str">
        <f t="shared" si="193"/>
        <v/>
      </c>
      <c r="BG166" s="80" t="str">
        <f t="shared" si="190"/>
        <v/>
      </c>
      <c r="BH166" s="77" t="str">
        <f t="shared" si="194"/>
        <v/>
      </c>
      <c r="BI166" s="80" t="str">
        <f t="shared" si="191"/>
        <v/>
      </c>
      <c r="BJ166" s="77" t="str">
        <f t="shared" si="195"/>
        <v/>
      </c>
      <c r="BK166" s="80" t="str">
        <f t="shared" si="192"/>
        <v/>
      </c>
    </row>
    <row r="167" spans="1:63" s="68" customFormat="1" ht="21" customHeight="1">
      <c r="A167" s="241">
        <v>39</v>
      </c>
      <c r="B167" s="379" t="s">
        <v>485</v>
      </c>
      <c r="C167" s="380">
        <f t="shared" ca="1" si="132"/>
        <v>8646.1299999999992</v>
      </c>
      <c r="D167" s="295" t="str">
        <f t="shared" si="133"/>
        <v/>
      </c>
      <c r="E167" s="294" t="str">
        <f t="shared" si="163"/>
        <v/>
      </c>
      <c r="F167" s="295">
        <f t="shared" ca="1" si="134"/>
        <v>24527</v>
      </c>
      <c r="G167" s="294">
        <f t="shared" ca="1" si="164"/>
        <v>1.1764705882352942</v>
      </c>
      <c r="H167" s="295">
        <f t="shared" ca="1" si="135"/>
        <v>12970.77</v>
      </c>
      <c r="I167" s="294">
        <f t="shared" ca="1" si="165"/>
        <v>0</v>
      </c>
      <c r="J167" s="295" t="str">
        <f t="shared" ca="1" si="136"/>
        <v/>
      </c>
      <c r="K167" s="294" t="str">
        <f t="shared" ca="1" si="166"/>
        <v/>
      </c>
      <c r="L167" s="295">
        <f t="shared" ca="1" si="137"/>
        <v>39948.300000000003</v>
      </c>
      <c r="M167" s="294">
        <f t="shared" ca="1" si="167"/>
        <v>0</v>
      </c>
      <c r="N167" s="295">
        <f t="shared" ca="1" si="138"/>
        <v>21344</v>
      </c>
      <c r="O167" s="294">
        <f t="shared" ca="1" si="168"/>
        <v>1.1764705882352942</v>
      </c>
      <c r="P167" s="295">
        <f t="shared" ca="1" si="139"/>
        <v>25058</v>
      </c>
      <c r="Q167" s="294">
        <f t="shared" ca="1" si="169"/>
        <v>1.1764705882352942</v>
      </c>
      <c r="R167" s="295" t="str">
        <f t="shared" ca="1" si="140"/>
        <v/>
      </c>
      <c r="S167" s="294" t="str">
        <f t="shared" ca="1" si="170"/>
        <v/>
      </c>
      <c r="T167" s="295" t="str">
        <f t="shared" ca="1" si="141"/>
        <v/>
      </c>
      <c r="U167" s="294" t="str">
        <f t="shared" ca="1" si="171"/>
        <v/>
      </c>
      <c r="V167" s="295" t="str">
        <f t="shared" ca="1" si="142"/>
        <v/>
      </c>
      <c r="W167" s="294" t="str">
        <f t="shared" ca="1" si="172"/>
        <v/>
      </c>
      <c r="X167" s="295">
        <f t="shared" ca="1" si="143"/>
        <v>10295</v>
      </c>
      <c r="Y167" s="294">
        <f t="shared" ca="1" si="173"/>
        <v>0</v>
      </c>
      <c r="Z167" s="295">
        <f t="shared" ca="1" si="144"/>
        <v>25182</v>
      </c>
      <c r="AA167" s="294">
        <f t="shared" ca="1" si="174"/>
        <v>1.1764705882352942</v>
      </c>
      <c r="AB167" s="295" t="str">
        <f t="shared" ca="1" si="145"/>
        <v/>
      </c>
      <c r="AC167" s="294" t="str">
        <f t="shared" ca="1" si="175"/>
        <v/>
      </c>
      <c r="AD167" s="295" t="str">
        <f t="shared" ca="1" si="146"/>
        <v/>
      </c>
      <c r="AE167" s="294" t="str">
        <f t="shared" ca="1" si="176"/>
        <v/>
      </c>
      <c r="AF167" s="295">
        <f t="shared" ca="1" si="147"/>
        <v>12100</v>
      </c>
      <c r="AG167" s="294">
        <f t="shared" ca="1" si="177"/>
        <v>0</v>
      </c>
      <c r="AH167" s="295">
        <f t="shared" ca="1" si="148"/>
        <v>24855</v>
      </c>
      <c r="AI167" s="294">
        <f t="shared" ca="1" si="178"/>
        <v>1.1764705882352942</v>
      </c>
      <c r="AJ167" s="295" t="str">
        <f t="shared" si="149"/>
        <v/>
      </c>
      <c r="AK167" s="294" t="str">
        <f t="shared" si="179"/>
        <v/>
      </c>
      <c r="AL167" s="295" t="str">
        <f t="shared" si="150"/>
        <v/>
      </c>
      <c r="AM167" s="294" t="str">
        <f t="shared" si="180"/>
        <v/>
      </c>
      <c r="AN167" s="295" t="str">
        <f t="shared" si="151"/>
        <v/>
      </c>
      <c r="AO167" s="294" t="str">
        <f t="shared" si="181"/>
        <v/>
      </c>
      <c r="AP167" s="295" t="str">
        <f t="shared" si="152"/>
        <v/>
      </c>
      <c r="AQ167" s="294" t="str">
        <f t="shared" si="182"/>
        <v/>
      </c>
      <c r="AR167" s="295" t="str">
        <f t="shared" si="153"/>
        <v/>
      </c>
      <c r="AS167" s="294" t="str">
        <f t="shared" si="183"/>
        <v/>
      </c>
      <c r="AT167" s="295" t="str">
        <f t="shared" si="154"/>
        <v/>
      </c>
      <c r="AU167" s="294" t="str">
        <f t="shared" si="184"/>
        <v/>
      </c>
      <c r="AV167" s="295" t="str">
        <f t="shared" si="155"/>
        <v/>
      </c>
      <c r="AW167" s="294" t="str">
        <f t="shared" si="185"/>
        <v/>
      </c>
      <c r="AX167" s="295" t="str">
        <f t="shared" si="156"/>
        <v/>
      </c>
      <c r="AY167" s="294" t="str">
        <f t="shared" si="186"/>
        <v/>
      </c>
      <c r="AZ167" s="295" t="str">
        <f t="shared" si="157"/>
        <v/>
      </c>
      <c r="BA167" s="294" t="str">
        <f t="shared" si="187"/>
        <v/>
      </c>
      <c r="BB167" s="295" t="str">
        <f t="shared" si="158"/>
        <v/>
      </c>
      <c r="BC167" s="294" t="str">
        <f t="shared" si="188"/>
        <v/>
      </c>
      <c r="BD167" s="295" t="str">
        <f t="shared" si="159"/>
        <v/>
      </c>
      <c r="BE167" s="294" t="str">
        <f t="shared" si="189"/>
        <v/>
      </c>
      <c r="BF167" s="77" t="str">
        <f t="shared" si="193"/>
        <v/>
      </c>
      <c r="BG167" s="80" t="str">
        <f t="shared" si="190"/>
        <v/>
      </c>
      <c r="BH167" s="77" t="str">
        <f t="shared" si="194"/>
        <v/>
      </c>
      <c r="BI167" s="80" t="str">
        <f t="shared" si="191"/>
        <v/>
      </c>
      <c r="BJ167" s="77" t="str">
        <f t="shared" si="195"/>
        <v/>
      </c>
      <c r="BK167" s="80" t="str">
        <f t="shared" si="192"/>
        <v/>
      </c>
    </row>
    <row r="168" spans="1:63" s="68" customFormat="1" ht="21" customHeight="1">
      <c r="A168" s="241">
        <v>40</v>
      </c>
      <c r="B168" s="379" t="s">
        <v>487</v>
      </c>
      <c r="C168" s="380">
        <f t="shared" ca="1" si="132"/>
        <v>20645.95</v>
      </c>
      <c r="D168" s="295" t="str">
        <f t="shared" si="133"/>
        <v/>
      </c>
      <c r="E168" s="294" t="str">
        <f t="shared" si="163"/>
        <v/>
      </c>
      <c r="F168" s="295">
        <f t="shared" ca="1" si="134"/>
        <v>44087</v>
      </c>
      <c r="G168" s="294">
        <f t="shared" ca="1" si="164"/>
        <v>0</v>
      </c>
      <c r="H168" s="295">
        <f t="shared" ca="1" si="135"/>
        <v>80044.05</v>
      </c>
      <c r="I168" s="294">
        <f t="shared" ca="1" si="165"/>
        <v>1.1764705882352942</v>
      </c>
      <c r="J168" s="295" t="str">
        <f t="shared" ca="1" si="136"/>
        <v/>
      </c>
      <c r="K168" s="294" t="str">
        <f t="shared" ca="1" si="166"/>
        <v/>
      </c>
      <c r="L168" s="295">
        <f t="shared" ca="1" si="137"/>
        <v>27191.7</v>
      </c>
      <c r="M168" s="294">
        <f t="shared" ca="1" si="167"/>
        <v>0</v>
      </c>
      <c r="N168" s="295">
        <f t="shared" ca="1" si="138"/>
        <v>96048</v>
      </c>
      <c r="O168" s="294">
        <f t="shared" ca="1" si="168"/>
        <v>0</v>
      </c>
      <c r="P168" s="295">
        <f t="shared" ca="1" si="139"/>
        <v>79272</v>
      </c>
      <c r="Q168" s="294">
        <f t="shared" ca="1" si="169"/>
        <v>1.1764705882352942</v>
      </c>
      <c r="R168" s="295" t="str">
        <f t="shared" ca="1" si="140"/>
        <v/>
      </c>
      <c r="S168" s="294" t="str">
        <f t="shared" ca="1" si="170"/>
        <v/>
      </c>
      <c r="T168" s="295" t="str">
        <f t="shared" ca="1" si="141"/>
        <v/>
      </c>
      <c r="U168" s="294" t="str">
        <f t="shared" ca="1" si="171"/>
        <v/>
      </c>
      <c r="V168" s="295" t="str">
        <f t="shared" ca="1" si="142"/>
        <v/>
      </c>
      <c r="W168" s="294" t="str">
        <f t="shared" ca="1" si="172"/>
        <v/>
      </c>
      <c r="X168" s="295">
        <f t="shared" ca="1" si="143"/>
        <v>83630</v>
      </c>
      <c r="Y168" s="294">
        <f t="shared" ca="1" si="173"/>
        <v>0</v>
      </c>
      <c r="Z168" s="295">
        <f t="shared" ca="1" si="144"/>
        <v>79670</v>
      </c>
      <c r="AA168" s="294">
        <f t="shared" ca="1" si="174"/>
        <v>1.1764705882352942</v>
      </c>
      <c r="AB168" s="295" t="str">
        <f t="shared" ca="1" si="145"/>
        <v/>
      </c>
      <c r="AC168" s="294" t="str">
        <f t="shared" ca="1" si="175"/>
        <v/>
      </c>
      <c r="AD168" s="295" t="str">
        <f t="shared" ca="1" si="146"/>
        <v/>
      </c>
      <c r="AE168" s="294" t="str">
        <f t="shared" ca="1" si="176"/>
        <v/>
      </c>
      <c r="AF168" s="295">
        <f t="shared" ca="1" si="147"/>
        <v>82800</v>
      </c>
      <c r="AG168" s="294">
        <f t="shared" ca="1" si="177"/>
        <v>0</v>
      </c>
      <c r="AH168" s="295">
        <f t="shared" ca="1" si="148"/>
        <v>78635</v>
      </c>
      <c r="AI168" s="294">
        <f t="shared" ca="1" si="178"/>
        <v>1.1764705882352942</v>
      </c>
      <c r="AJ168" s="295" t="str">
        <f t="shared" si="149"/>
        <v/>
      </c>
      <c r="AK168" s="294" t="str">
        <f t="shared" si="179"/>
        <v/>
      </c>
      <c r="AL168" s="295" t="str">
        <f t="shared" si="150"/>
        <v/>
      </c>
      <c r="AM168" s="294" t="str">
        <f t="shared" si="180"/>
        <v/>
      </c>
      <c r="AN168" s="295" t="str">
        <f t="shared" si="151"/>
        <v/>
      </c>
      <c r="AO168" s="294" t="str">
        <f t="shared" si="181"/>
        <v/>
      </c>
      <c r="AP168" s="295" t="str">
        <f t="shared" si="152"/>
        <v/>
      </c>
      <c r="AQ168" s="294" t="str">
        <f t="shared" si="182"/>
        <v/>
      </c>
      <c r="AR168" s="295" t="str">
        <f t="shared" si="153"/>
        <v/>
      </c>
      <c r="AS168" s="294" t="str">
        <f t="shared" si="183"/>
        <v/>
      </c>
      <c r="AT168" s="295" t="str">
        <f t="shared" si="154"/>
        <v/>
      </c>
      <c r="AU168" s="294" t="str">
        <f t="shared" si="184"/>
        <v/>
      </c>
      <c r="AV168" s="295" t="str">
        <f t="shared" si="155"/>
        <v/>
      </c>
      <c r="AW168" s="294" t="str">
        <f t="shared" si="185"/>
        <v/>
      </c>
      <c r="AX168" s="295" t="str">
        <f t="shared" si="156"/>
        <v/>
      </c>
      <c r="AY168" s="294" t="str">
        <f t="shared" si="186"/>
        <v/>
      </c>
      <c r="AZ168" s="295" t="str">
        <f t="shared" si="157"/>
        <v/>
      </c>
      <c r="BA168" s="294" t="str">
        <f t="shared" si="187"/>
        <v/>
      </c>
      <c r="BB168" s="295" t="str">
        <f t="shared" si="158"/>
        <v/>
      </c>
      <c r="BC168" s="294" t="str">
        <f t="shared" si="188"/>
        <v/>
      </c>
      <c r="BD168" s="295" t="str">
        <f t="shared" si="159"/>
        <v/>
      </c>
      <c r="BE168" s="294" t="str">
        <f t="shared" si="189"/>
        <v/>
      </c>
      <c r="BF168" s="77" t="str">
        <f t="shared" si="193"/>
        <v/>
      </c>
      <c r="BG168" s="80" t="str">
        <f t="shared" si="190"/>
        <v/>
      </c>
      <c r="BH168" s="77" t="str">
        <f t="shared" si="194"/>
        <v/>
      </c>
      <c r="BI168" s="80" t="str">
        <f t="shared" si="191"/>
        <v/>
      </c>
      <c r="BJ168" s="77" t="str">
        <f t="shared" si="195"/>
        <v/>
      </c>
      <c r="BK168" s="80" t="str">
        <f t="shared" si="192"/>
        <v/>
      </c>
    </row>
    <row r="169" spans="1:63" s="68" customFormat="1" ht="21" customHeight="1">
      <c r="A169" s="241">
        <v>41</v>
      </c>
      <c r="B169" s="379" t="s">
        <v>489</v>
      </c>
      <c r="C169" s="380">
        <f t="shared" ca="1" si="132"/>
        <v>43121.760000000002</v>
      </c>
      <c r="D169" s="295" t="str">
        <f t="shared" si="133"/>
        <v/>
      </c>
      <c r="E169" s="294" t="str">
        <f t="shared" si="163"/>
        <v/>
      </c>
      <c r="F169" s="295">
        <f t="shared" ca="1" si="134"/>
        <v>59517.45</v>
      </c>
      <c r="G169" s="294">
        <f t="shared" ca="1" si="164"/>
        <v>0</v>
      </c>
      <c r="H169" s="295">
        <f t="shared" ca="1" si="135"/>
        <v>143103.51999999999</v>
      </c>
      <c r="I169" s="294">
        <f t="shared" ca="1" si="165"/>
        <v>0</v>
      </c>
      <c r="J169" s="295" t="str">
        <f t="shared" ca="1" si="136"/>
        <v/>
      </c>
      <c r="K169" s="294" t="str">
        <f t="shared" ca="1" si="166"/>
        <v/>
      </c>
      <c r="L169" s="295">
        <f t="shared" ca="1" si="137"/>
        <v>36479.4</v>
      </c>
      <c r="M169" s="294">
        <f t="shared" ca="1" si="167"/>
        <v>0</v>
      </c>
      <c r="N169" s="295">
        <f t="shared" ca="1" si="138"/>
        <v>165880</v>
      </c>
      <c r="O169" s="294">
        <f t="shared" ca="1" si="168"/>
        <v>0</v>
      </c>
      <c r="P169" s="295">
        <f t="shared" ca="1" si="139"/>
        <v>87570</v>
      </c>
      <c r="Q169" s="294">
        <f t="shared" ca="1" si="169"/>
        <v>1.1764705882352942</v>
      </c>
      <c r="R169" s="295" t="str">
        <f t="shared" ca="1" si="140"/>
        <v/>
      </c>
      <c r="S169" s="294" t="str">
        <f t="shared" ca="1" si="170"/>
        <v/>
      </c>
      <c r="T169" s="295" t="str">
        <f t="shared" ca="1" si="141"/>
        <v/>
      </c>
      <c r="U169" s="294" t="str">
        <f t="shared" ca="1" si="171"/>
        <v/>
      </c>
      <c r="V169" s="295" t="str">
        <f t="shared" ca="1" si="142"/>
        <v/>
      </c>
      <c r="W169" s="294" t="str">
        <f t="shared" ca="1" si="172"/>
        <v/>
      </c>
      <c r="X169" s="295">
        <f t="shared" ca="1" si="143"/>
        <v>167260</v>
      </c>
      <c r="Y169" s="294">
        <f t="shared" ca="1" si="173"/>
        <v>0</v>
      </c>
      <c r="Z169" s="295">
        <f t="shared" ca="1" si="144"/>
        <v>88010</v>
      </c>
      <c r="AA169" s="294">
        <f t="shared" ca="1" si="174"/>
        <v>1.1764705882352942</v>
      </c>
      <c r="AB169" s="295" t="str">
        <f t="shared" ca="1" si="145"/>
        <v/>
      </c>
      <c r="AC169" s="294" t="str">
        <f t="shared" ca="1" si="175"/>
        <v/>
      </c>
      <c r="AD169" s="295" t="str">
        <f t="shared" ca="1" si="146"/>
        <v/>
      </c>
      <c r="AE169" s="294" t="str">
        <f t="shared" ca="1" si="176"/>
        <v/>
      </c>
      <c r="AF169" s="295">
        <f t="shared" ca="1" si="147"/>
        <v>109000</v>
      </c>
      <c r="AG169" s="294">
        <f t="shared" ca="1" si="177"/>
        <v>1.1764705882352942</v>
      </c>
      <c r="AH169" s="295">
        <f t="shared" ca="1" si="148"/>
        <v>86867</v>
      </c>
      <c r="AI169" s="294">
        <f t="shared" ca="1" si="178"/>
        <v>1.1764705882352942</v>
      </c>
      <c r="AJ169" s="295" t="str">
        <f t="shared" si="149"/>
        <v/>
      </c>
      <c r="AK169" s="294" t="str">
        <f t="shared" si="179"/>
        <v/>
      </c>
      <c r="AL169" s="295" t="str">
        <f t="shared" si="150"/>
        <v/>
      </c>
      <c r="AM169" s="294" t="str">
        <f t="shared" si="180"/>
        <v/>
      </c>
      <c r="AN169" s="295" t="str">
        <f t="shared" si="151"/>
        <v/>
      </c>
      <c r="AO169" s="294" t="str">
        <f t="shared" si="181"/>
        <v/>
      </c>
      <c r="AP169" s="295" t="str">
        <f t="shared" si="152"/>
        <v/>
      </c>
      <c r="AQ169" s="294" t="str">
        <f t="shared" si="182"/>
        <v/>
      </c>
      <c r="AR169" s="295" t="str">
        <f t="shared" si="153"/>
        <v/>
      </c>
      <c r="AS169" s="294" t="str">
        <f t="shared" si="183"/>
        <v/>
      </c>
      <c r="AT169" s="295" t="str">
        <f t="shared" si="154"/>
        <v/>
      </c>
      <c r="AU169" s="294" t="str">
        <f t="shared" si="184"/>
        <v/>
      </c>
      <c r="AV169" s="295" t="str">
        <f t="shared" si="155"/>
        <v/>
      </c>
      <c r="AW169" s="294" t="str">
        <f t="shared" si="185"/>
        <v/>
      </c>
      <c r="AX169" s="295" t="str">
        <f t="shared" si="156"/>
        <v/>
      </c>
      <c r="AY169" s="294" t="str">
        <f t="shared" si="186"/>
        <v/>
      </c>
      <c r="AZ169" s="295" t="str">
        <f t="shared" si="157"/>
        <v/>
      </c>
      <c r="BA169" s="294" t="str">
        <f t="shared" si="187"/>
        <v/>
      </c>
      <c r="BB169" s="295" t="str">
        <f t="shared" si="158"/>
        <v/>
      </c>
      <c r="BC169" s="294" t="str">
        <f t="shared" si="188"/>
        <v/>
      </c>
      <c r="BD169" s="295" t="str">
        <f t="shared" si="159"/>
        <v/>
      </c>
      <c r="BE169" s="294" t="str">
        <f t="shared" si="189"/>
        <v/>
      </c>
      <c r="BF169" s="77" t="str">
        <f t="shared" si="193"/>
        <v/>
      </c>
      <c r="BG169" s="80" t="str">
        <f t="shared" si="190"/>
        <v/>
      </c>
      <c r="BH169" s="77" t="str">
        <f t="shared" si="194"/>
        <v/>
      </c>
      <c r="BI169" s="80" t="str">
        <f t="shared" si="191"/>
        <v/>
      </c>
      <c r="BJ169" s="77" t="str">
        <f t="shared" si="195"/>
        <v/>
      </c>
      <c r="BK169" s="80" t="str">
        <f t="shared" si="192"/>
        <v/>
      </c>
    </row>
    <row r="170" spans="1:63" s="68" customFormat="1" ht="21" customHeight="1">
      <c r="A170" s="241">
        <v>42</v>
      </c>
      <c r="B170" s="379" t="s">
        <v>491</v>
      </c>
      <c r="C170" s="380">
        <f t="shared" ca="1" si="132"/>
        <v>41502.449999999997</v>
      </c>
      <c r="D170" s="295" t="str">
        <f t="shared" si="133"/>
        <v/>
      </c>
      <c r="E170" s="294" t="str">
        <f t="shared" si="163"/>
        <v/>
      </c>
      <c r="F170" s="295">
        <f t="shared" ca="1" si="134"/>
        <v>55904</v>
      </c>
      <c r="G170" s="294">
        <f t="shared" ca="1" si="164"/>
        <v>0</v>
      </c>
      <c r="H170" s="295">
        <f t="shared" ca="1" si="135"/>
        <v>147479.42000000001</v>
      </c>
      <c r="I170" s="294">
        <f t="shared" ca="1" si="165"/>
        <v>0</v>
      </c>
      <c r="J170" s="295" t="str">
        <f t="shared" ca="1" si="136"/>
        <v/>
      </c>
      <c r="K170" s="294" t="str">
        <f t="shared" ca="1" si="166"/>
        <v/>
      </c>
      <c r="L170" s="295">
        <f t="shared" ca="1" si="137"/>
        <v>95115</v>
      </c>
      <c r="M170" s="294">
        <f t="shared" ca="1" si="167"/>
        <v>1.1764705882352942</v>
      </c>
      <c r="N170" s="295">
        <f t="shared" ca="1" si="138"/>
        <v>153120</v>
      </c>
      <c r="O170" s="294">
        <f t="shared" ca="1" si="168"/>
        <v>0</v>
      </c>
      <c r="P170" s="295">
        <f t="shared" ca="1" si="139"/>
        <v>57112</v>
      </c>
      <c r="Q170" s="294">
        <f t="shared" ca="1" si="169"/>
        <v>0</v>
      </c>
      <c r="R170" s="295" t="str">
        <f t="shared" ca="1" si="140"/>
        <v/>
      </c>
      <c r="S170" s="294" t="str">
        <f t="shared" ca="1" si="170"/>
        <v/>
      </c>
      <c r="T170" s="295" t="str">
        <f t="shared" ca="1" si="141"/>
        <v/>
      </c>
      <c r="U170" s="294" t="str">
        <f t="shared" ca="1" si="171"/>
        <v/>
      </c>
      <c r="V170" s="295" t="str">
        <f t="shared" ca="1" si="142"/>
        <v/>
      </c>
      <c r="W170" s="294" t="str">
        <f t="shared" ca="1" si="172"/>
        <v/>
      </c>
      <c r="X170" s="295">
        <f t="shared" ca="1" si="143"/>
        <v>67750</v>
      </c>
      <c r="Y170" s="294">
        <f t="shared" ca="1" si="173"/>
        <v>0</v>
      </c>
      <c r="Z170" s="295">
        <f t="shared" ca="1" si="144"/>
        <v>57397</v>
      </c>
      <c r="AA170" s="294">
        <f t="shared" ca="1" si="174"/>
        <v>0</v>
      </c>
      <c r="AB170" s="295" t="str">
        <f t="shared" ca="1" si="145"/>
        <v/>
      </c>
      <c r="AC170" s="294" t="str">
        <f t="shared" ca="1" si="175"/>
        <v/>
      </c>
      <c r="AD170" s="295" t="str">
        <f t="shared" ca="1" si="146"/>
        <v/>
      </c>
      <c r="AE170" s="294" t="str">
        <f t="shared" ca="1" si="176"/>
        <v/>
      </c>
      <c r="AF170" s="295">
        <f t="shared" ca="1" si="147"/>
        <v>148000</v>
      </c>
      <c r="AG170" s="294">
        <f t="shared" ca="1" si="177"/>
        <v>0</v>
      </c>
      <c r="AH170" s="295">
        <f t="shared" ca="1" si="148"/>
        <v>56651</v>
      </c>
      <c r="AI170" s="294">
        <f t="shared" ca="1" si="178"/>
        <v>0</v>
      </c>
      <c r="AJ170" s="295" t="str">
        <f t="shared" si="149"/>
        <v/>
      </c>
      <c r="AK170" s="294" t="str">
        <f t="shared" si="179"/>
        <v/>
      </c>
      <c r="AL170" s="295" t="str">
        <f t="shared" si="150"/>
        <v/>
      </c>
      <c r="AM170" s="294" t="str">
        <f t="shared" si="180"/>
        <v/>
      </c>
      <c r="AN170" s="295" t="str">
        <f t="shared" si="151"/>
        <v/>
      </c>
      <c r="AO170" s="294" t="str">
        <f t="shared" si="181"/>
        <v/>
      </c>
      <c r="AP170" s="295" t="str">
        <f t="shared" si="152"/>
        <v/>
      </c>
      <c r="AQ170" s="294" t="str">
        <f t="shared" si="182"/>
        <v/>
      </c>
      <c r="AR170" s="295" t="str">
        <f t="shared" si="153"/>
        <v/>
      </c>
      <c r="AS170" s="294" t="str">
        <f t="shared" si="183"/>
        <v/>
      </c>
      <c r="AT170" s="295" t="str">
        <f t="shared" si="154"/>
        <v/>
      </c>
      <c r="AU170" s="294" t="str">
        <f t="shared" si="184"/>
        <v/>
      </c>
      <c r="AV170" s="295" t="str">
        <f t="shared" si="155"/>
        <v/>
      </c>
      <c r="AW170" s="294" t="str">
        <f t="shared" si="185"/>
        <v/>
      </c>
      <c r="AX170" s="295" t="str">
        <f t="shared" si="156"/>
        <v/>
      </c>
      <c r="AY170" s="294" t="str">
        <f t="shared" si="186"/>
        <v/>
      </c>
      <c r="AZ170" s="295" t="str">
        <f t="shared" si="157"/>
        <v/>
      </c>
      <c r="BA170" s="294" t="str">
        <f t="shared" si="187"/>
        <v/>
      </c>
      <c r="BB170" s="295" t="str">
        <f t="shared" si="158"/>
        <v/>
      </c>
      <c r="BC170" s="294" t="str">
        <f t="shared" si="188"/>
        <v/>
      </c>
      <c r="BD170" s="295" t="str">
        <f t="shared" si="159"/>
        <v/>
      </c>
      <c r="BE170" s="294" t="str">
        <f t="shared" si="189"/>
        <v/>
      </c>
      <c r="BF170" s="77" t="str">
        <f t="shared" si="193"/>
        <v/>
      </c>
      <c r="BG170" s="80" t="str">
        <f t="shared" si="190"/>
        <v/>
      </c>
      <c r="BH170" s="77" t="str">
        <f t="shared" si="194"/>
        <v/>
      </c>
      <c r="BI170" s="80" t="str">
        <f t="shared" si="191"/>
        <v/>
      </c>
      <c r="BJ170" s="77" t="str">
        <f t="shared" si="195"/>
        <v/>
      </c>
      <c r="BK170" s="80" t="str">
        <f t="shared" si="192"/>
        <v/>
      </c>
    </row>
    <row r="171" spans="1:63" s="68" customFormat="1" ht="21" customHeight="1">
      <c r="A171" s="241">
        <v>43</v>
      </c>
      <c r="B171" s="379" t="s">
        <v>493</v>
      </c>
      <c r="C171" s="380">
        <f t="shared" ca="1" si="132"/>
        <v>34770.730000000003</v>
      </c>
      <c r="D171" s="295" t="str">
        <f t="shared" si="133"/>
        <v/>
      </c>
      <c r="E171" s="294" t="str">
        <f t="shared" si="163"/>
        <v/>
      </c>
      <c r="F171" s="295">
        <f t="shared" ca="1" si="134"/>
        <v>25445</v>
      </c>
      <c r="G171" s="294">
        <f t="shared" ca="1" si="164"/>
        <v>0</v>
      </c>
      <c r="H171" s="295">
        <f t="shared" ca="1" si="135"/>
        <v>88931.87</v>
      </c>
      <c r="I171" s="294">
        <f t="shared" ca="1" si="165"/>
        <v>0</v>
      </c>
      <c r="J171" s="295" t="str">
        <f t="shared" ca="1" si="136"/>
        <v/>
      </c>
      <c r="K171" s="294" t="str">
        <f t="shared" ca="1" si="166"/>
        <v/>
      </c>
      <c r="L171" s="295">
        <f t="shared" ca="1" si="137"/>
        <v>110445.3</v>
      </c>
      <c r="M171" s="294">
        <f t="shared" ca="1" si="167"/>
        <v>0</v>
      </c>
      <c r="N171" s="295">
        <f t="shared" ca="1" si="138"/>
        <v>59160</v>
      </c>
      <c r="O171" s="294">
        <f t="shared" ca="1" si="168"/>
        <v>1.1764705882352942</v>
      </c>
      <c r="P171" s="295">
        <f t="shared" ca="1" si="139"/>
        <v>10390</v>
      </c>
      <c r="Q171" s="294">
        <f t="shared" ca="1" si="169"/>
        <v>0</v>
      </c>
      <c r="R171" s="295" t="str">
        <f t="shared" ca="1" si="140"/>
        <v/>
      </c>
      <c r="S171" s="294" t="str">
        <f t="shared" ca="1" si="170"/>
        <v/>
      </c>
      <c r="T171" s="295" t="str">
        <f t="shared" ca="1" si="141"/>
        <v/>
      </c>
      <c r="U171" s="294" t="str">
        <f t="shared" ca="1" si="171"/>
        <v/>
      </c>
      <c r="V171" s="295" t="str">
        <f t="shared" ca="1" si="142"/>
        <v/>
      </c>
      <c r="W171" s="294" t="str">
        <f t="shared" ca="1" si="172"/>
        <v/>
      </c>
      <c r="X171" s="295">
        <f t="shared" ca="1" si="143"/>
        <v>28929</v>
      </c>
      <c r="Y171" s="294">
        <f t="shared" ca="1" si="173"/>
        <v>1.1764705882352942</v>
      </c>
      <c r="Z171" s="295">
        <f t="shared" ca="1" si="144"/>
        <v>10441</v>
      </c>
      <c r="AA171" s="294">
        <f t="shared" ca="1" si="174"/>
        <v>0</v>
      </c>
      <c r="AB171" s="295" t="str">
        <f t="shared" ca="1" si="145"/>
        <v/>
      </c>
      <c r="AC171" s="294" t="str">
        <f t="shared" ca="1" si="175"/>
        <v/>
      </c>
      <c r="AD171" s="295" t="str">
        <f t="shared" ca="1" si="146"/>
        <v/>
      </c>
      <c r="AE171" s="294" t="str">
        <f t="shared" ca="1" si="176"/>
        <v/>
      </c>
      <c r="AF171" s="295">
        <f t="shared" ca="1" si="147"/>
        <v>60200</v>
      </c>
      <c r="AG171" s="294">
        <f t="shared" ca="1" si="177"/>
        <v>1.1764705882352942</v>
      </c>
      <c r="AH171" s="295">
        <f t="shared" ca="1" si="148"/>
        <v>10307</v>
      </c>
      <c r="AI171" s="294">
        <f t="shared" ca="1" si="178"/>
        <v>0</v>
      </c>
      <c r="AJ171" s="295" t="str">
        <f t="shared" si="149"/>
        <v/>
      </c>
      <c r="AK171" s="294" t="str">
        <f t="shared" si="179"/>
        <v/>
      </c>
      <c r="AL171" s="295" t="str">
        <f t="shared" si="150"/>
        <v/>
      </c>
      <c r="AM171" s="294" t="str">
        <f t="shared" si="180"/>
        <v/>
      </c>
      <c r="AN171" s="295" t="str">
        <f t="shared" si="151"/>
        <v/>
      </c>
      <c r="AO171" s="294" t="str">
        <f t="shared" si="181"/>
        <v/>
      </c>
      <c r="AP171" s="295" t="str">
        <f t="shared" si="152"/>
        <v/>
      </c>
      <c r="AQ171" s="294" t="str">
        <f t="shared" si="182"/>
        <v/>
      </c>
      <c r="AR171" s="295" t="str">
        <f t="shared" si="153"/>
        <v/>
      </c>
      <c r="AS171" s="294" t="str">
        <f t="shared" si="183"/>
        <v/>
      </c>
      <c r="AT171" s="295" t="str">
        <f t="shared" si="154"/>
        <v/>
      </c>
      <c r="AU171" s="294" t="str">
        <f t="shared" si="184"/>
        <v/>
      </c>
      <c r="AV171" s="295" t="str">
        <f t="shared" si="155"/>
        <v/>
      </c>
      <c r="AW171" s="294" t="str">
        <f t="shared" si="185"/>
        <v/>
      </c>
      <c r="AX171" s="295" t="str">
        <f t="shared" si="156"/>
        <v/>
      </c>
      <c r="AY171" s="294" t="str">
        <f t="shared" si="186"/>
        <v/>
      </c>
      <c r="AZ171" s="295" t="str">
        <f t="shared" si="157"/>
        <v/>
      </c>
      <c r="BA171" s="294" t="str">
        <f t="shared" si="187"/>
        <v/>
      </c>
      <c r="BB171" s="295" t="str">
        <f t="shared" si="158"/>
        <v/>
      </c>
      <c r="BC171" s="294" t="str">
        <f t="shared" si="188"/>
        <v/>
      </c>
      <c r="BD171" s="295" t="str">
        <f t="shared" si="159"/>
        <v/>
      </c>
      <c r="BE171" s="294" t="str">
        <f t="shared" si="189"/>
        <v/>
      </c>
      <c r="BF171" s="77" t="str">
        <f t="shared" si="193"/>
        <v/>
      </c>
      <c r="BG171" s="80" t="str">
        <f t="shared" si="190"/>
        <v/>
      </c>
      <c r="BH171" s="77" t="str">
        <f t="shared" si="194"/>
        <v/>
      </c>
      <c r="BI171" s="80" t="str">
        <f t="shared" si="191"/>
        <v/>
      </c>
      <c r="BJ171" s="77" t="str">
        <f t="shared" si="195"/>
        <v/>
      </c>
      <c r="BK171" s="80" t="str">
        <f t="shared" si="192"/>
        <v/>
      </c>
    </row>
    <row r="172" spans="1:63" s="68" customFormat="1" ht="21" customHeight="1">
      <c r="A172" s="241">
        <v>44</v>
      </c>
      <c r="B172" s="379" t="s">
        <v>495</v>
      </c>
      <c r="C172" s="380">
        <f t="shared" ca="1" si="132"/>
        <v>7247.36</v>
      </c>
      <c r="D172" s="295" t="str">
        <f t="shared" si="133"/>
        <v/>
      </c>
      <c r="E172" s="294" t="str">
        <f t="shared" si="163"/>
        <v/>
      </c>
      <c r="F172" s="295">
        <f t="shared" ca="1" si="134"/>
        <v>9333</v>
      </c>
      <c r="G172" s="294">
        <f t="shared" ca="1" si="164"/>
        <v>0</v>
      </c>
      <c r="H172" s="295">
        <f t="shared" ca="1" si="135"/>
        <v>19933.52</v>
      </c>
      <c r="I172" s="294">
        <f t="shared" ca="1" si="165"/>
        <v>0</v>
      </c>
      <c r="J172" s="295" t="str">
        <f t="shared" ca="1" si="136"/>
        <v/>
      </c>
      <c r="K172" s="294" t="str">
        <f t="shared" ca="1" si="166"/>
        <v/>
      </c>
      <c r="L172" s="295">
        <f t="shared" ca="1" si="137"/>
        <v>32540.52</v>
      </c>
      <c r="M172" s="294">
        <f t="shared" ca="1" si="167"/>
        <v>0</v>
      </c>
      <c r="N172" s="295">
        <f t="shared" ca="1" si="138"/>
        <v>18560</v>
      </c>
      <c r="O172" s="294">
        <f t="shared" ca="1" si="168"/>
        <v>1.1764705882352942</v>
      </c>
      <c r="P172" s="295">
        <f t="shared" ca="1" si="139"/>
        <v>12520</v>
      </c>
      <c r="Q172" s="294">
        <f t="shared" ca="1" si="169"/>
        <v>1.1764705882352942</v>
      </c>
      <c r="R172" s="295" t="str">
        <f t="shared" ca="1" si="140"/>
        <v/>
      </c>
      <c r="S172" s="294" t="str">
        <f t="shared" ca="1" si="170"/>
        <v/>
      </c>
      <c r="T172" s="295" t="str">
        <f t="shared" ca="1" si="141"/>
        <v/>
      </c>
      <c r="U172" s="294" t="str">
        <f t="shared" ca="1" si="171"/>
        <v/>
      </c>
      <c r="V172" s="295" t="str">
        <f t="shared" ca="1" si="142"/>
        <v/>
      </c>
      <c r="W172" s="294" t="str">
        <f t="shared" ca="1" si="172"/>
        <v/>
      </c>
      <c r="X172" s="295">
        <f t="shared" ca="1" si="143"/>
        <v>7017</v>
      </c>
      <c r="Y172" s="294">
        <f t="shared" ca="1" si="173"/>
        <v>0</v>
      </c>
      <c r="Z172" s="295">
        <f t="shared" ca="1" si="144"/>
        <v>12581</v>
      </c>
      <c r="AA172" s="294">
        <f t="shared" ca="1" si="174"/>
        <v>1.1764705882352942</v>
      </c>
      <c r="AB172" s="295" t="str">
        <f t="shared" ca="1" si="145"/>
        <v/>
      </c>
      <c r="AC172" s="294" t="str">
        <f t="shared" ca="1" si="175"/>
        <v/>
      </c>
      <c r="AD172" s="295" t="str">
        <f t="shared" ca="1" si="146"/>
        <v/>
      </c>
      <c r="AE172" s="294" t="str">
        <f t="shared" ca="1" si="176"/>
        <v/>
      </c>
      <c r="AF172" s="295">
        <f t="shared" ca="1" si="147"/>
        <v>11300</v>
      </c>
      <c r="AG172" s="294">
        <f t="shared" ca="1" si="177"/>
        <v>0</v>
      </c>
      <c r="AH172" s="295">
        <f t="shared" ca="1" si="148"/>
        <v>12419</v>
      </c>
      <c r="AI172" s="294">
        <f t="shared" ca="1" si="178"/>
        <v>1.1764705882352942</v>
      </c>
      <c r="AJ172" s="295" t="str">
        <f t="shared" si="149"/>
        <v/>
      </c>
      <c r="AK172" s="294" t="str">
        <f t="shared" si="179"/>
        <v/>
      </c>
      <c r="AL172" s="295" t="str">
        <f t="shared" si="150"/>
        <v/>
      </c>
      <c r="AM172" s="294" t="str">
        <f t="shared" si="180"/>
        <v/>
      </c>
      <c r="AN172" s="295" t="str">
        <f t="shared" si="151"/>
        <v/>
      </c>
      <c r="AO172" s="294" t="str">
        <f t="shared" si="181"/>
        <v/>
      </c>
      <c r="AP172" s="295" t="str">
        <f t="shared" si="152"/>
        <v/>
      </c>
      <c r="AQ172" s="294" t="str">
        <f t="shared" si="182"/>
        <v/>
      </c>
      <c r="AR172" s="295" t="str">
        <f t="shared" si="153"/>
        <v/>
      </c>
      <c r="AS172" s="294" t="str">
        <f t="shared" si="183"/>
        <v/>
      </c>
      <c r="AT172" s="295" t="str">
        <f t="shared" si="154"/>
        <v/>
      </c>
      <c r="AU172" s="294" t="str">
        <f t="shared" si="184"/>
        <v/>
      </c>
      <c r="AV172" s="295" t="str">
        <f t="shared" si="155"/>
        <v/>
      </c>
      <c r="AW172" s="294" t="str">
        <f t="shared" si="185"/>
        <v/>
      </c>
      <c r="AX172" s="295" t="str">
        <f t="shared" si="156"/>
        <v/>
      </c>
      <c r="AY172" s="294" t="str">
        <f t="shared" si="186"/>
        <v/>
      </c>
      <c r="AZ172" s="295" t="str">
        <f t="shared" si="157"/>
        <v/>
      </c>
      <c r="BA172" s="294" t="str">
        <f t="shared" si="187"/>
        <v/>
      </c>
      <c r="BB172" s="295" t="str">
        <f t="shared" si="158"/>
        <v/>
      </c>
      <c r="BC172" s="294" t="str">
        <f t="shared" si="188"/>
        <v/>
      </c>
      <c r="BD172" s="295" t="str">
        <f t="shared" si="159"/>
        <v/>
      </c>
      <c r="BE172" s="294" t="str">
        <f t="shared" si="189"/>
        <v/>
      </c>
      <c r="BF172" s="77" t="str">
        <f t="shared" si="193"/>
        <v/>
      </c>
      <c r="BG172" s="80" t="str">
        <f t="shared" si="190"/>
        <v/>
      </c>
      <c r="BH172" s="77" t="str">
        <f t="shared" si="194"/>
        <v/>
      </c>
      <c r="BI172" s="80" t="str">
        <f t="shared" si="191"/>
        <v/>
      </c>
      <c r="BJ172" s="77" t="str">
        <f t="shared" si="195"/>
        <v/>
      </c>
      <c r="BK172" s="80" t="str">
        <f t="shared" si="192"/>
        <v/>
      </c>
    </row>
    <row r="173" spans="1:63" s="68" customFormat="1" ht="21" customHeight="1">
      <c r="A173" s="241">
        <v>45</v>
      </c>
      <c r="B173" s="379" t="s">
        <v>498</v>
      </c>
      <c r="C173" s="380">
        <f t="shared" ca="1" si="132"/>
        <v>7120.85</v>
      </c>
      <c r="D173" s="295" t="str">
        <f t="shared" si="133"/>
        <v/>
      </c>
      <c r="E173" s="294" t="str">
        <f t="shared" si="163"/>
        <v/>
      </c>
      <c r="F173" s="295">
        <f t="shared" ca="1" si="134"/>
        <v>12573</v>
      </c>
      <c r="G173" s="294">
        <f t="shared" ca="1" si="164"/>
        <v>0</v>
      </c>
      <c r="H173" s="295">
        <f t="shared" ca="1" si="135"/>
        <v>20713.53</v>
      </c>
      <c r="I173" s="294">
        <f t="shared" ca="1" si="165"/>
        <v>0</v>
      </c>
      <c r="J173" s="295" t="str">
        <f t="shared" ca="1" si="136"/>
        <v/>
      </c>
      <c r="K173" s="294" t="str">
        <f t="shared" ca="1" si="166"/>
        <v/>
      </c>
      <c r="L173" s="295">
        <f t="shared" ca="1" si="137"/>
        <v>8728.2000000000007</v>
      </c>
      <c r="M173" s="294">
        <f t="shared" ca="1" si="167"/>
        <v>0</v>
      </c>
      <c r="N173" s="295">
        <f t="shared" ca="1" si="138"/>
        <v>20010</v>
      </c>
      <c r="O173" s="294">
        <f t="shared" ca="1" si="168"/>
        <v>1.1764705882352942</v>
      </c>
      <c r="P173" s="295">
        <f t="shared" ca="1" si="139"/>
        <v>12846</v>
      </c>
      <c r="Q173" s="294">
        <f t="shared" ca="1" si="169"/>
        <v>0</v>
      </c>
      <c r="R173" s="295" t="str">
        <f t="shared" ca="1" si="140"/>
        <v/>
      </c>
      <c r="S173" s="294" t="str">
        <f t="shared" ca="1" si="170"/>
        <v/>
      </c>
      <c r="T173" s="295" t="str">
        <f t="shared" ca="1" si="141"/>
        <v/>
      </c>
      <c r="U173" s="294" t="str">
        <f t="shared" ca="1" si="171"/>
        <v/>
      </c>
      <c r="V173" s="295" t="str">
        <f t="shared" ca="1" si="142"/>
        <v/>
      </c>
      <c r="W173" s="294" t="str">
        <f t="shared" ca="1" si="172"/>
        <v/>
      </c>
      <c r="X173" s="295">
        <f t="shared" ca="1" si="143"/>
        <v>34121</v>
      </c>
      <c r="Y173" s="294">
        <f t="shared" ca="1" si="173"/>
        <v>0</v>
      </c>
      <c r="Z173" s="295">
        <f t="shared" ca="1" si="144"/>
        <v>12909</v>
      </c>
      <c r="AA173" s="294">
        <f t="shared" ca="1" si="174"/>
        <v>0</v>
      </c>
      <c r="AB173" s="295" t="str">
        <f t="shared" ca="1" si="145"/>
        <v/>
      </c>
      <c r="AC173" s="294" t="str">
        <f t="shared" ca="1" si="175"/>
        <v/>
      </c>
      <c r="AD173" s="295" t="str">
        <f t="shared" ca="1" si="146"/>
        <v/>
      </c>
      <c r="AE173" s="294" t="str">
        <f t="shared" ca="1" si="176"/>
        <v/>
      </c>
      <c r="AF173" s="295">
        <f t="shared" ca="1" si="147"/>
        <v>16100</v>
      </c>
      <c r="AG173" s="294">
        <f t="shared" ca="1" si="177"/>
        <v>1.1764705882352942</v>
      </c>
      <c r="AH173" s="295">
        <f t="shared" ca="1" si="148"/>
        <v>12743</v>
      </c>
      <c r="AI173" s="294">
        <f t="shared" ca="1" si="178"/>
        <v>0</v>
      </c>
      <c r="AJ173" s="295" t="str">
        <f t="shared" si="149"/>
        <v/>
      </c>
      <c r="AK173" s="294" t="str">
        <f t="shared" si="179"/>
        <v/>
      </c>
      <c r="AL173" s="295" t="str">
        <f t="shared" si="150"/>
        <v/>
      </c>
      <c r="AM173" s="294" t="str">
        <f t="shared" si="180"/>
        <v/>
      </c>
      <c r="AN173" s="295" t="str">
        <f t="shared" si="151"/>
        <v/>
      </c>
      <c r="AO173" s="294" t="str">
        <f t="shared" si="181"/>
        <v/>
      </c>
      <c r="AP173" s="295" t="str">
        <f t="shared" si="152"/>
        <v/>
      </c>
      <c r="AQ173" s="294" t="str">
        <f t="shared" si="182"/>
        <v/>
      </c>
      <c r="AR173" s="295" t="str">
        <f t="shared" si="153"/>
        <v/>
      </c>
      <c r="AS173" s="294" t="str">
        <f t="shared" si="183"/>
        <v/>
      </c>
      <c r="AT173" s="295" t="str">
        <f t="shared" si="154"/>
        <v/>
      </c>
      <c r="AU173" s="294" t="str">
        <f t="shared" si="184"/>
        <v/>
      </c>
      <c r="AV173" s="295" t="str">
        <f t="shared" si="155"/>
        <v/>
      </c>
      <c r="AW173" s="294" t="str">
        <f t="shared" si="185"/>
        <v/>
      </c>
      <c r="AX173" s="295" t="str">
        <f t="shared" si="156"/>
        <v/>
      </c>
      <c r="AY173" s="294" t="str">
        <f t="shared" si="186"/>
        <v/>
      </c>
      <c r="AZ173" s="295" t="str">
        <f t="shared" si="157"/>
        <v/>
      </c>
      <c r="BA173" s="294" t="str">
        <f t="shared" si="187"/>
        <v/>
      </c>
      <c r="BB173" s="295" t="str">
        <f t="shared" si="158"/>
        <v/>
      </c>
      <c r="BC173" s="294" t="str">
        <f t="shared" si="188"/>
        <v/>
      </c>
      <c r="BD173" s="295" t="str">
        <f t="shared" si="159"/>
        <v/>
      </c>
      <c r="BE173" s="294" t="str">
        <f t="shared" si="189"/>
        <v/>
      </c>
      <c r="BF173" s="77" t="str">
        <f t="shared" si="193"/>
        <v/>
      </c>
      <c r="BG173" s="80" t="str">
        <f t="shared" si="190"/>
        <v/>
      </c>
      <c r="BH173" s="77" t="str">
        <f t="shared" si="194"/>
        <v/>
      </c>
      <c r="BI173" s="80" t="str">
        <f t="shared" si="191"/>
        <v/>
      </c>
      <c r="BJ173" s="77" t="str">
        <f t="shared" si="195"/>
        <v/>
      </c>
      <c r="BK173" s="80" t="str">
        <f t="shared" si="192"/>
        <v/>
      </c>
    </row>
    <row r="174" spans="1:63" s="68" customFormat="1" ht="21" customHeight="1">
      <c r="A174" s="241">
        <v>46</v>
      </c>
      <c r="B174" s="379" t="s">
        <v>500</v>
      </c>
      <c r="C174" s="380">
        <f t="shared" ca="1" si="132"/>
        <v>2843.42</v>
      </c>
      <c r="D174" s="295" t="str">
        <f t="shared" si="133"/>
        <v/>
      </c>
      <c r="E174" s="294" t="str">
        <f t="shared" si="163"/>
        <v/>
      </c>
      <c r="F174" s="295">
        <f t="shared" ca="1" si="134"/>
        <v>12084</v>
      </c>
      <c r="G174" s="294">
        <f t="shared" ca="1" si="164"/>
        <v>0</v>
      </c>
      <c r="H174" s="295">
        <f t="shared" ca="1" si="135"/>
        <v>7085.94</v>
      </c>
      <c r="I174" s="294">
        <f t="shared" ca="1" si="165"/>
        <v>0</v>
      </c>
      <c r="J174" s="295" t="str">
        <f t="shared" ca="1" si="136"/>
        <v/>
      </c>
      <c r="K174" s="294" t="str">
        <f t="shared" ca="1" si="166"/>
        <v/>
      </c>
      <c r="L174" s="295">
        <f t="shared" ca="1" si="137"/>
        <v>9511.5</v>
      </c>
      <c r="M174" s="294">
        <f t="shared" ca="1" si="167"/>
        <v>1.1764705882352942</v>
      </c>
      <c r="N174" s="295">
        <f t="shared" ca="1" si="138"/>
        <v>8004</v>
      </c>
      <c r="O174" s="294">
        <f t="shared" ca="1" si="168"/>
        <v>1.1764705882352942</v>
      </c>
      <c r="P174" s="295">
        <f t="shared" ca="1" si="139"/>
        <v>12346</v>
      </c>
      <c r="Q174" s="294">
        <f t="shared" ca="1" si="169"/>
        <v>0</v>
      </c>
      <c r="R174" s="295" t="str">
        <f t="shared" ca="1" si="140"/>
        <v/>
      </c>
      <c r="S174" s="294" t="str">
        <f t="shared" ca="1" si="170"/>
        <v/>
      </c>
      <c r="T174" s="295" t="str">
        <f t="shared" ca="1" si="141"/>
        <v/>
      </c>
      <c r="U174" s="294" t="str">
        <f t="shared" ca="1" si="171"/>
        <v/>
      </c>
      <c r="V174" s="295" t="str">
        <f t="shared" ca="1" si="142"/>
        <v/>
      </c>
      <c r="W174" s="294" t="str">
        <f t="shared" ca="1" si="172"/>
        <v/>
      </c>
      <c r="X174" s="295">
        <f t="shared" ca="1" si="143"/>
        <v>4500</v>
      </c>
      <c r="Y174" s="294">
        <f t="shared" ca="1" si="173"/>
        <v>0</v>
      </c>
      <c r="Z174" s="295">
        <f t="shared" ca="1" si="144"/>
        <v>12407</v>
      </c>
      <c r="AA174" s="294">
        <f t="shared" ca="1" si="174"/>
        <v>0</v>
      </c>
      <c r="AB174" s="295" t="str">
        <f t="shared" ca="1" si="145"/>
        <v/>
      </c>
      <c r="AC174" s="294" t="str">
        <f t="shared" ca="1" si="175"/>
        <v/>
      </c>
      <c r="AD174" s="295" t="str">
        <f t="shared" ca="1" si="146"/>
        <v/>
      </c>
      <c r="AE174" s="294" t="str">
        <f t="shared" ca="1" si="176"/>
        <v/>
      </c>
      <c r="AF174" s="295">
        <f t="shared" ca="1" si="147"/>
        <v>6500</v>
      </c>
      <c r="AG174" s="294">
        <f t="shared" ca="1" si="177"/>
        <v>0</v>
      </c>
      <c r="AH174" s="295">
        <f t="shared" ca="1" si="148"/>
        <v>12247</v>
      </c>
      <c r="AI174" s="294">
        <f t="shared" ca="1" si="178"/>
        <v>0</v>
      </c>
      <c r="AJ174" s="295" t="str">
        <f t="shared" si="149"/>
        <v/>
      </c>
      <c r="AK174" s="294" t="str">
        <f t="shared" si="179"/>
        <v/>
      </c>
      <c r="AL174" s="295" t="str">
        <f t="shared" si="150"/>
        <v/>
      </c>
      <c r="AM174" s="294" t="str">
        <f t="shared" si="180"/>
        <v/>
      </c>
      <c r="AN174" s="295" t="str">
        <f t="shared" si="151"/>
        <v/>
      </c>
      <c r="AO174" s="294" t="str">
        <f t="shared" si="181"/>
        <v/>
      </c>
      <c r="AP174" s="295" t="str">
        <f t="shared" si="152"/>
        <v/>
      </c>
      <c r="AQ174" s="294" t="str">
        <f t="shared" si="182"/>
        <v/>
      </c>
      <c r="AR174" s="295" t="str">
        <f t="shared" si="153"/>
        <v/>
      </c>
      <c r="AS174" s="294" t="str">
        <f t="shared" si="183"/>
        <v/>
      </c>
      <c r="AT174" s="295" t="str">
        <f t="shared" si="154"/>
        <v/>
      </c>
      <c r="AU174" s="294" t="str">
        <f t="shared" si="184"/>
        <v/>
      </c>
      <c r="AV174" s="295" t="str">
        <f t="shared" si="155"/>
        <v/>
      </c>
      <c r="AW174" s="294" t="str">
        <f t="shared" si="185"/>
        <v/>
      </c>
      <c r="AX174" s="295" t="str">
        <f t="shared" si="156"/>
        <v/>
      </c>
      <c r="AY174" s="294" t="str">
        <f t="shared" si="186"/>
        <v/>
      </c>
      <c r="AZ174" s="295" t="str">
        <f t="shared" si="157"/>
        <v/>
      </c>
      <c r="BA174" s="294" t="str">
        <f t="shared" si="187"/>
        <v/>
      </c>
      <c r="BB174" s="295" t="str">
        <f t="shared" si="158"/>
        <v/>
      </c>
      <c r="BC174" s="294" t="str">
        <f t="shared" si="188"/>
        <v/>
      </c>
      <c r="BD174" s="295" t="str">
        <f t="shared" si="159"/>
        <v/>
      </c>
      <c r="BE174" s="294" t="str">
        <f t="shared" si="189"/>
        <v/>
      </c>
      <c r="BF174" s="77" t="str">
        <f t="shared" si="193"/>
        <v/>
      </c>
      <c r="BG174" s="80" t="str">
        <f t="shared" si="190"/>
        <v/>
      </c>
      <c r="BH174" s="77" t="str">
        <f t="shared" si="194"/>
        <v/>
      </c>
      <c r="BI174" s="80" t="str">
        <f t="shared" si="191"/>
        <v/>
      </c>
      <c r="BJ174" s="77" t="str">
        <f t="shared" si="195"/>
        <v/>
      </c>
      <c r="BK174" s="80" t="str">
        <f t="shared" si="192"/>
        <v/>
      </c>
    </row>
    <row r="175" spans="1:63" s="68" customFormat="1" ht="21" customHeight="1">
      <c r="A175" s="241">
        <v>47</v>
      </c>
      <c r="B175" s="379" t="s">
        <v>502</v>
      </c>
      <c r="C175" s="380">
        <f t="shared" ca="1" si="132"/>
        <v>14518.68</v>
      </c>
      <c r="D175" s="295" t="str">
        <f t="shared" si="133"/>
        <v/>
      </c>
      <c r="E175" s="294" t="str">
        <f t="shared" si="163"/>
        <v/>
      </c>
      <c r="F175" s="295">
        <f t="shared" ca="1" si="134"/>
        <v>26762.799999999999</v>
      </c>
      <c r="G175" s="294">
        <f t="shared" ca="1" si="164"/>
        <v>1.1764705882352942</v>
      </c>
      <c r="H175" s="295">
        <f t="shared" ca="1" si="135"/>
        <v>32866.25</v>
      </c>
      <c r="I175" s="294">
        <f t="shared" ca="1" si="165"/>
        <v>1.1764705882352942</v>
      </c>
      <c r="J175" s="295" t="str">
        <f t="shared" ca="1" si="136"/>
        <v/>
      </c>
      <c r="K175" s="294" t="str">
        <f t="shared" ca="1" si="166"/>
        <v/>
      </c>
      <c r="L175" s="295">
        <f t="shared" ca="1" si="137"/>
        <v>13763.7</v>
      </c>
      <c r="M175" s="294">
        <f t="shared" ca="1" si="167"/>
        <v>0</v>
      </c>
      <c r="N175" s="295">
        <f t="shared" ca="1" si="138"/>
        <v>24012</v>
      </c>
      <c r="O175" s="294">
        <f t="shared" ca="1" si="168"/>
        <v>0</v>
      </c>
      <c r="P175" s="295">
        <f t="shared" ca="1" si="139"/>
        <v>44004</v>
      </c>
      <c r="Q175" s="294">
        <f t="shared" ca="1" si="169"/>
        <v>0</v>
      </c>
      <c r="R175" s="295" t="str">
        <f t="shared" ca="1" si="140"/>
        <v/>
      </c>
      <c r="S175" s="294" t="str">
        <f t="shared" ca="1" si="170"/>
        <v/>
      </c>
      <c r="T175" s="295" t="str">
        <f t="shared" ca="1" si="141"/>
        <v/>
      </c>
      <c r="U175" s="294" t="str">
        <f t="shared" ca="1" si="171"/>
        <v/>
      </c>
      <c r="V175" s="295" t="str">
        <f t="shared" ca="1" si="142"/>
        <v/>
      </c>
      <c r="W175" s="294" t="str">
        <f t="shared" ca="1" si="172"/>
        <v/>
      </c>
      <c r="X175" s="295">
        <f t="shared" ca="1" si="143"/>
        <v>12800</v>
      </c>
      <c r="Y175" s="294">
        <f t="shared" ca="1" si="173"/>
        <v>0</v>
      </c>
      <c r="Z175" s="295">
        <f t="shared" ca="1" si="144"/>
        <v>44225</v>
      </c>
      <c r="AA175" s="294">
        <f t="shared" ca="1" si="174"/>
        <v>0</v>
      </c>
      <c r="AB175" s="295" t="str">
        <f t="shared" ca="1" si="145"/>
        <v/>
      </c>
      <c r="AC175" s="294" t="str">
        <f t="shared" ca="1" si="175"/>
        <v/>
      </c>
      <c r="AD175" s="295" t="str">
        <f t="shared" ca="1" si="146"/>
        <v/>
      </c>
      <c r="AE175" s="294" t="str">
        <f t="shared" ca="1" si="176"/>
        <v/>
      </c>
      <c r="AF175" s="295">
        <f t="shared" ca="1" si="147"/>
        <v>58300</v>
      </c>
      <c r="AG175" s="294">
        <f t="shared" ca="1" si="177"/>
        <v>0</v>
      </c>
      <c r="AH175" s="295">
        <f t="shared" ca="1" si="148"/>
        <v>43651</v>
      </c>
      <c r="AI175" s="294">
        <f t="shared" ca="1" si="178"/>
        <v>0</v>
      </c>
      <c r="AJ175" s="295" t="str">
        <f t="shared" si="149"/>
        <v/>
      </c>
      <c r="AK175" s="294" t="str">
        <f t="shared" si="179"/>
        <v/>
      </c>
      <c r="AL175" s="295" t="str">
        <f t="shared" si="150"/>
        <v/>
      </c>
      <c r="AM175" s="294" t="str">
        <f t="shared" si="180"/>
        <v/>
      </c>
      <c r="AN175" s="295" t="str">
        <f t="shared" si="151"/>
        <v/>
      </c>
      <c r="AO175" s="294" t="str">
        <f t="shared" si="181"/>
        <v/>
      </c>
      <c r="AP175" s="295" t="str">
        <f t="shared" si="152"/>
        <v/>
      </c>
      <c r="AQ175" s="294" t="str">
        <f t="shared" si="182"/>
        <v/>
      </c>
      <c r="AR175" s="295" t="str">
        <f t="shared" si="153"/>
        <v/>
      </c>
      <c r="AS175" s="294" t="str">
        <f t="shared" si="183"/>
        <v/>
      </c>
      <c r="AT175" s="295" t="str">
        <f t="shared" si="154"/>
        <v/>
      </c>
      <c r="AU175" s="294" t="str">
        <f t="shared" si="184"/>
        <v/>
      </c>
      <c r="AV175" s="295" t="str">
        <f t="shared" si="155"/>
        <v/>
      </c>
      <c r="AW175" s="294" t="str">
        <f t="shared" si="185"/>
        <v/>
      </c>
      <c r="AX175" s="295" t="str">
        <f t="shared" si="156"/>
        <v/>
      </c>
      <c r="AY175" s="294" t="str">
        <f t="shared" si="186"/>
        <v/>
      </c>
      <c r="AZ175" s="295" t="str">
        <f t="shared" si="157"/>
        <v/>
      </c>
      <c r="BA175" s="294" t="str">
        <f t="shared" si="187"/>
        <v/>
      </c>
      <c r="BB175" s="295" t="str">
        <f t="shared" si="158"/>
        <v/>
      </c>
      <c r="BC175" s="294" t="str">
        <f t="shared" si="188"/>
        <v/>
      </c>
      <c r="BD175" s="295" t="str">
        <f t="shared" si="159"/>
        <v/>
      </c>
      <c r="BE175" s="294" t="str">
        <f t="shared" si="189"/>
        <v/>
      </c>
      <c r="BF175" s="77" t="str">
        <f t="shared" si="193"/>
        <v/>
      </c>
      <c r="BG175" s="80" t="str">
        <f t="shared" si="190"/>
        <v/>
      </c>
      <c r="BH175" s="77" t="str">
        <f t="shared" si="194"/>
        <v/>
      </c>
      <c r="BI175" s="80" t="str">
        <f t="shared" si="191"/>
        <v/>
      </c>
      <c r="BJ175" s="77" t="str">
        <f t="shared" si="195"/>
        <v/>
      </c>
      <c r="BK175" s="80" t="str">
        <f t="shared" si="192"/>
        <v/>
      </c>
    </row>
    <row r="176" spans="1:63" s="68" customFormat="1" ht="21" customHeight="1">
      <c r="A176" s="241">
        <v>48</v>
      </c>
      <c r="B176" s="379" t="s">
        <v>506</v>
      </c>
      <c r="C176" s="380">
        <f t="shared" ca="1" si="132"/>
        <v>2678.71</v>
      </c>
      <c r="D176" s="295" t="str">
        <f t="shared" si="133"/>
        <v/>
      </c>
      <c r="E176" s="294" t="str">
        <f t="shared" si="163"/>
        <v/>
      </c>
      <c r="F176" s="295">
        <f t="shared" ca="1" si="134"/>
        <v>15771</v>
      </c>
      <c r="G176" s="294">
        <f t="shared" ca="1" si="164"/>
        <v>0</v>
      </c>
      <c r="H176" s="295">
        <f t="shared" ca="1" si="135"/>
        <v>12697.45</v>
      </c>
      <c r="I176" s="294">
        <f t="shared" ca="1" si="165"/>
        <v>0</v>
      </c>
      <c r="J176" s="295" t="str">
        <f t="shared" ca="1" si="136"/>
        <v/>
      </c>
      <c r="K176" s="294" t="str">
        <f t="shared" ca="1" si="166"/>
        <v/>
      </c>
      <c r="L176" s="295">
        <f t="shared" ca="1" si="137"/>
        <v>21261</v>
      </c>
      <c r="M176" s="294">
        <f t="shared" ca="1" si="167"/>
        <v>0</v>
      </c>
      <c r="N176" s="295">
        <f t="shared" ca="1" si="138"/>
        <v>19952</v>
      </c>
      <c r="O176" s="294">
        <f t="shared" ca="1" si="168"/>
        <v>0</v>
      </c>
      <c r="P176" s="295">
        <f t="shared" ca="1" si="139"/>
        <v>16114</v>
      </c>
      <c r="Q176" s="294">
        <f t="shared" ca="1" si="169"/>
        <v>0</v>
      </c>
      <c r="R176" s="295" t="str">
        <f t="shared" ca="1" si="140"/>
        <v/>
      </c>
      <c r="S176" s="294" t="str">
        <f t="shared" ca="1" si="170"/>
        <v/>
      </c>
      <c r="T176" s="295" t="str">
        <f t="shared" ca="1" si="141"/>
        <v/>
      </c>
      <c r="U176" s="294" t="str">
        <f t="shared" ca="1" si="171"/>
        <v/>
      </c>
      <c r="V176" s="295" t="str">
        <f t="shared" ca="1" si="142"/>
        <v/>
      </c>
      <c r="W176" s="294" t="str">
        <f t="shared" ca="1" si="172"/>
        <v/>
      </c>
      <c r="X176" s="295">
        <f t="shared" ca="1" si="143"/>
        <v>18744</v>
      </c>
      <c r="Y176" s="294">
        <f t="shared" ca="1" si="173"/>
        <v>1.1764705882352942</v>
      </c>
      <c r="Z176" s="295">
        <f t="shared" ca="1" si="144"/>
        <v>16193</v>
      </c>
      <c r="AA176" s="294">
        <f t="shared" ca="1" si="174"/>
        <v>1.1764705882352942</v>
      </c>
      <c r="AB176" s="295" t="str">
        <f t="shared" ca="1" si="145"/>
        <v/>
      </c>
      <c r="AC176" s="294" t="str">
        <f t="shared" ca="1" si="175"/>
        <v/>
      </c>
      <c r="AD176" s="295" t="str">
        <f t="shared" ca="1" si="146"/>
        <v/>
      </c>
      <c r="AE176" s="294" t="str">
        <f t="shared" ca="1" si="176"/>
        <v/>
      </c>
      <c r="AF176" s="295">
        <f t="shared" ca="1" si="147"/>
        <v>20800</v>
      </c>
      <c r="AG176" s="294">
        <f t="shared" ca="1" si="177"/>
        <v>0</v>
      </c>
      <c r="AH176" s="295">
        <f t="shared" ca="1" si="148"/>
        <v>15983</v>
      </c>
      <c r="AI176" s="294">
        <f t="shared" ca="1" si="178"/>
        <v>0</v>
      </c>
      <c r="AJ176" s="295" t="str">
        <f t="shared" si="149"/>
        <v/>
      </c>
      <c r="AK176" s="294" t="str">
        <f t="shared" si="179"/>
        <v/>
      </c>
      <c r="AL176" s="295" t="str">
        <f t="shared" si="150"/>
        <v/>
      </c>
      <c r="AM176" s="294" t="str">
        <f t="shared" si="180"/>
        <v/>
      </c>
      <c r="AN176" s="295" t="str">
        <f t="shared" si="151"/>
        <v/>
      </c>
      <c r="AO176" s="294" t="str">
        <f t="shared" si="181"/>
        <v/>
      </c>
      <c r="AP176" s="295" t="str">
        <f t="shared" si="152"/>
        <v/>
      </c>
      <c r="AQ176" s="294" t="str">
        <f t="shared" si="182"/>
        <v/>
      </c>
      <c r="AR176" s="295" t="str">
        <f t="shared" si="153"/>
        <v/>
      </c>
      <c r="AS176" s="294" t="str">
        <f t="shared" si="183"/>
        <v/>
      </c>
      <c r="AT176" s="295" t="str">
        <f t="shared" si="154"/>
        <v/>
      </c>
      <c r="AU176" s="294" t="str">
        <f t="shared" si="184"/>
        <v/>
      </c>
      <c r="AV176" s="295" t="str">
        <f t="shared" si="155"/>
        <v/>
      </c>
      <c r="AW176" s="294" t="str">
        <f t="shared" si="185"/>
        <v/>
      </c>
      <c r="AX176" s="295" t="str">
        <f t="shared" si="156"/>
        <v/>
      </c>
      <c r="AY176" s="294" t="str">
        <f t="shared" si="186"/>
        <v/>
      </c>
      <c r="AZ176" s="295" t="str">
        <f t="shared" si="157"/>
        <v/>
      </c>
      <c r="BA176" s="294" t="str">
        <f t="shared" si="187"/>
        <v/>
      </c>
      <c r="BB176" s="295" t="str">
        <f t="shared" si="158"/>
        <v/>
      </c>
      <c r="BC176" s="294" t="str">
        <f t="shared" si="188"/>
        <v/>
      </c>
      <c r="BD176" s="295" t="str">
        <f t="shared" si="159"/>
        <v/>
      </c>
      <c r="BE176" s="294" t="str">
        <f t="shared" si="189"/>
        <v/>
      </c>
      <c r="BF176" s="77" t="str">
        <f t="shared" si="193"/>
        <v/>
      </c>
      <c r="BG176" s="80" t="str">
        <f t="shared" si="190"/>
        <v/>
      </c>
      <c r="BH176" s="77" t="str">
        <f t="shared" si="194"/>
        <v/>
      </c>
      <c r="BI176" s="80" t="str">
        <f t="shared" si="191"/>
        <v/>
      </c>
      <c r="BJ176" s="77" t="str">
        <f t="shared" si="195"/>
        <v/>
      </c>
      <c r="BK176" s="80" t="str">
        <f t="shared" si="192"/>
        <v/>
      </c>
    </row>
    <row r="177" spans="1:63" s="68" customFormat="1" ht="21" customHeight="1">
      <c r="A177" s="241">
        <v>49</v>
      </c>
      <c r="B177" s="379" t="s">
        <v>508</v>
      </c>
      <c r="C177" s="380">
        <f t="shared" ca="1" si="132"/>
        <v>5421.5</v>
      </c>
      <c r="D177" s="295" t="str">
        <f t="shared" si="133"/>
        <v/>
      </c>
      <c r="E177" s="294" t="str">
        <f t="shared" si="163"/>
        <v/>
      </c>
      <c r="F177" s="295">
        <f t="shared" ca="1" si="134"/>
        <v>3054</v>
      </c>
      <c r="G177" s="294">
        <f t="shared" ca="1" si="164"/>
        <v>0</v>
      </c>
      <c r="H177" s="295">
        <f t="shared" ca="1" si="135"/>
        <v>8222.7199999999993</v>
      </c>
      <c r="I177" s="294">
        <f t="shared" ca="1" si="165"/>
        <v>1.1764705882352942</v>
      </c>
      <c r="J177" s="295" t="str">
        <f t="shared" ca="1" si="136"/>
        <v/>
      </c>
      <c r="K177" s="294" t="str">
        <f t="shared" ca="1" si="166"/>
        <v/>
      </c>
      <c r="L177" s="295">
        <f t="shared" ca="1" si="137"/>
        <v>22380</v>
      </c>
      <c r="M177" s="294">
        <f t="shared" ca="1" si="167"/>
        <v>0</v>
      </c>
      <c r="N177" s="295">
        <f t="shared" ca="1" si="138"/>
        <v>6612</v>
      </c>
      <c r="O177" s="294">
        <f t="shared" ca="1" si="168"/>
        <v>1.1764705882352942</v>
      </c>
      <c r="P177" s="295">
        <f t="shared" ca="1" si="139"/>
        <v>9212</v>
      </c>
      <c r="Q177" s="294">
        <f t="shared" ca="1" si="169"/>
        <v>1.1764705882352942</v>
      </c>
      <c r="R177" s="295" t="str">
        <f t="shared" ca="1" si="140"/>
        <v/>
      </c>
      <c r="S177" s="294" t="str">
        <f t="shared" ca="1" si="170"/>
        <v/>
      </c>
      <c r="T177" s="295" t="str">
        <f t="shared" ca="1" si="141"/>
        <v/>
      </c>
      <c r="U177" s="294" t="str">
        <f t="shared" ca="1" si="171"/>
        <v/>
      </c>
      <c r="V177" s="295" t="str">
        <f t="shared" ca="1" si="142"/>
        <v/>
      </c>
      <c r="W177" s="294" t="str">
        <f t="shared" ca="1" si="172"/>
        <v/>
      </c>
      <c r="X177" s="295">
        <f t="shared" ca="1" si="143"/>
        <v>5500</v>
      </c>
      <c r="Y177" s="294">
        <f t="shared" ca="1" si="173"/>
        <v>0</v>
      </c>
      <c r="Z177" s="295">
        <f t="shared" ca="1" si="144"/>
        <v>9258</v>
      </c>
      <c r="AA177" s="294">
        <f t="shared" ca="1" si="174"/>
        <v>1.1764705882352942</v>
      </c>
      <c r="AB177" s="295" t="str">
        <f t="shared" ca="1" si="145"/>
        <v/>
      </c>
      <c r="AC177" s="294" t="str">
        <f t="shared" ca="1" si="175"/>
        <v/>
      </c>
      <c r="AD177" s="295" t="str">
        <f t="shared" ca="1" si="146"/>
        <v/>
      </c>
      <c r="AE177" s="294" t="str">
        <f t="shared" ca="1" si="176"/>
        <v/>
      </c>
      <c r="AF177" s="295">
        <f t="shared" ca="1" si="147"/>
        <v>3200</v>
      </c>
      <c r="AG177" s="294">
        <f t="shared" ca="1" si="177"/>
        <v>0</v>
      </c>
      <c r="AH177" s="295">
        <f t="shared" ca="1" si="148"/>
        <v>9139</v>
      </c>
      <c r="AI177" s="294">
        <f t="shared" ca="1" si="178"/>
        <v>1.1764705882352942</v>
      </c>
      <c r="AJ177" s="295" t="str">
        <f t="shared" si="149"/>
        <v/>
      </c>
      <c r="AK177" s="294" t="str">
        <f t="shared" si="179"/>
        <v/>
      </c>
      <c r="AL177" s="295" t="str">
        <f t="shared" si="150"/>
        <v/>
      </c>
      <c r="AM177" s="294" t="str">
        <f t="shared" si="180"/>
        <v/>
      </c>
      <c r="AN177" s="295" t="str">
        <f t="shared" si="151"/>
        <v/>
      </c>
      <c r="AO177" s="294" t="str">
        <f t="shared" si="181"/>
        <v/>
      </c>
      <c r="AP177" s="295" t="str">
        <f t="shared" si="152"/>
        <v/>
      </c>
      <c r="AQ177" s="294" t="str">
        <f t="shared" si="182"/>
        <v/>
      </c>
      <c r="AR177" s="295" t="str">
        <f t="shared" si="153"/>
        <v/>
      </c>
      <c r="AS177" s="294" t="str">
        <f t="shared" si="183"/>
        <v/>
      </c>
      <c r="AT177" s="295" t="str">
        <f t="shared" si="154"/>
        <v/>
      </c>
      <c r="AU177" s="294" t="str">
        <f t="shared" si="184"/>
        <v/>
      </c>
      <c r="AV177" s="295" t="str">
        <f t="shared" si="155"/>
        <v/>
      </c>
      <c r="AW177" s="294" t="str">
        <f t="shared" si="185"/>
        <v/>
      </c>
      <c r="AX177" s="295" t="str">
        <f t="shared" si="156"/>
        <v/>
      </c>
      <c r="AY177" s="294" t="str">
        <f t="shared" si="186"/>
        <v/>
      </c>
      <c r="AZ177" s="295" t="str">
        <f t="shared" si="157"/>
        <v/>
      </c>
      <c r="BA177" s="294" t="str">
        <f t="shared" si="187"/>
        <v/>
      </c>
      <c r="BB177" s="295" t="str">
        <f t="shared" si="158"/>
        <v/>
      </c>
      <c r="BC177" s="294" t="str">
        <f t="shared" si="188"/>
        <v/>
      </c>
      <c r="BD177" s="295" t="str">
        <f t="shared" si="159"/>
        <v/>
      </c>
      <c r="BE177" s="294" t="str">
        <f t="shared" si="189"/>
        <v/>
      </c>
      <c r="BF177" s="77" t="str">
        <f t="shared" si="193"/>
        <v/>
      </c>
      <c r="BG177" s="80" t="str">
        <f t="shared" si="190"/>
        <v/>
      </c>
      <c r="BH177" s="77" t="str">
        <f t="shared" si="194"/>
        <v/>
      </c>
      <c r="BI177" s="80" t="str">
        <f t="shared" si="191"/>
        <v/>
      </c>
      <c r="BJ177" s="77" t="str">
        <f t="shared" si="195"/>
        <v/>
      </c>
      <c r="BK177" s="80" t="str">
        <f t="shared" si="192"/>
        <v/>
      </c>
    </row>
    <row r="178" spans="1:63" s="68" customFormat="1" ht="21" customHeight="1">
      <c r="A178" s="241">
        <v>50</v>
      </c>
      <c r="B178" s="379" t="s">
        <v>510</v>
      </c>
      <c r="C178" s="380">
        <f t="shared" ca="1" si="132"/>
        <v>17188.88</v>
      </c>
      <c r="D178" s="295" t="str">
        <f t="shared" si="133"/>
        <v/>
      </c>
      <c r="E178" s="294" t="str">
        <f t="shared" si="163"/>
        <v/>
      </c>
      <c r="F178" s="295">
        <f t="shared" ca="1" si="134"/>
        <v>70070</v>
      </c>
      <c r="G178" s="294">
        <f t="shared" ca="1" si="164"/>
        <v>0</v>
      </c>
      <c r="H178" s="295">
        <f t="shared" ca="1" si="135"/>
        <v>80962.080000000002</v>
      </c>
      <c r="I178" s="294">
        <f t="shared" ca="1" si="165"/>
        <v>1.1764705882352942</v>
      </c>
      <c r="J178" s="295" t="str">
        <f t="shared" ca="1" si="136"/>
        <v/>
      </c>
      <c r="K178" s="294" t="str">
        <f t="shared" ca="1" si="166"/>
        <v/>
      </c>
      <c r="L178" s="295">
        <f t="shared" ca="1" si="137"/>
        <v>61545</v>
      </c>
      <c r="M178" s="294">
        <f t="shared" ca="1" si="167"/>
        <v>0</v>
      </c>
      <c r="N178" s="295">
        <f t="shared" ca="1" si="138"/>
        <v>63800</v>
      </c>
      <c r="O178" s="294">
        <f t="shared" ca="1" si="168"/>
        <v>0</v>
      </c>
      <c r="P178" s="295">
        <f t="shared" ca="1" si="139"/>
        <v>104732</v>
      </c>
      <c r="Q178" s="294">
        <f t="shared" ca="1" si="169"/>
        <v>0</v>
      </c>
      <c r="R178" s="295" t="str">
        <f t="shared" ca="1" si="140"/>
        <v/>
      </c>
      <c r="S178" s="294" t="str">
        <f t="shared" ca="1" si="170"/>
        <v/>
      </c>
      <c r="T178" s="295" t="str">
        <f t="shared" ca="1" si="141"/>
        <v/>
      </c>
      <c r="U178" s="294" t="str">
        <f t="shared" ca="1" si="171"/>
        <v/>
      </c>
      <c r="V178" s="295" t="str">
        <f t="shared" ca="1" si="142"/>
        <v/>
      </c>
      <c r="W178" s="294" t="str">
        <f t="shared" ca="1" si="172"/>
        <v/>
      </c>
      <c r="X178" s="295">
        <f t="shared" ca="1" si="143"/>
        <v>87235</v>
      </c>
      <c r="Y178" s="294">
        <f t="shared" ca="1" si="173"/>
        <v>1.1764705882352942</v>
      </c>
      <c r="Z178" s="295">
        <f t="shared" ca="1" si="144"/>
        <v>105258</v>
      </c>
      <c r="AA178" s="294">
        <f t="shared" ca="1" si="174"/>
        <v>0</v>
      </c>
      <c r="AB178" s="295" t="str">
        <f t="shared" ca="1" si="145"/>
        <v/>
      </c>
      <c r="AC178" s="294" t="str">
        <f t="shared" ca="1" si="175"/>
        <v/>
      </c>
      <c r="AD178" s="295" t="str">
        <f t="shared" ca="1" si="146"/>
        <v/>
      </c>
      <c r="AE178" s="294" t="str">
        <f t="shared" ca="1" si="176"/>
        <v/>
      </c>
      <c r="AF178" s="295">
        <f t="shared" ca="1" si="147"/>
        <v>67600</v>
      </c>
      <c r="AG178" s="294">
        <f t="shared" ca="1" si="177"/>
        <v>0</v>
      </c>
      <c r="AH178" s="295">
        <f t="shared" ca="1" si="148"/>
        <v>103891</v>
      </c>
      <c r="AI178" s="294">
        <f t="shared" ca="1" si="178"/>
        <v>0</v>
      </c>
      <c r="AJ178" s="295" t="str">
        <f t="shared" si="149"/>
        <v/>
      </c>
      <c r="AK178" s="294" t="str">
        <f t="shared" si="179"/>
        <v/>
      </c>
      <c r="AL178" s="295" t="str">
        <f t="shared" si="150"/>
        <v/>
      </c>
      <c r="AM178" s="294" t="str">
        <f t="shared" si="180"/>
        <v/>
      </c>
      <c r="AN178" s="295" t="str">
        <f t="shared" si="151"/>
        <v/>
      </c>
      <c r="AO178" s="294" t="str">
        <f t="shared" si="181"/>
        <v/>
      </c>
      <c r="AP178" s="295" t="str">
        <f t="shared" si="152"/>
        <v/>
      </c>
      <c r="AQ178" s="294" t="str">
        <f t="shared" si="182"/>
        <v/>
      </c>
      <c r="AR178" s="295" t="str">
        <f t="shared" si="153"/>
        <v/>
      </c>
      <c r="AS178" s="294" t="str">
        <f t="shared" si="183"/>
        <v/>
      </c>
      <c r="AT178" s="295" t="str">
        <f t="shared" si="154"/>
        <v/>
      </c>
      <c r="AU178" s="294" t="str">
        <f t="shared" si="184"/>
        <v/>
      </c>
      <c r="AV178" s="295" t="str">
        <f t="shared" si="155"/>
        <v/>
      </c>
      <c r="AW178" s="294" t="str">
        <f t="shared" si="185"/>
        <v/>
      </c>
      <c r="AX178" s="295" t="str">
        <f t="shared" si="156"/>
        <v/>
      </c>
      <c r="AY178" s="294" t="str">
        <f t="shared" si="186"/>
        <v/>
      </c>
      <c r="AZ178" s="295" t="str">
        <f t="shared" si="157"/>
        <v/>
      </c>
      <c r="BA178" s="294" t="str">
        <f t="shared" si="187"/>
        <v/>
      </c>
      <c r="BB178" s="295" t="str">
        <f t="shared" si="158"/>
        <v/>
      </c>
      <c r="BC178" s="294" t="str">
        <f t="shared" si="188"/>
        <v/>
      </c>
      <c r="BD178" s="295" t="str">
        <f t="shared" si="159"/>
        <v/>
      </c>
      <c r="BE178" s="294" t="str">
        <f t="shared" si="189"/>
        <v/>
      </c>
      <c r="BF178" s="77" t="str">
        <f t="shared" si="193"/>
        <v/>
      </c>
      <c r="BG178" s="80" t="str">
        <f t="shared" si="190"/>
        <v/>
      </c>
      <c r="BH178" s="77" t="str">
        <f t="shared" si="194"/>
        <v/>
      </c>
      <c r="BI178" s="80" t="str">
        <f t="shared" si="191"/>
        <v/>
      </c>
      <c r="BJ178" s="77" t="str">
        <f t="shared" si="195"/>
        <v/>
      </c>
      <c r="BK178" s="80" t="str">
        <f t="shared" si="192"/>
        <v/>
      </c>
    </row>
    <row r="179" spans="1:63" s="68" customFormat="1" ht="21" customHeight="1">
      <c r="A179" s="241">
        <v>51</v>
      </c>
      <c r="B179" s="379" t="s">
        <v>512</v>
      </c>
      <c r="C179" s="380">
        <f t="shared" ca="1" si="132"/>
        <v>52441.98</v>
      </c>
      <c r="D179" s="295" t="str">
        <f t="shared" si="133"/>
        <v/>
      </c>
      <c r="E179" s="294" t="str">
        <f t="shared" si="163"/>
        <v/>
      </c>
      <c r="F179" s="295">
        <f t="shared" ca="1" si="134"/>
        <v>97500</v>
      </c>
      <c r="G179" s="294">
        <f t="shared" ca="1" si="164"/>
        <v>0</v>
      </c>
      <c r="H179" s="295">
        <f t="shared" ca="1" si="135"/>
        <v>234038.58</v>
      </c>
      <c r="I179" s="294">
        <f t="shared" ca="1" si="165"/>
        <v>0</v>
      </c>
      <c r="J179" s="295" t="str">
        <f t="shared" ca="1" si="136"/>
        <v/>
      </c>
      <c r="K179" s="294" t="str">
        <f t="shared" ca="1" si="166"/>
        <v/>
      </c>
      <c r="L179" s="295">
        <f t="shared" ca="1" si="137"/>
        <v>51138.3</v>
      </c>
      <c r="M179" s="294">
        <f t="shared" ca="1" si="167"/>
        <v>0</v>
      </c>
      <c r="N179" s="295">
        <f t="shared" ca="1" si="138"/>
        <v>73370</v>
      </c>
      <c r="O179" s="294">
        <f t="shared" ca="1" si="168"/>
        <v>0</v>
      </c>
      <c r="P179" s="295">
        <f t="shared" ca="1" si="139"/>
        <v>149508</v>
      </c>
      <c r="Q179" s="294">
        <f t="shared" ca="1" si="169"/>
        <v>1.1764705882352942</v>
      </c>
      <c r="R179" s="295" t="str">
        <f t="shared" ca="1" si="140"/>
        <v/>
      </c>
      <c r="S179" s="294" t="str">
        <f t="shared" ca="1" si="170"/>
        <v/>
      </c>
      <c r="T179" s="295" t="str">
        <f t="shared" ca="1" si="141"/>
        <v/>
      </c>
      <c r="U179" s="294" t="str">
        <f t="shared" ca="1" si="171"/>
        <v/>
      </c>
      <c r="V179" s="295" t="str">
        <f t="shared" ca="1" si="142"/>
        <v/>
      </c>
      <c r="W179" s="294" t="str">
        <f t="shared" ca="1" si="172"/>
        <v/>
      </c>
      <c r="X179" s="295">
        <f t="shared" ca="1" si="143"/>
        <v>150000</v>
      </c>
      <c r="Y179" s="294">
        <f t="shared" ca="1" si="173"/>
        <v>1.1764705882352942</v>
      </c>
      <c r="Z179" s="295">
        <f t="shared" ca="1" si="144"/>
        <v>150258</v>
      </c>
      <c r="AA179" s="294">
        <f t="shared" ca="1" si="174"/>
        <v>1.1764705882352942</v>
      </c>
      <c r="AB179" s="295" t="str">
        <f t="shared" ca="1" si="145"/>
        <v/>
      </c>
      <c r="AC179" s="294" t="str">
        <f t="shared" ca="1" si="175"/>
        <v/>
      </c>
      <c r="AD179" s="295" t="str">
        <f t="shared" ca="1" si="146"/>
        <v/>
      </c>
      <c r="AE179" s="294" t="str">
        <f t="shared" ca="1" si="176"/>
        <v/>
      </c>
      <c r="AF179" s="295">
        <f t="shared" ca="1" si="147"/>
        <v>85000</v>
      </c>
      <c r="AG179" s="294">
        <f t="shared" ca="1" si="177"/>
        <v>0</v>
      </c>
      <c r="AH179" s="295">
        <f t="shared" ca="1" si="148"/>
        <v>148305</v>
      </c>
      <c r="AI179" s="294">
        <f t="shared" ca="1" si="178"/>
        <v>1.1764705882352942</v>
      </c>
      <c r="AJ179" s="295" t="str">
        <f t="shared" si="149"/>
        <v/>
      </c>
      <c r="AK179" s="294" t="str">
        <f t="shared" si="179"/>
        <v/>
      </c>
      <c r="AL179" s="295" t="str">
        <f t="shared" si="150"/>
        <v/>
      </c>
      <c r="AM179" s="294" t="str">
        <f t="shared" si="180"/>
        <v/>
      </c>
      <c r="AN179" s="295" t="str">
        <f t="shared" si="151"/>
        <v/>
      </c>
      <c r="AO179" s="294" t="str">
        <f t="shared" si="181"/>
        <v/>
      </c>
      <c r="AP179" s="295" t="str">
        <f t="shared" si="152"/>
        <v/>
      </c>
      <c r="AQ179" s="294" t="str">
        <f t="shared" si="182"/>
        <v/>
      </c>
      <c r="AR179" s="295" t="str">
        <f t="shared" si="153"/>
        <v/>
      </c>
      <c r="AS179" s="294" t="str">
        <f t="shared" si="183"/>
        <v/>
      </c>
      <c r="AT179" s="295" t="str">
        <f t="shared" si="154"/>
        <v/>
      </c>
      <c r="AU179" s="294" t="str">
        <f t="shared" si="184"/>
        <v/>
      </c>
      <c r="AV179" s="295" t="str">
        <f t="shared" si="155"/>
        <v/>
      </c>
      <c r="AW179" s="294" t="str">
        <f t="shared" si="185"/>
        <v/>
      </c>
      <c r="AX179" s="295" t="str">
        <f t="shared" si="156"/>
        <v/>
      </c>
      <c r="AY179" s="294" t="str">
        <f t="shared" si="186"/>
        <v/>
      </c>
      <c r="AZ179" s="295" t="str">
        <f t="shared" si="157"/>
        <v/>
      </c>
      <c r="BA179" s="294" t="str">
        <f t="shared" si="187"/>
        <v/>
      </c>
      <c r="BB179" s="295" t="str">
        <f t="shared" si="158"/>
        <v/>
      </c>
      <c r="BC179" s="294" t="str">
        <f t="shared" si="188"/>
        <v/>
      </c>
      <c r="BD179" s="295" t="str">
        <f t="shared" si="159"/>
        <v/>
      </c>
      <c r="BE179" s="294" t="str">
        <f t="shared" si="189"/>
        <v/>
      </c>
      <c r="BF179" s="77" t="str">
        <f t="shared" si="193"/>
        <v/>
      </c>
      <c r="BG179" s="80" t="str">
        <f t="shared" si="190"/>
        <v/>
      </c>
      <c r="BH179" s="77" t="str">
        <f t="shared" si="194"/>
        <v/>
      </c>
      <c r="BI179" s="80" t="str">
        <f t="shared" si="191"/>
        <v/>
      </c>
      <c r="BJ179" s="77" t="str">
        <f t="shared" si="195"/>
        <v/>
      </c>
      <c r="BK179" s="80" t="str">
        <f t="shared" si="192"/>
        <v/>
      </c>
    </row>
    <row r="180" spans="1:63" s="68" customFormat="1" ht="21" customHeight="1">
      <c r="A180" s="241">
        <v>52</v>
      </c>
      <c r="B180" s="379" t="s">
        <v>514</v>
      </c>
      <c r="C180" s="380">
        <f t="shared" ca="1" si="132"/>
        <v>2374.61</v>
      </c>
      <c r="D180" s="295" t="str">
        <f t="shared" si="133"/>
        <v/>
      </c>
      <c r="E180" s="294" t="str">
        <f t="shared" si="163"/>
        <v/>
      </c>
      <c r="F180" s="295">
        <f t="shared" ca="1" si="134"/>
        <v>4940</v>
      </c>
      <c r="G180" s="294">
        <f t="shared" ca="1" si="164"/>
        <v>1.1764705882352942</v>
      </c>
      <c r="H180" s="295">
        <f t="shared" ca="1" si="135"/>
        <v>2400.31</v>
      </c>
      <c r="I180" s="294">
        <f t="shared" ca="1" si="165"/>
        <v>0</v>
      </c>
      <c r="J180" s="295" t="str">
        <f t="shared" ca="1" si="136"/>
        <v/>
      </c>
      <c r="K180" s="294" t="str">
        <f t="shared" ca="1" si="166"/>
        <v/>
      </c>
      <c r="L180" s="295">
        <f t="shared" ca="1" si="137"/>
        <v>2573.6999999999998</v>
      </c>
      <c r="M180" s="294">
        <f t="shared" ca="1" si="167"/>
        <v>0</v>
      </c>
      <c r="N180" s="295">
        <f t="shared" ca="1" si="138"/>
        <v>9280</v>
      </c>
      <c r="O180" s="294">
        <f t="shared" ca="1" si="168"/>
        <v>0</v>
      </c>
      <c r="P180" s="295">
        <f t="shared" ca="1" si="139"/>
        <v>6228</v>
      </c>
      <c r="Q180" s="294">
        <f t="shared" ca="1" si="169"/>
        <v>0</v>
      </c>
      <c r="R180" s="295" t="str">
        <f t="shared" ca="1" si="140"/>
        <v/>
      </c>
      <c r="S180" s="294" t="str">
        <f t="shared" ca="1" si="170"/>
        <v/>
      </c>
      <c r="T180" s="295" t="str">
        <f t="shared" ca="1" si="141"/>
        <v/>
      </c>
      <c r="U180" s="294" t="str">
        <f t="shared" ca="1" si="171"/>
        <v/>
      </c>
      <c r="V180" s="295" t="str">
        <f t="shared" ca="1" si="142"/>
        <v/>
      </c>
      <c r="W180" s="294" t="str">
        <f t="shared" ca="1" si="172"/>
        <v/>
      </c>
      <c r="X180" s="295">
        <f t="shared" ca="1" si="143"/>
        <v>1850</v>
      </c>
      <c r="Y180" s="294">
        <f t="shared" ca="1" si="173"/>
        <v>0</v>
      </c>
      <c r="Z180" s="295">
        <f t="shared" ca="1" si="144"/>
        <v>6258</v>
      </c>
      <c r="AA180" s="294">
        <f t="shared" ca="1" si="174"/>
        <v>0</v>
      </c>
      <c r="AB180" s="295" t="str">
        <f t="shared" ca="1" si="145"/>
        <v/>
      </c>
      <c r="AC180" s="294" t="str">
        <f t="shared" ca="1" si="175"/>
        <v/>
      </c>
      <c r="AD180" s="295" t="str">
        <f t="shared" ca="1" si="146"/>
        <v/>
      </c>
      <c r="AE180" s="294" t="str">
        <f t="shared" ca="1" si="176"/>
        <v/>
      </c>
      <c r="AF180" s="295">
        <f t="shared" ca="1" si="147"/>
        <v>2500</v>
      </c>
      <c r="AG180" s="294">
        <f t="shared" ca="1" si="177"/>
        <v>0</v>
      </c>
      <c r="AH180" s="295">
        <f t="shared" ca="1" si="148"/>
        <v>6177</v>
      </c>
      <c r="AI180" s="294">
        <f t="shared" ca="1" si="178"/>
        <v>0</v>
      </c>
      <c r="AJ180" s="295" t="str">
        <f t="shared" si="149"/>
        <v/>
      </c>
      <c r="AK180" s="294" t="str">
        <f t="shared" si="179"/>
        <v/>
      </c>
      <c r="AL180" s="295" t="str">
        <f t="shared" si="150"/>
        <v/>
      </c>
      <c r="AM180" s="294" t="str">
        <f t="shared" si="180"/>
        <v/>
      </c>
      <c r="AN180" s="295" t="str">
        <f t="shared" si="151"/>
        <v/>
      </c>
      <c r="AO180" s="294" t="str">
        <f t="shared" si="181"/>
        <v/>
      </c>
      <c r="AP180" s="295" t="str">
        <f t="shared" si="152"/>
        <v/>
      </c>
      <c r="AQ180" s="294" t="str">
        <f t="shared" si="182"/>
        <v/>
      </c>
      <c r="AR180" s="295" t="str">
        <f t="shared" si="153"/>
        <v/>
      </c>
      <c r="AS180" s="294" t="str">
        <f t="shared" si="183"/>
        <v/>
      </c>
      <c r="AT180" s="295" t="str">
        <f t="shared" si="154"/>
        <v/>
      </c>
      <c r="AU180" s="294" t="str">
        <f t="shared" si="184"/>
        <v/>
      </c>
      <c r="AV180" s="295" t="str">
        <f t="shared" si="155"/>
        <v/>
      </c>
      <c r="AW180" s="294" t="str">
        <f t="shared" si="185"/>
        <v/>
      </c>
      <c r="AX180" s="295" t="str">
        <f t="shared" si="156"/>
        <v/>
      </c>
      <c r="AY180" s="294" t="str">
        <f t="shared" si="186"/>
        <v/>
      </c>
      <c r="AZ180" s="295" t="str">
        <f t="shared" si="157"/>
        <v/>
      </c>
      <c r="BA180" s="294" t="str">
        <f t="shared" si="187"/>
        <v/>
      </c>
      <c r="BB180" s="295" t="str">
        <f t="shared" si="158"/>
        <v/>
      </c>
      <c r="BC180" s="294" t="str">
        <f t="shared" si="188"/>
        <v/>
      </c>
      <c r="BD180" s="295" t="str">
        <f t="shared" si="159"/>
        <v/>
      </c>
      <c r="BE180" s="294" t="str">
        <f t="shared" si="189"/>
        <v/>
      </c>
      <c r="BF180" s="77" t="str">
        <f t="shared" si="193"/>
        <v/>
      </c>
      <c r="BG180" s="80" t="str">
        <f t="shared" si="190"/>
        <v/>
      </c>
      <c r="BH180" s="77" t="str">
        <f t="shared" si="194"/>
        <v/>
      </c>
      <c r="BI180" s="80" t="str">
        <f t="shared" si="191"/>
        <v/>
      </c>
      <c r="BJ180" s="77" t="str">
        <f t="shared" si="195"/>
        <v/>
      </c>
      <c r="BK180" s="80" t="str">
        <f t="shared" si="192"/>
        <v/>
      </c>
    </row>
    <row r="181" spans="1:63" s="68" customFormat="1" ht="21" customHeight="1">
      <c r="A181" s="241">
        <v>53</v>
      </c>
      <c r="B181" s="379" t="s">
        <v>514</v>
      </c>
      <c r="C181" s="380">
        <f t="shared" ca="1" si="132"/>
        <v>2374.61</v>
      </c>
      <c r="D181" s="295" t="str">
        <f t="shared" si="133"/>
        <v/>
      </c>
      <c r="E181" s="294" t="str">
        <f t="shared" si="163"/>
        <v/>
      </c>
      <c r="F181" s="295">
        <f t="shared" ca="1" si="134"/>
        <v>4940</v>
      </c>
      <c r="G181" s="294">
        <f t="shared" ca="1" si="164"/>
        <v>1.1764705882352942</v>
      </c>
      <c r="H181" s="295">
        <f t="shared" ca="1" si="135"/>
        <v>2400.31</v>
      </c>
      <c r="I181" s="294">
        <f t="shared" ca="1" si="165"/>
        <v>0</v>
      </c>
      <c r="J181" s="295" t="str">
        <f t="shared" ca="1" si="136"/>
        <v/>
      </c>
      <c r="K181" s="294" t="str">
        <f t="shared" ca="1" si="166"/>
        <v/>
      </c>
      <c r="L181" s="295">
        <f t="shared" ca="1" si="137"/>
        <v>2573.6999999999998</v>
      </c>
      <c r="M181" s="294">
        <f t="shared" ca="1" si="167"/>
        <v>0</v>
      </c>
      <c r="N181" s="295">
        <f t="shared" ca="1" si="138"/>
        <v>9280</v>
      </c>
      <c r="O181" s="294">
        <f t="shared" ca="1" si="168"/>
        <v>0</v>
      </c>
      <c r="P181" s="295">
        <f t="shared" ca="1" si="139"/>
        <v>6228</v>
      </c>
      <c r="Q181" s="294">
        <f t="shared" ca="1" si="169"/>
        <v>0</v>
      </c>
      <c r="R181" s="295" t="str">
        <f t="shared" ca="1" si="140"/>
        <v/>
      </c>
      <c r="S181" s="294" t="str">
        <f t="shared" ca="1" si="170"/>
        <v/>
      </c>
      <c r="T181" s="295" t="str">
        <f t="shared" ca="1" si="141"/>
        <v/>
      </c>
      <c r="U181" s="294" t="str">
        <f t="shared" ca="1" si="171"/>
        <v/>
      </c>
      <c r="V181" s="295" t="str">
        <f t="shared" ca="1" si="142"/>
        <v/>
      </c>
      <c r="W181" s="294" t="str">
        <f t="shared" ca="1" si="172"/>
        <v/>
      </c>
      <c r="X181" s="295">
        <f t="shared" ca="1" si="143"/>
        <v>1850</v>
      </c>
      <c r="Y181" s="294">
        <f t="shared" ca="1" si="173"/>
        <v>0</v>
      </c>
      <c r="Z181" s="295">
        <f t="shared" ca="1" si="144"/>
        <v>6258</v>
      </c>
      <c r="AA181" s="294">
        <f t="shared" ca="1" si="174"/>
        <v>0</v>
      </c>
      <c r="AB181" s="295" t="str">
        <f t="shared" ca="1" si="145"/>
        <v/>
      </c>
      <c r="AC181" s="294" t="str">
        <f t="shared" ca="1" si="175"/>
        <v/>
      </c>
      <c r="AD181" s="295" t="str">
        <f t="shared" ca="1" si="146"/>
        <v/>
      </c>
      <c r="AE181" s="294" t="str">
        <f t="shared" ca="1" si="176"/>
        <v/>
      </c>
      <c r="AF181" s="295">
        <f t="shared" ca="1" si="147"/>
        <v>2500</v>
      </c>
      <c r="AG181" s="294">
        <f t="shared" ca="1" si="177"/>
        <v>0</v>
      </c>
      <c r="AH181" s="295">
        <f t="shared" ca="1" si="148"/>
        <v>6177</v>
      </c>
      <c r="AI181" s="294">
        <f t="shared" ca="1" si="178"/>
        <v>0</v>
      </c>
      <c r="AJ181" s="295" t="str">
        <f t="shared" si="149"/>
        <v/>
      </c>
      <c r="AK181" s="294" t="str">
        <f t="shared" si="179"/>
        <v/>
      </c>
      <c r="AL181" s="295" t="str">
        <f t="shared" si="150"/>
        <v/>
      </c>
      <c r="AM181" s="294" t="str">
        <f t="shared" si="180"/>
        <v/>
      </c>
      <c r="AN181" s="295" t="str">
        <f t="shared" si="151"/>
        <v/>
      </c>
      <c r="AO181" s="294" t="str">
        <f t="shared" si="181"/>
        <v/>
      </c>
      <c r="AP181" s="295" t="str">
        <f t="shared" si="152"/>
        <v/>
      </c>
      <c r="AQ181" s="294" t="str">
        <f t="shared" si="182"/>
        <v/>
      </c>
      <c r="AR181" s="295" t="str">
        <f t="shared" si="153"/>
        <v/>
      </c>
      <c r="AS181" s="294" t="str">
        <f t="shared" si="183"/>
        <v/>
      </c>
      <c r="AT181" s="295" t="str">
        <f t="shared" si="154"/>
        <v/>
      </c>
      <c r="AU181" s="294" t="str">
        <f t="shared" si="184"/>
        <v/>
      </c>
      <c r="AV181" s="295" t="str">
        <f t="shared" si="155"/>
        <v/>
      </c>
      <c r="AW181" s="294" t="str">
        <f t="shared" si="185"/>
        <v/>
      </c>
      <c r="AX181" s="295" t="str">
        <f t="shared" si="156"/>
        <v/>
      </c>
      <c r="AY181" s="294" t="str">
        <f t="shared" si="186"/>
        <v/>
      </c>
      <c r="AZ181" s="295" t="str">
        <f t="shared" si="157"/>
        <v/>
      </c>
      <c r="BA181" s="294" t="str">
        <f t="shared" si="187"/>
        <v/>
      </c>
      <c r="BB181" s="295" t="str">
        <f t="shared" si="158"/>
        <v/>
      </c>
      <c r="BC181" s="294" t="str">
        <f t="shared" si="188"/>
        <v/>
      </c>
      <c r="BD181" s="295" t="str">
        <f t="shared" si="159"/>
        <v/>
      </c>
      <c r="BE181" s="294" t="str">
        <f t="shared" si="189"/>
        <v/>
      </c>
      <c r="BF181" s="77" t="str">
        <f t="shared" si="193"/>
        <v/>
      </c>
      <c r="BG181" s="80" t="str">
        <f t="shared" si="190"/>
        <v/>
      </c>
      <c r="BH181" s="77" t="str">
        <f t="shared" si="194"/>
        <v/>
      </c>
      <c r="BI181" s="80" t="str">
        <f t="shared" si="191"/>
        <v/>
      </c>
      <c r="BJ181" s="77" t="str">
        <f t="shared" si="195"/>
        <v/>
      </c>
      <c r="BK181" s="80" t="str">
        <f t="shared" si="192"/>
        <v/>
      </c>
    </row>
    <row r="182" spans="1:63" s="68" customFormat="1" ht="21" customHeight="1">
      <c r="A182" s="241">
        <v>54</v>
      </c>
      <c r="B182" s="379" t="s">
        <v>518</v>
      </c>
      <c r="C182" s="380">
        <f t="shared" ca="1" si="132"/>
        <v>3282.2</v>
      </c>
      <c r="D182" s="295" t="str">
        <f t="shared" si="133"/>
        <v/>
      </c>
      <c r="E182" s="294" t="str">
        <f t="shared" si="163"/>
        <v/>
      </c>
      <c r="F182" s="295">
        <f t="shared" ca="1" si="134"/>
        <v>12350</v>
      </c>
      <c r="G182" s="294">
        <f t="shared" ca="1" si="164"/>
        <v>0</v>
      </c>
      <c r="H182" s="295">
        <f t="shared" ca="1" si="135"/>
        <v>10426.23</v>
      </c>
      <c r="I182" s="294">
        <f t="shared" ca="1" si="165"/>
        <v>0</v>
      </c>
      <c r="J182" s="295" t="str">
        <f t="shared" ca="1" si="136"/>
        <v/>
      </c>
      <c r="K182" s="294" t="str">
        <f t="shared" ca="1" si="166"/>
        <v/>
      </c>
      <c r="L182" s="295">
        <f t="shared" ca="1" si="137"/>
        <v>3357</v>
      </c>
      <c r="M182" s="294">
        <f t="shared" ca="1" si="167"/>
        <v>0</v>
      </c>
      <c r="N182" s="295">
        <f t="shared" ca="1" si="138"/>
        <v>13340</v>
      </c>
      <c r="O182" s="294">
        <f t="shared" ca="1" si="168"/>
        <v>0</v>
      </c>
      <c r="P182" s="295">
        <f t="shared" ca="1" si="139"/>
        <v>9434</v>
      </c>
      <c r="Q182" s="294">
        <f t="shared" ca="1" si="169"/>
        <v>1.1764705882352942</v>
      </c>
      <c r="R182" s="295" t="str">
        <f t="shared" ca="1" si="140"/>
        <v/>
      </c>
      <c r="S182" s="294" t="str">
        <f t="shared" ca="1" si="170"/>
        <v/>
      </c>
      <c r="T182" s="295" t="str">
        <f t="shared" ca="1" si="141"/>
        <v/>
      </c>
      <c r="U182" s="294" t="str">
        <f t="shared" ca="1" si="171"/>
        <v/>
      </c>
      <c r="V182" s="295" t="str">
        <f t="shared" ca="1" si="142"/>
        <v/>
      </c>
      <c r="W182" s="294" t="str">
        <f t="shared" ca="1" si="172"/>
        <v/>
      </c>
      <c r="X182" s="295">
        <f t="shared" ca="1" si="143"/>
        <v>3700</v>
      </c>
      <c r="Y182" s="294">
        <f t="shared" ca="1" si="173"/>
        <v>0</v>
      </c>
      <c r="Z182" s="295">
        <f t="shared" ca="1" si="144"/>
        <v>9480</v>
      </c>
      <c r="AA182" s="294">
        <f t="shared" ca="1" si="174"/>
        <v>1.1764705882352942</v>
      </c>
      <c r="AB182" s="295" t="str">
        <f t="shared" ca="1" si="145"/>
        <v/>
      </c>
      <c r="AC182" s="294" t="str">
        <f t="shared" ca="1" si="175"/>
        <v/>
      </c>
      <c r="AD182" s="295" t="str">
        <f t="shared" ca="1" si="146"/>
        <v/>
      </c>
      <c r="AE182" s="294" t="str">
        <f t="shared" ca="1" si="176"/>
        <v/>
      </c>
      <c r="AF182" s="295">
        <f t="shared" ca="1" si="147"/>
        <v>6700</v>
      </c>
      <c r="AG182" s="294">
        <f t="shared" ca="1" si="177"/>
        <v>0</v>
      </c>
      <c r="AH182" s="295">
        <f t="shared" ca="1" si="148"/>
        <v>9357</v>
      </c>
      <c r="AI182" s="294">
        <f t="shared" ca="1" si="178"/>
        <v>1.1764705882352942</v>
      </c>
      <c r="AJ182" s="295" t="str">
        <f t="shared" si="149"/>
        <v/>
      </c>
      <c r="AK182" s="294" t="str">
        <f t="shared" si="179"/>
        <v/>
      </c>
      <c r="AL182" s="295" t="str">
        <f t="shared" si="150"/>
        <v/>
      </c>
      <c r="AM182" s="294" t="str">
        <f t="shared" si="180"/>
        <v/>
      </c>
      <c r="AN182" s="295" t="str">
        <f t="shared" si="151"/>
        <v/>
      </c>
      <c r="AO182" s="294" t="str">
        <f t="shared" si="181"/>
        <v/>
      </c>
      <c r="AP182" s="295" t="str">
        <f t="shared" si="152"/>
        <v/>
      </c>
      <c r="AQ182" s="294" t="str">
        <f t="shared" si="182"/>
        <v/>
      </c>
      <c r="AR182" s="295" t="str">
        <f t="shared" si="153"/>
        <v/>
      </c>
      <c r="AS182" s="294" t="str">
        <f t="shared" si="183"/>
        <v/>
      </c>
      <c r="AT182" s="295" t="str">
        <f t="shared" si="154"/>
        <v/>
      </c>
      <c r="AU182" s="294" t="str">
        <f t="shared" si="184"/>
        <v/>
      </c>
      <c r="AV182" s="295" t="str">
        <f t="shared" si="155"/>
        <v/>
      </c>
      <c r="AW182" s="294" t="str">
        <f t="shared" si="185"/>
        <v/>
      </c>
      <c r="AX182" s="295" t="str">
        <f t="shared" si="156"/>
        <v/>
      </c>
      <c r="AY182" s="294" t="str">
        <f t="shared" si="186"/>
        <v/>
      </c>
      <c r="AZ182" s="295" t="str">
        <f t="shared" si="157"/>
        <v/>
      </c>
      <c r="BA182" s="294" t="str">
        <f t="shared" si="187"/>
        <v/>
      </c>
      <c r="BB182" s="295" t="str">
        <f t="shared" si="158"/>
        <v/>
      </c>
      <c r="BC182" s="294" t="str">
        <f t="shared" si="188"/>
        <v/>
      </c>
      <c r="BD182" s="295" t="str">
        <f t="shared" si="159"/>
        <v/>
      </c>
      <c r="BE182" s="294" t="str">
        <f t="shared" si="189"/>
        <v/>
      </c>
      <c r="BF182" s="77" t="str">
        <f t="shared" si="193"/>
        <v/>
      </c>
      <c r="BG182" s="80" t="str">
        <f t="shared" si="190"/>
        <v/>
      </c>
      <c r="BH182" s="77" t="str">
        <f t="shared" si="194"/>
        <v/>
      </c>
      <c r="BI182" s="80" t="str">
        <f t="shared" si="191"/>
        <v/>
      </c>
      <c r="BJ182" s="77" t="str">
        <f t="shared" si="195"/>
        <v/>
      </c>
      <c r="BK182" s="80" t="str">
        <f t="shared" si="192"/>
        <v/>
      </c>
    </row>
    <row r="183" spans="1:63" s="68" customFormat="1" ht="21" customHeight="1">
      <c r="A183" s="241">
        <v>55</v>
      </c>
      <c r="B183" s="379" t="s">
        <v>268</v>
      </c>
      <c r="C183" s="380">
        <f t="shared" ca="1" si="132"/>
        <v>2916.46</v>
      </c>
      <c r="D183" s="295" t="str">
        <f t="shared" si="133"/>
        <v/>
      </c>
      <c r="E183" s="294" t="str">
        <f t="shared" si="163"/>
        <v/>
      </c>
      <c r="F183" s="295">
        <f t="shared" ca="1" si="134"/>
        <v>7147.32</v>
      </c>
      <c r="G183" s="294">
        <f t="shared" ca="1" si="164"/>
        <v>0</v>
      </c>
      <c r="H183" s="295">
        <f t="shared" ca="1" si="135"/>
        <v>11204.1</v>
      </c>
      <c r="I183" s="294">
        <f t="shared" ca="1" si="165"/>
        <v>0</v>
      </c>
      <c r="J183" s="295" t="str">
        <f t="shared" ca="1" si="136"/>
        <v/>
      </c>
      <c r="K183" s="294" t="str">
        <f t="shared" ca="1" si="166"/>
        <v/>
      </c>
      <c r="L183" s="295">
        <f t="shared" ca="1" si="137"/>
        <v>16785</v>
      </c>
      <c r="M183" s="294">
        <f t="shared" ca="1" si="167"/>
        <v>0</v>
      </c>
      <c r="N183" s="295">
        <f t="shared" ca="1" si="138"/>
        <v>9048</v>
      </c>
      <c r="O183" s="294">
        <f t="shared" ca="1" si="168"/>
        <v>1.1764705882352942</v>
      </c>
      <c r="P183" s="295">
        <f t="shared" ca="1" si="139"/>
        <v>7302</v>
      </c>
      <c r="Q183" s="294">
        <f t="shared" ca="1" si="169"/>
        <v>0</v>
      </c>
      <c r="R183" s="295" t="str">
        <f t="shared" ca="1" si="140"/>
        <v/>
      </c>
      <c r="S183" s="294" t="str">
        <f t="shared" ca="1" si="170"/>
        <v/>
      </c>
      <c r="T183" s="295" t="str">
        <f t="shared" ca="1" si="141"/>
        <v/>
      </c>
      <c r="U183" s="294" t="str">
        <f t="shared" ca="1" si="171"/>
        <v/>
      </c>
      <c r="V183" s="295" t="str">
        <f t="shared" ca="1" si="142"/>
        <v/>
      </c>
      <c r="W183" s="294" t="str">
        <f t="shared" ca="1" si="172"/>
        <v/>
      </c>
      <c r="X183" s="295">
        <f t="shared" ca="1" si="143"/>
        <v>9260</v>
      </c>
      <c r="Y183" s="294">
        <f t="shared" ca="1" si="173"/>
        <v>1.1764705882352942</v>
      </c>
      <c r="Z183" s="295">
        <f t="shared" ca="1" si="144"/>
        <v>7338</v>
      </c>
      <c r="AA183" s="294">
        <f t="shared" ca="1" si="174"/>
        <v>0</v>
      </c>
      <c r="AB183" s="295" t="str">
        <f t="shared" ca="1" si="145"/>
        <v/>
      </c>
      <c r="AC183" s="294" t="str">
        <f t="shared" ca="1" si="175"/>
        <v/>
      </c>
      <c r="AD183" s="295" t="str">
        <f t="shared" ca="1" si="146"/>
        <v/>
      </c>
      <c r="AE183" s="294" t="str">
        <f t="shared" ca="1" si="176"/>
        <v/>
      </c>
      <c r="AF183" s="295">
        <f t="shared" ca="1" si="147"/>
        <v>8900</v>
      </c>
      <c r="AG183" s="294">
        <f t="shared" ca="1" si="177"/>
        <v>1.1764705882352942</v>
      </c>
      <c r="AH183" s="295">
        <f t="shared" ca="1" si="148"/>
        <v>7243</v>
      </c>
      <c r="AI183" s="294">
        <f t="shared" ca="1" si="178"/>
        <v>0</v>
      </c>
      <c r="AJ183" s="295" t="str">
        <f t="shared" si="149"/>
        <v/>
      </c>
      <c r="AK183" s="294" t="str">
        <f t="shared" si="179"/>
        <v/>
      </c>
      <c r="AL183" s="295" t="str">
        <f t="shared" si="150"/>
        <v/>
      </c>
      <c r="AM183" s="294" t="str">
        <f t="shared" si="180"/>
        <v/>
      </c>
      <c r="AN183" s="295" t="str">
        <f t="shared" si="151"/>
        <v/>
      </c>
      <c r="AO183" s="294" t="str">
        <f t="shared" si="181"/>
        <v/>
      </c>
      <c r="AP183" s="295" t="str">
        <f t="shared" si="152"/>
        <v/>
      </c>
      <c r="AQ183" s="294" t="str">
        <f t="shared" si="182"/>
        <v/>
      </c>
      <c r="AR183" s="295" t="str">
        <f t="shared" si="153"/>
        <v/>
      </c>
      <c r="AS183" s="294" t="str">
        <f t="shared" si="183"/>
        <v/>
      </c>
      <c r="AT183" s="295" t="str">
        <f t="shared" si="154"/>
        <v/>
      </c>
      <c r="AU183" s="294" t="str">
        <f t="shared" si="184"/>
        <v/>
      </c>
      <c r="AV183" s="295" t="str">
        <f t="shared" si="155"/>
        <v/>
      </c>
      <c r="AW183" s="294" t="str">
        <f t="shared" si="185"/>
        <v/>
      </c>
      <c r="AX183" s="295" t="str">
        <f t="shared" si="156"/>
        <v/>
      </c>
      <c r="AY183" s="294" t="str">
        <f t="shared" si="186"/>
        <v/>
      </c>
      <c r="AZ183" s="295" t="str">
        <f t="shared" si="157"/>
        <v/>
      </c>
      <c r="BA183" s="294" t="str">
        <f t="shared" si="187"/>
        <v/>
      </c>
      <c r="BB183" s="295" t="str">
        <f t="shared" si="158"/>
        <v/>
      </c>
      <c r="BC183" s="294" t="str">
        <f t="shared" si="188"/>
        <v/>
      </c>
      <c r="BD183" s="295" t="str">
        <f t="shared" si="159"/>
        <v/>
      </c>
      <c r="BE183" s="294" t="str">
        <f t="shared" si="189"/>
        <v/>
      </c>
      <c r="BF183" s="77" t="str">
        <f t="shared" si="193"/>
        <v/>
      </c>
      <c r="BG183" s="80" t="str">
        <f t="shared" si="190"/>
        <v/>
      </c>
      <c r="BH183" s="77" t="str">
        <f t="shared" si="194"/>
        <v/>
      </c>
      <c r="BI183" s="80" t="str">
        <f t="shared" si="191"/>
        <v/>
      </c>
      <c r="BJ183" s="77" t="str">
        <f t="shared" si="195"/>
        <v/>
      </c>
      <c r="BK183" s="80" t="str">
        <f t="shared" si="192"/>
        <v/>
      </c>
    </row>
    <row r="184" spans="1:63" s="68" customFormat="1" ht="21" customHeight="1">
      <c r="A184" s="241">
        <v>56</v>
      </c>
      <c r="B184" s="379" t="s">
        <v>272</v>
      </c>
      <c r="C184" s="380">
        <f t="shared" ca="1" si="132"/>
        <v>43641.3</v>
      </c>
      <c r="D184" s="295" t="str">
        <f t="shared" si="133"/>
        <v/>
      </c>
      <c r="E184" s="294" t="str">
        <f t="shared" si="163"/>
        <v/>
      </c>
      <c r="F184" s="295">
        <f t="shared" ca="1" si="134"/>
        <v>82620</v>
      </c>
      <c r="G184" s="294">
        <f t="shared" ca="1" si="164"/>
        <v>0</v>
      </c>
      <c r="H184" s="295">
        <f t="shared" ca="1" si="135"/>
        <v>82316.02</v>
      </c>
      <c r="I184" s="294">
        <f t="shared" ca="1" si="165"/>
        <v>0</v>
      </c>
      <c r="J184" s="295" t="str">
        <f t="shared" ca="1" si="136"/>
        <v/>
      </c>
      <c r="K184" s="294" t="str">
        <f t="shared" ca="1" si="166"/>
        <v/>
      </c>
      <c r="L184" s="295">
        <f t="shared" ca="1" si="137"/>
        <v>195825</v>
      </c>
      <c r="M184" s="294">
        <f t="shared" ca="1" si="167"/>
        <v>0</v>
      </c>
      <c r="N184" s="295">
        <f t="shared" ca="1" si="138"/>
        <v>220400</v>
      </c>
      <c r="O184" s="294">
        <f t="shared" ca="1" si="168"/>
        <v>0</v>
      </c>
      <c r="P184" s="295">
        <f t="shared" ca="1" si="139"/>
        <v>122394</v>
      </c>
      <c r="Q184" s="294">
        <f t="shared" ca="1" si="169"/>
        <v>1.1764705882352942</v>
      </c>
      <c r="R184" s="295" t="str">
        <f t="shared" ca="1" si="140"/>
        <v/>
      </c>
      <c r="S184" s="294" t="str">
        <f t="shared" ca="1" si="170"/>
        <v/>
      </c>
      <c r="T184" s="295" t="str">
        <f t="shared" ca="1" si="141"/>
        <v/>
      </c>
      <c r="U184" s="294" t="str">
        <f t="shared" ca="1" si="171"/>
        <v/>
      </c>
      <c r="V184" s="295" t="str">
        <f t="shared" ca="1" si="142"/>
        <v/>
      </c>
      <c r="W184" s="294" t="str">
        <f t="shared" ca="1" si="172"/>
        <v/>
      </c>
      <c r="X184" s="295">
        <f t="shared" ca="1" si="143"/>
        <v>125035</v>
      </c>
      <c r="Y184" s="294">
        <f t="shared" ca="1" si="173"/>
        <v>1.1764705882352942</v>
      </c>
      <c r="Z184" s="295">
        <f t="shared" ca="1" si="144"/>
        <v>123008</v>
      </c>
      <c r="AA184" s="294">
        <f t="shared" ca="1" si="174"/>
        <v>1.1764705882352942</v>
      </c>
      <c r="AB184" s="295" t="str">
        <f t="shared" ca="1" si="145"/>
        <v/>
      </c>
      <c r="AC184" s="294" t="str">
        <f t="shared" ca="1" si="175"/>
        <v/>
      </c>
      <c r="AD184" s="295" t="str">
        <f t="shared" ca="1" si="146"/>
        <v/>
      </c>
      <c r="AE184" s="294" t="str">
        <f t="shared" ca="1" si="176"/>
        <v/>
      </c>
      <c r="AF184" s="295">
        <f t="shared" ca="1" si="147"/>
        <v>141500</v>
      </c>
      <c r="AG184" s="294">
        <f t="shared" ca="1" si="177"/>
        <v>1.1764705882352942</v>
      </c>
      <c r="AH184" s="295">
        <f t="shared" ca="1" si="148"/>
        <v>121409</v>
      </c>
      <c r="AI184" s="294">
        <f t="shared" ca="1" si="178"/>
        <v>1.1764705882352942</v>
      </c>
      <c r="AJ184" s="295" t="str">
        <f t="shared" si="149"/>
        <v/>
      </c>
      <c r="AK184" s="294" t="str">
        <f t="shared" si="179"/>
        <v/>
      </c>
      <c r="AL184" s="295" t="str">
        <f t="shared" si="150"/>
        <v/>
      </c>
      <c r="AM184" s="294" t="str">
        <f t="shared" si="180"/>
        <v/>
      </c>
      <c r="AN184" s="295" t="str">
        <f t="shared" si="151"/>
        <v/>
      </c>
      <c r="AO184" s="294" t="str">
        <f t="shared" si="181"/>
        <v/>
      </c>
      <c r="AP184" s="295" t="str">
        <f t="shared" si="152"/>
        <v/>
      </c>
      <c r="AQ184" s="294" t="str">
        <f t="shared" si="182"/>
        <v/>
      </c>
      <c r="AR184" s="295" t="str">
        <f t="shared" si="153"/>
        <v/>
      </c>
      <c r="AS184" s="294" t="str">
        <f t="shared" si="183"/>
        <v/>
      </c>
      <c r="AT184" s="295" t="str">
        <f t="shared" si="154"/>
        <v/>
      </c>
      <c r="AU184" s="294" t="str">
        <f t="shared" si="184"/>
        <v/>
      </c>
      <c r="AV184" s="295" t="str">
        <f t="shared" si="155"/>
        <v/>
      </c>
      <c r="AW184" s="294" t="str">
        <f t="shared" si="185"/>
        <v/>
      </c>
      <c r="AX184" s="295" t="str">
        <f t="shared" si="156"/>
        <v/>
      </c>
      <c r="AY184" s="294" t="str">
        <f t="shared" si="186"/>
        <v/>
      </c>
      <c r="AZ184" s="295" t="str">
        <f t="shared" si="157"/>
        <v/>
      </c>
      <c r="BA184" s="294" t="str">
        <f t="shared" si="187"/>
        <v/>
      </c>
      <c r="BB184" s="295" t="str">
        <f t="shared" si="158"/>
        <v/>
      </c>
      <c r="BC184" s="294" t="str">
        <f t="shared" si="188"/>
        <v/>
      </c>
      <c r="BD184" s="295" t="str">
        <f t="shared" si="159"/>
        <v/>
      </c>
      <c r="BE184" s="294" t="str">
        <f t="shared" si="189"/>
        <v/>
      </c>
      <c r="BF184" s="77" t="str">
        <f t="shared" si="193"/>
        <v/>
      </c>
      <c r="BG184" s="80" t="str">
        <f t="shared" si="190"/>
        <v/>
      </c>
      <c r="BH184" s="77" t="str">
        <f t="shared" si="194"/>
        <v/>
      </c>
      <c r="BI184" s="80" t="str">
        <f t="shared" si="191"/>
        <v/>
      </c>
      <c r="BJ184" s="77" t="str">
        <f t="shared" si="195"/>
        <v/>
      </c>
      <c r="BK184" s="80" t="str">
        <f t="shared" si="192"/>
        <v/>
      </c>
    </row>
    <row r="185" spans="1:63" s="68" customFormat="1" ht="21" customHeight="1">
      <c r="A185" s="241">
        <v>57</v>
      </c>
      <c r="B185" s="379" t="s">
        <v>298</v>
      </c>
      <c r="C185" s="380">
        <f t="shared" ca="1" si="132"/>
        <v>19597.09</v>
      </c>
      <c r="D185" s="295" t="str">
        <f t="shared" si="133"/>
        <v/>
      </c>
      <c r="E185" s="294" t="str">
        <f t="shared" si="163"/>
        <v/>
      </c>
      <c r="F185" s="295">
        <f t="shared" ca="1" si="134"/>
        <v>65981</v>
      </c>
      <c r="G185" s="294">
        <f t="shared" ca="1" si="164"/>
        <v>1.1764705882352942</v>
      </c>
      <c r="H185" s="295">
        <f t="shared" ca="1" si="135"/>
        <v>39040.879999999997</v>
      </c>
      <c r="I185" s="294">
        <f t="shared" ca="1" si="165"/>
        <v>0</v>
      </c>
      <c r="J185" s="295" t="str">
        <f t="shared" ca="1" si="136"/>
        <v/>
      </c>
      <c r="K185" s="294" t="str">
        <f t="shared" ca="1" si="166"/>
        <v/>
      </c>
      <c r="L185" s="295">
        <f t="shared" ca="1" si="137"/>
        <v>35360.400000000001</v>
      </c>
      <c r="M185" s="294">
        <f t="shared" ca="1" si="167"/>
        <v>0</v>
      </c>
      <c r="N185" s="295">
        <f t="shared" ca="1" si="138"/>
        <v>106720</v>
      </c>
      <c r="O185" s="294">
        <f t="shared" ca="1" si="168"/>
        <v>0</v>
      </c>
      <c r="P185" s="295">
        <f t="shared" ca="1" si="139"/>
        <v>66814</v>
      </c>
      <c r="Q185" s="294">
        <f t="shared" ca="1" si="169"/>
        <v>1.1764705882352942</v>
      </c>
      <c r="R185" s="295" t="str">
        <f t="shared" ca="1" si="140"/>
        <v/>
      </c>
      <c r="S185" s="294" t="str">
        <f t="shared" ca="1" si="170"/>
        <v/>
      </c>
      <c r="T185" s="295" t="str">
        <f t="shared" ca="1" si="141"/>
        <v/>
      </c>
      <c r="U185" s="294" t="str">
        <f t="shared" ca="1" si="171"/>
        <v/>
      </c>
      <c r="V185" s="295" t="str">
        <f t="shared" ca="1" si="142"/>
        <v/>
      </c>
      <c r="W185" s="294" t="str">
        <f t="shared" ca="1" si="172"/>
        <v/>
      </c>
      <c r="X185" s="295">
        <f t="shared" ca="1" si="143"/>
        <v>51950</v>
      </c>
      <c r="Y185" s="294">
        <f t="shared" ca="1" si="173"/>
        <v>0</v>
      </c>
      <c r="Z185" s="295">
        <f t="shared" ca="1" si="144"/>
        <v>67148</v>
      </c>
      <c r="AA185" s="294">
        <f t="shared" ca="1" si="174"/>
        <v>1.1764705882352942</v>
      </c>
      <c r="AB185" s="295" t="str">
        <f t="shared" ca="1" si="145"/>
        <v/>
      </c>
      <c r="AC185" s="294" t="str">
        <f t="shared" ca="1" si="175"/>
        <v/>
      </c>
      <c r="AD185" s="295" t="str">
        <f t="shared" ca="1" si="146"/>
        <v/>
      </c>
      <c r="AE185" s="294" t="str">
        <f t="shared" ca="1" si="176"/>
        <v/>
      </c>
      <c r="AF185" s="295">
        <f t="shared" ca="1" si="147"/>
        <v>68800</v>
      </c>
      <c r="AG185" s="294">
        <f t="shared" ca="1" si="177"/>
        <v>1.1764705882352942</v>
      </c>
      <c r="AH185" s="295">
        <f t="shared" ca="1" si="148"/>
        <v>66277</v>
      </c>
      <c r="AI185" s="294">
        <f t="shared" ca="1" si="178"/>
        <v>1.1764705882352942</v>
      </c>
      <c r="AJ185" s="295" t="str">
        <f t="shared" si="149"/>
        <v/>
      </c>
      <c r="AK185" s="294" t="str">
        <f t="shared" si="179"/>
        <v/>
      </c>
      <c r="AL185" s="295" t="str">
        <f t="shared" si="150"/>
        <v/>
      </c>
      <c r="AM185" s="294" t="str">
        <f t="shared" si="180"/>
        <v/>
      </c>
      <c r="AN185" s="295" t="str">
        <f t="shared" si="151"/>
        <v/>
      </c>
      <c r="AO185" s="294" t="str">
        <f t="shared" si="181"/>
        <v/>
      </c>
      <c r="AP185" s="295" t="str">
        <f t="shared" si="152"/>
        <v/>
      </c>
      <c r="AQ185" s="294" t="str">
        <f t="shared" si="182"/>
        <v/>
      </c>
      <c r="AR185" s="295" t="str">
        <f t="shared" si="153"/>
        <v/>
      </c>
      <c r="AS185" s="294" t="str">
        <f t="shared" si="183"/>
        <v/>
      </c>
      <c r="AT185" s="295" t="str">
        <f t="shared" si="154"/>
        <v/>
      </c>
      <c r="AU185" s="294" t="str">
        <f t="shared" si="184"/>
        <v/>
      </c>
      <c r="AV185" s="295" t="str">
        <f t="shared" si="155"/>
        <v/>
      </c>
      <c r="AW185" s="294" t="str">
        <f t="shared" si="185"/>
        <v/>
      </c>
      <c r="AX185" s="295" t="str">
        <f t="shared" si="156"/>
        <v/>
      </c>
      <c r="AY185" s="294" t="str">
        <f t="shared" si="186"/>
        <v/>
      </c>
      <c r="AZ185" s="295" t="str">
        <f t="shared" si="157"/>
        <v/>
      </c>
      <c r="BA185" s="294" t="str">
        <f t="shared" si="187"/>
        <v/>
      </c>
      <c r="BB185" s="295" t="str">
        <f t="shared" si="158"/>
        <v/>
      </c>
      <c r="BC185" s="294" t="str">
        <f t="shared" si="188"/>
        <v/>
      </c>
      <c r="BD185" s="295" t="str">
        <f t="shared" si="159"/>
        <v/>
      </c>
      <c r="BE185" s="294" t="str">
        <f t="shared" si="189"/>
        <v/>
      </c>
      <c r="BF185" s="77" t="str">
        <f t="shared" si="193"/>
        <v/>
      </c>
      <c r="BG185" s="80" t="str">
        <f t="shared" si="190"/>
        <v/>
      </c>
      <c r="BH185" s="77" t="str">
        <f t="shared" si="194"/>
        <v/>
      </c>
      <c r="BI185" s="80" t="str">
        <f t="shared" si="191"/>
        <v/>
      </c>
      <c r="BJ185" s="77" t="str">
        <f t="shared" si="195"/>
        <v/>
      </c>
      <c r="BK185" s="80" t="str">
        <f t="shared" si="192"/>
        <v/>
      </c>
    </row>
    <row r="186" spans="1:63" s="68" customFormat="1" ht="21" customHeight="1">
      <c r="A186" s="241">
        <v>58</v>
      </c>
      <c r="B186" s="379" t="s">
        <v>299</v>
      </c>
      <c r="C186" s="380">
        <f t="shared" ca="1" si="132"/>
        <v>85028.19</v>
      </c>
      <c r="D186" s="295" t="str">
        <f t="shared" si="133"/>
        <v/>
      </c>
      <c r="E186" s="294" t="str">
        <f t="shared" si="163"/>
        <v/>
      </c>
      <c r="F186" s="295">
        <f t="shared" ca="1" si="134"/>
        <v>67500</v>
      </c>
      <c r="G186" s="294">
        <f t="shared" ca="1" si="164"/>
        <v>1.1764705882352942</v>
      </c>
      <c r="H186" s="295">
        <f t="shared" ca="1" si="135"/>
        <v>16022.3</v>
      </c>
      <c r="I186" s="294">
        <f t="shared" ca="1" si="165"/>
        <v>0</v>
      </c>
      <c r="J186" s="295" t="str">
        <f t="shared" ca="1" si="136"/>
        <v/>
      </c>
      <c r="K186" s="294" t="str">
        <f t="shared" ca="1" si="166"/>
        <v/>
      </c>
      <c r="L186" s="295">
        <f t="shared" ca="1" si="137"/>
        <v>243942</v>
      </c>
      <c r="M186" s="294">
        <f t="shared" ca="1" si="167"/>
        <v>0</v>
      </c>
      <c r="N186" s="295">
        <f t="shared" ca="1" si="138"/>
        <v>16008</v>
      </c>
      <c r="O186" s="294">
        <f t="shared" ca="1" si="168"/>
        <v>0</v>
      </c>
      <c r="P186" s="295">
        <f t="shared" ca="1" si="139"/>
        <v>58356</v>
      </c>
      <c r="Q186" s="294">
        <f t="shared" ca="1" si="169"/>
        <v>1.1764705882352942</v>
      </c>
      <c r="R186" s="295" t="str">
        <f t="shared" ca="1" si="140"/>
        <v/>
      </c>
      <c r="S186" s="294" t="str">
        <f t="shared" ca="1" si="170"/>
        <v/>
      </c>
      <c r="T186" s="295" t="str">
        <f t="shared" ca="1" si="141"/>
        <v/>
      </c>
      <c r="U186" s="294" t="str">
        <f t="shared" ca="1" si="171"/>
        <v/>
      </c>
      <c r="V186" s="295" t="str">
        <f t="shared" ca="1" si="142"/>
        <v/>
      </c>
      <c r="W186" s="294" t="str">
        <f t="shared" ca="1" si="172"/>
        <v/>
      </c>
      <c r="X186" s="295">
        <f t="shared" ca="1" si="143"/>
        <v>238160</v>
      </c>
      <c r="Y186" s="294">
        <f t="shared" ca="1" si="173"/>
        <v>0</v>
      </c>
      <c r="Z186" s="295">
        <f t="shared" ca="1" si="144"/>
        <v>58648</v>
      </c>
      <c r="AA186" s="294">
        <f t="shared" ca="1" si="174"/>
        <v>1.1764705882352942</v>
      </c>
      <c r="AB186" s="295" t="str">
        <f t="shared" ca="1" si="145"/>
        <v/>
      </c>
      <c r="AC186" s="294" t="str">
        <f t="shared" ca="1" si="175"/>
        <v/>
      </c>
      <c r="AD186" s="295" t="str">
        <f t="shared" ca="1" si="146"/>
        <v/>
      </c>
      <c r="AE186" s="294" t="str">
        <f t="shared" ca="1" si="176"/>
        <v/>
      </c>
      <c r="AF186" s="295">
        <f t="shared" ca="1" si="147"/>
        <v>18700</v>
      </c>
      <c r="AG186" s="294">
        <f t="shared" ca="1" si="177"/>
        <v>0</v>
      </c>
      <c r="AH186" s="295">
        <f t="shared" ca="1" si="148"/>
        <v>57887</v>
      </c>
      <c r="AI186" s="294">
        <f t="shared" ca="1" si="178"/>
        <v>1.1764705882352942</v>
      </c>
      <c r="AJ186" s="295" t="str">
        <f t="shared" si="149"/>
        <v/>
      </c>
      <c r="AK186" s="294" t="str">
        <f t="shared" si="179"/>
        <v/>
      </c>
      <c r="AL186" s="295" t="str">
        <f t="shared" si="150"/>
        <v/>
      </c>
      <c r="AM186" s="294" t="str">
        <f t="shared" si="180"/>
        <v/>
      </c>
      <c r="AN186" s="295" t="str">
        <f t="shared" si="151"/>
        <v/>
      </c>
      <c r="AO186" s="294" t="str">
        <f t="shared" si="181"/>
        <v/>
      </c>
      <c r="AP186" s="295" t="str">
        <f t="shared" si="152"/>
        <v/>
      </c>
      <c r="AQ186" s="294" t="str">
        <f t="shared" si="182"/>
        <v/>
      </c>
      <c r="AR186" s="295" t="str">
        <f t="shared" si="153"/>
        <v/>
      </c>
      <c r="AS186" s="294" t="str">
        <f t="shared" si="183"/>
        <v/>
      </c>
      <c r="AT186" s="295" t="str">
        <f t="shared" si="154"/>
        <v/>
      </c>
      <c r="AU186" s="294" t="str">
        <f t="shared" si="184"/>
        <v/>
      </c>
      <c r="AV186" s="295" t="str">
        <f t="shared" si="155"/>
        <v/>
      </c>
      <c r="AW186" s="294" t="str">
        <f t="shared" si="185"/>
        <v/>
      </c>
      <c r="AX186" s="295" t="str">
        <f t="shared" si="156"/>
        <v/>
      </c>
      <c r="AY186" s="294" t="str">
        <f t="shared" si="186"/>
        <v/>
      </c>
      <c r="AZ186" s="295" t="str">
        <f t="shared" si="157"/>
        <v/>
      </c>
      <c r="BA186" s="294" t="str">
        <f t="shared" si="187"/>
        <v/>
      </c>
      <c r="BB186" s="295" t="str">
        <f t="shared" si="158"/>
        <v/>
      </c>
      <c r="BC186" s="294" t="str">
        <f t="shared" si="188"/>
        <v/>
      </c>
      <c r="BD186" s="295" t="str">
        <f t="shared" si="159"/>
        <v/>
      </c>
      <c r="BE186" s="294" t="str">
        <f t="shared" si="189"/>
        <v/>
      </c>
      <c r="BF186" s="77" t="str">
        <f t="shared" si="193"/>
        <v/>
      </c>
      <c r="BG186" s="80" t="str">
        <f t="shared" si="190"/>
        <v/>
      </c>
      <c r="BH186" s="77" t="str">
        <f t="shared" si="194"/>
        <v/>
      </c>
      <c r="BI186" s="80" t="str">
        <f t="shared" si="191"/>
        <v/>
      </c>
      <c r="BJ186" s="77" t="str">
        <f t="shared" si="195"/>
        <v/>
      </c>
      <c r="BK186" s="80" t="str">
        <f t="shared" si="192"/>
        <v/>
      </c>
    </row>
    <row r="187" spans="1:63" s="68" customFormat="1" ht="21" customHeight="1">
      <c r="A187" s="241">
        <v>59</v>
      </c>
      <c r="B187" s="379" t="s">
        <v>532</v>
      </c>
      <c r="C187" s="380">
        <f t="shared" ca="1" si="132"/>
        <v>114997.77</v>
      </c>
      <c r="D187" s="295" t="str">
        <f t="shared" si="133"/>
        <v/>
      </c>
      <c r="E187" s="294" t="str">
        <f t="shared" si="163"/>
        <v/>
      </c>
      <c r="F187" s="295">
        <f t="shared" ca="1" si="134"/>
        <v>177034</v>
      </c>
      <c r="G187" s="294">
        <f t="shared" ca="1" si="164"/>
        <v>0</v>
      </c>
      <c r="H187" s="295">
        <f t="shared" ca="1" si="135"/>
        <v>456631.56</v>
      </c>
      <c r="I187" s="294">
        <f t="shared" ca="1" si="165"/>
        <v>0</v>
      </c>
      <c r="J187" s="295" t="str">
        <f t="shared" ca="1" si="136"/>
        <v/>
      </c>
      <c r="K187" s="294" t="str">
        <f t="shared" ca="1" si="166"/>
        <v/>
      </c>
      <c r="L187" s="295">
        <f t="shared" ca="1" si="137"/>
        <v>469980</v>
      </c>
      <c r="M187" s="294">
        <f t="shared" ca="1" si="167"/>
        <v>0</v>
      </c>
      <c r="N187" s="295">
        <f t="shared" ca="1" si="138"/>
        <v>240120</v>
      </c>
      <c r="O187" s="294">
        <f t="shared" ca="1" si="168"/>
        <v>1.1764705882352942</v>
      </c>
      <c r="P187" s="295">
        <f t="shared" ca="1" si="139"/>
        <v>180852</v>
      </c>
      <c r="Q187" s="294">
        <f t="shared" ca="1" si="169"/>
        <v>0</v>
      </c>
      <c r="R187" s="295" t="str">
        <f t="shared" ca="1" si="140"/>
        <v/>
      </c>
      <c r="S187" s="294" t="str">
        <f t="shared" ca="1" si="170"/>
        <v/>
      </c>
      <c r="T187" s="295" t="str">
        <f t="shared" ca="1" si="141"/>
        <v/>
      </c>
      <c r="U187" s="294" t="str">
        <f t="shared" ca="1" si="171"/>
        <v/>
      </c>
      <c r="V187" s="295" t="str">
        <f t="shared" ca="1" si="142"/>
        <v/>
      </c>
      <c r="W187" s="294" t="str">
        <f t="shared" ca="1" si="172"/>
        <v/>
      </c>
      <c r="X187" s="295">
        <f t="shared" ca="1" si="143"/>
        <v>160000</v>
      </c>
      <c r="Y187" s="294">
        <f t="shared" ca="1" si="173"/>
        <v>0</v>
      </c>
      <c r="Z187" s="295">
        <f t="shared" ca="1" si="144"/>
        <v>181760</v>
      </c>
      <c r="AA187" s="294">
        <f t="shared" ca="1" si="174"/>
        <v>0</v>
      </c>
      <c r="AB187" s="295" t="str">
        <f t="shared" ca="1" si="145"/>
        <v/>
      </c>
      <c r="AC187" s="294" t="str">
        <f t="shared" ca="1" si="175"/>
        <v/>
      </c>
      <c r="AD187" s="295" t="str">
        <f t="shared" ca="1" si="146"/>
        <v/>
      </c>
      <c r="AE187" s="294" t="str">
        <f t="shared" ca="1" si="176"/>
        <v/>
      </c>
      <c r="AF187" s="295">
        <f t="shared" ca="1" si="147"/>
        <v>272500</v>
      </c>
      <c r="AG187" s="294">
        <f t="shared" ca="1" si="177"/>
        <v>1.1764705882352942</v>
      </c>
      <c r="AH187" s="295">
        <f t="shared" ca="1" si="148"/>
        <v>179399</v>
      </c>
      <c r="AI187" s="294">
        <f t="shared" ca="1" si="178"/>
        <v>0</v>
      </c>
      <c r="AJ187" s="295" t="str">
        <f t="shared" si="149"/>
        <v/>
      </c>
      <c r="AK187" s="294" t="str">
        <f t="shared" si="179"/>
        <v/>
      </c>
      <c r="AL187" s="295" t="str">
        <f t="shared" si="150"/>
        <v/>
      </c>
      <c r="AM187" s="294" t="str">
        <f t="shared" si="180"/>
        <v/>
      </c>
      <c r="AN187" s="295" t="str">
        <f t="shared" si="151"/>
        <v/>
      </c>
      <c r="AO187" s="294" t="str">
        <f t="shared" si="181"/>
        <v/>
      </c>
      <c r="AP187" s="295" t="str">
        <f t="shared" si="152"/>
        <v/>
      </c>
      <c r="AQ187" s="294" t="str">
        <f t="shared" si="182"/>
        <v/>
      </c>
      <c r="AR187" s="295" t="str">
        <f t="shared" si="153"/>
        <v/>
      </c>
      <c r="AS187" s="294" t="str">
        <f t="shared" si="183"/>
        <v/>
      </c>
      <c r="AT187" s="295" t="str">
        <f t="shared" si="154"/>
        <v/>
      </c>
      <c r="AU187" s="294" t="str">
        <f t="shared" si="184"/>
        <v/>
      </c>
      <c r="AV187" s="295" t="str">
        <f t="shared" si="155"/>
        <v/>
      </c>
      <c r="AW187" s="294" t="str">
        <f t="shared" si="185"/>
        <v/>
      </c>
      <c r="AX187" s="295" t="str">
        <f t="shared" si="156"/>
        <v/>
      </c>
      <c r="AY187" s="294" t="str">
        <f t="shared" si="186"/>
        <v/>
      </c>
      <c r="AZ187" s="295" t="str">
        <f t="shared" si="157"/>
        <v/>
      </c>
      <c r="BA187" s="294" t="str">
        <f t="shared" si="187"/>
        <v/>
      </c>
      <c r="BB187" s="295" t="str">
        <f t="shared" si="158"/>
        <v/>
      </c>
      <c r="BC187" s="294" t="str">
        <f t="shared" si="188"/>
        <v/>
      </c>
      <c r="BD187" s="295" t="str">
        <f t="shared" si="159"/>
        <v/>
      </c>
      <c r="BE187" s="294" t="str">
        <f t="shared" si="189"/>
        <v/>
      </c>
      <c r="BF187" s="77" t="str">
        <f t="shared" si="193"/>
        <v/>
      </c>
      <c r="BG187" s="80" t="str">
        <f t="shared" si="190"/>
        <v/>
      </c>
      <c r="BH187" s="77" t="str">
        <f t="shared" si="194"/>
        <v/>
      </c>
      <c r="BI187" s="80" t="str">
        <f t="shared" si="191"/>
        <v/>
      </c>
      <c r="BJ187" s="77" t="str">
        <f t="shared" si="195"/>
        <v/>
      </c>
      <c r="BK187" s="80" t="str">
        <f t="shared" si="192"/>
        <v/>
      </c>
    </row>
    <row r="188" spans="1:63" s="68" customFormat="1" ht="21" customHeight="1">
      <c r="A188" s="241">
        <v>60</v>
      </c>
      <c r="B188" s="379" t="s">
        <v>274</v>
      </c>
      <c r="C188" s="380">
        <f t="shared" ca="1" si="132"/>
        <v>662451.99</v>
      </c>
      <c r="D188" s="295" t="str">
        <f t="shared" si="133"/>
        <v/>
      </c>
      <c r="E188" s="294" t="str">
        <f t="shared" si="163"/>
        <v/>
      </c>
      <c r="F188" s="295">
        <f t="shared" ca="1" si="134"/>
        <v>1069942</v>
      </c>
      <c r="G188" s="294">
        <f t="shared" ca="1" si="164"/>
        <v>1.1764705882352942</v>
      </c>
      <c r="H188" s="295">
        <f t="shared" ca="1" si="135"/>
        <v>2405916.33</v>
      </c>
      <c r="I188" s="294">
        <f t="shared" ca="1" si="165"/>
        <v>0</v>
      </c>
      <c r="J188" s="295" t="str">
        <f t="shared" ca="1" si="136"/>
        <v/>
      </c>
      <c r="K188" s="294" t="str">
        <f t="shared" ca="1" si="166"/>
        <v/>
      </c>
      <c r="L188" s="295">
        <f t="shared" ca="1" si="137"/>
        <v>396909.3</v>
      </c>
      <c r="M188" s="294">
        <f t="shared" ca="1" si="167"/>
        <v>0</v>
      </c>
      <c r="N188" s="295">
        <f t="shared" ca="1" si="138"/>
        <v>1040520</v>
      </c>
      <c r="O188" s="294">
        <f t="shared" ca="1" si="168"/>
        <v>1.1764705882352942</v>
      </c>
      <c r="P188" s="295">
        <f t="shared" ca="1" si="139"/>
        <v>1667876</v>
      </c>
      <c r="Q188" s="294">
        <f t="shared" ca="1" si="169"/>
        <v>0</v>
      </c>
      <c r="R188" s="295" t="str">
        <f t="shared" ca="1" si="140"/>
        <v/>
      </c>
      <c r="S188" s="294" t="str">
        <f t="shared" ca="1" si="170"/>
        <v/>
      </c>
      <c r="T188" s="295" t="str">
        <f t="shared" ca="1" si="141"/>
        <v/>
      </c>
      <c r="U188" s="294" t="str">
        <f t="shared" ca="1" si="171"/>
        <v/>
      </c>
      <c r="V188" s="295" t="str">
        <f t="shared" ca="1" si="142"/>
        <v/>
      </c>
      <c r="W188" s="294" t="str">
        <f t="shared" ca="1" si="172"/>
        <v/>
      </c>
      <c r="X188" s="295">
        <f t="shared" ca="1" si="143"/>
        <v>1858780</v>
      </c>
      <c r="Y188" s="294">
        <f t="shared" ca="1" si="173"/>
        <v>0</v>
      </c>
      <c r="Z188" s="295">
        <f t="shared" ca="1" si="144"/>
        <v>1676257</v>
      </c>
      <c r="AA188" s="294">
        <f t="shared" ca="1" si="174"/>
        <v>0</v>
      </c>
      <c r="AB188" s="295" t="str">
        <f t="shared" ca="1" si="145"/>
        <v/>
      </c>
      <c r="AC188" s="294" t="str">
        <f t="shared" ca="1" si="175"/>
        <v/>
      </c>
      <c r="AD188" s="295" t="str">
        <f t="shared" ca="1" si="146"/>
        <v/>
      </c>
      <c r="AE188" s="294" t="str">
        <f t="shared" ca="1" si="176"/>
        <v/>
      </c>
      <c r="AF188" s="295">
        <f t="shared" ca="1" si="147"/>
        <v>257000</v>
      </c>
      <c r="AG188" s="294">
        <f t="shared" ca="1" si="177"/>
        <v>0</v>
      </c>
      <c r="AH188" s="295">
        <f t="shared" ca="1" si="148"/>
        <v>1654467</v>
      </c>
      <c r="AI188" s="294">
        <f t="shared" ca="1" si="178"/>
        <v>1.1764705882352942</v>
      </c>
      <c r="AJ188" s="295" t="str">
        <f t="shared" si="149"/>
        <v/>
      </c>
      <c r="AK188" s="294" t="str">
        <f t="shared" si="179"/>
        <v/>
      </c>
      <c r="AL188" s="295" t="str">
        <f t="shared" si="150"/>
        <v/>
      </c>
      <c r="AM188" s="294" t="str">
        <f t="shared" si="180"/>
        <v/>
      </c>
      <c r="AN188" s="295" t="str">
        <f t="shared" si="151"/>
        <v/>
      </c>
      <c r="AO188" s="294" t="str">
        <f t="shared" si="181"/>
        <v/>
      </c>
      <c r="AP188" s="295" t="str">
        <f t="shared" si="152"/>
        <v/>
      </c>
      <c r="AQ188" s="294" t="str">
        <f t="shared" si="182"/>
        <v/>
      </c>
      <c r="AR188" s="295" t="str">
        <f t="shared" si="153"/>
        <v/>
      </c>
      <c r="AS188" s="294" t="str">
        <f t="shared" si="183"/>
        <v/>
      </c>
      <c r="AT188" s="295" t="str">
        <f t="shared" si="154"/>
        <v/>
      </c>
      <c r="AU188" s="294" t="str">
        <f t="shared" si="184"/>
        <v/>
      </c>
      <c r="AV188" s="295" t="str">
        <f t="shared" si="155"/>
        <v/>
      </c>
      <c r="AW188" s="294" t="str">
        <f t="shared" si="185"/>
        <v/>
      </c>
      <c r="AX188" s="295" t="str">
        <f t="shared" si="156"/>
        <v/>
      </c>
      <c r="AY188" s="294" t="str">
        <f t="shared" si="186"/>
        <v/>
      </c>
      <c r="AZ188" s="295" t="str">
        <f t="shared" si="157"/>
        <v/>
      </c>
      <c r="BA188" s="294" t="str">
        <f t="shared" si="187"/>
        <v/>
      </c>
      <c r="BB188" s="295" t="str">
        <f t="shared" si="158"/>
        <v/>
      </c>
      <c r="BC188" s="294" t="str">
        <f t="shared" si="188"/>
        <v/>
      </c>
      <c r="BD188" s="295" t="str">
        <f t="shared" si="159"/>
        <v/>
      </c>
      <c r="BE188" s="294" t="str">
        <f t="shared" si="189"/>
        <v/>
      </c>
      <c r="BF188" s="77" t="str">
        <f t="shared" si="193"/>
        <v/>
      </c>
      <c r="BG188" s="80" t="str">
        <f t="shared" si="190"/>
        <v/>
      </c>
      <c r="BH188" s="77" t="str">
        <f t="shared" si="194"/>
        <v/>
      </c>
      <c r="BI188" s="80" t="str">
        <f t="shared" si="191"/>
        <v/>
      </c>
      <c r="BJ188" s="77" t="str">
        <f t="shared" si="195"/>
        <v/>
      </c>
      <c r="BK188" s="80" t="str">
        <f t="shared" si="192"/>
        <v/>
      </c>
    </row>
    <row r="189" spans="1:63" s="68" customFormat="1" ht="21" customHeight="1">
      <c r="A189" s="241">
        <v>61</v>
      </c>
      <c r="B189" s="379" t="s">
        <v>275</v>
      </c>
      <c r="C189" s="380">
        <f t="shared" ca="1" si="132"/>
        <v>492205.62</v>
      </c>
      <c r="D189" s="295" t="str">
        <f t="shared" si="133"/>
        <v/>
      </c>
      <c r="E189" s="294" t="str">
        <f t="shared" si="163"/>
        <v/>
      </c>
      <c r="F189" s="295">
        <f t="shared" ca="1" si="134"/>
        <v>1332925</v>
      </c>
      <c r="G189" s="294">
        <f t="shared" ca="1" si="164"/>
        <v>0</v>
      </c>
      <c r="H189" s="295">
        <f t="shared" ca="1" si="135"/>
        <v>344563.23</v>
      </c>
      <c r="I189" s="294">
        <f t="shared" ca="1" si="165"/>
        <v>0</v>
      </c>
      <c r="J189" s="295" t="str">
        <f t="shared" ca="1" si="136"/>
        <v/>
      </c>
      <c r="K189" s="294" t="str">
        <f t="shared" ca="1" si="166"/>
        <v/>
      </c>
      <c r="L189" s="295">
        <f t="shared" ca="1" si="137"/>
        <v>97576.8</v>
      </c>
      <c r="M189" s="294">
        <f t="shared" ca="1" si="167"/>
        <v>0</v>
      </c>
      <c r="N189" s="295">
        <f t="shared" ca="1" si="138"/>
        <v>591600</v>
      </c>
      <c r="O189" s="294">
        <f t="shared" ca="1" si="168"/>
        <v>0</v>
      </c>
      <c r="P189" s="295">
        <f t="shared" ca="1" si="139"/>
        <v>1361666</v>
      </c>
      <c r="Q189" s="294">
        <f t="shared" ca="1" si="169"/>
        <v>0</v>
      </c>
      <c r="R189" s="295" t="str">
        <f t="shared" ca="1" si="140"/>
        <v/>
      </c>
      <c r="S189" s="294" t="str">
        <f t="shared" ca="1" si="170"/>
        <v/>
      </c>
      <c r="T189" s="295" t="str">
        <f t="shared" ca="1" si="141"/>
        <v/>
      </c>
      <c r="U189" s="294" t="str">
        <f t="shared" ca="1" si="171"/>
        <v/>
      </c>
      <c r="V189" s="295" t="str">
        <f t="shared" ca="1" si="142"/>
        <v/>
      </c>
      <c r="W189" s="294" t="str">
        <f t="shared" ca="1" si="172"/>
        <v/>
      </c>
      <c r="X189" s="295">
        <f t="shared" ca="1" si="143"/>
        <v>1147780</v>
      </c>
      <c r="Y189" s="294">
        <f t="shared" ca="1" si="173"/>
        <v>0</v>
      </c>
      <c r="Z189" s="295">
        <f t="shared" ca="1" si="144"/>
        <v>1368507</v>
      </c>
      <c r="AA189" s="294">
        <f t="shared" ca="1" si="174"/>
        <v>0</v>
      </c>
      <c r="AB189" s="295" t="str">
        <f t="shared" ca="1" si="145"/>
        <v/>
      </c>
      <c r="AC189" s="294" t="str">
        <f t="shared" ca="1" si="175"/>
        <v/>
      </c>
      <c r="AD189" s="295" t="str">
        <f t="shared" ca="1" si="146"/>
        <v/>
      </c>
      <c r="AE189" s="294" t="str">
        <f t="shared" ca="1" si="176"/>
        <v/>
      </c>
      <c r="AF189" s="295">
        <f t="shared" ca="1" si="147"/>
        <v>400500</v>
      </c>
      <c r="AG189" s="294">
        <f t="shared" ca="1" si="177"/>
        <v>0</v>
      </c>
      <c r="AH189" s="295">
        <f t="shared" ca="1" si="148"/>
        <v>1350717</v>
      </c>
      <c r="AI189" s="294">
        <f t="shared" ca="1" si="178"/>
        <v>0</v>
      </c>
      <c r="AJ189" s="295" t="str">
        <f t="shared" si="149"/>
        <v/>
      </c>
      <c r="AK189" s="294" t="str">
        <f t="shared" si="179"/>
        <v/>
      </c>
      <c r="AL189" s="295" t="str">
        <f t="shared" si="150"/>
        <v/>
      </c>
      <c r="AM189" s="294" t="str">
        <f t="shared" si="180"/>
        <v/>
      </c>
      <c r="AN189" s="295" t="str">
        <f t="shared" si="151"/>
        <v/>
      </c>
      <c r="AO189" s="294" t="str">
        <f t="shared" si="181"/>
        <v/>
      </c>
      <c r="AP189" s="295" t="str">
        <f t="shared" si="152"/>
        <v/>
      </c>
      <c r="AQ189" s="294" t="str">
        <f t="shared" si="182"/>
        <v/>
      </c>
      <c r="AR189" s="295" t="str">
        <f t="shared" si="153"/>
        <v/>
      </c>
      <c r="AS189" s="294" t="str">
        <f t="shared" si="183"/>
        <v/>
      </c>
      <c r="AT189" s="295" t="str">
        <f t="shared" si="154"/>
        <v/>
      </c>
      <c r="AU189" s="294" t="str">
        <f t="shared" si="184"/>
        <v/>
      </c>
      <c r="AV189" s="295" t="str">
        <f t="shared" si="155"/>
        <v/>
      </c>
      <c r="AW189" s="294" t="str">
        <f t="shared" si="185"/>
        <v/>
      </c>
      <c r="AX189" s="295" t="str">
        <f t="shared" si="156"/>
        <v/>
      </c>
      <c r="AY189" s="294" t="str">
        <f t="shared" si="186"/>
        <v/>
      </c>
      <c r="AZ189" s="295" t="str">
        <f t="shared" si="157"/>
        <v/>
      </c>
      <c r="BA189" s="294" t="str">
        <f t="shared" si="187"/>
        <v/>
      </c>
      <c r="BB189" s="295" t="str">
        <f t="shared" si="158"/>
        <v/>
      </c>
      <c r="BC189" s="294" t="str">
        <f t="shared" si="188"/>
        <v/>
      </c>
      <c r="BD189" s="295" t="str">
        <f t="shared" si="159"/>
        <v/>
      </c>
      <c r="BE189" s="294" t="str">
        <f t="shared" si="189"/>
        <v/>
      </c>
      <c r="BF189" s="77" t="str">
        <f t="shared" si="193"/>
        <v/>
      </c>
      <c r="BG189" s="80" t="str">
        <f t="shared" si="190"/>
        <v/>
      </c>
      <c r="BH189" s="77" t="str">
        <f t="shared" si="194"/>
        <v/>
      </c>
      <c r="BI189" s="80" t="str">
        <f t="shared" si="191"/>
        <v/>
      </c>
      <c r="BJ189" s="77" t="str">
        <f t="shared" si="195"/>
        <v/>
      </c>
      <c r="BK189" s="80" t="str">
        <f t="shared" si="192"/>
        <v/>
      </c>
    </row>
    <row r="190" spans="1:63" s="68" customFormat="1" ht="21" customHeight="1">
      <c r="A190" s="241">
        <v>62</v>
      </c>
      <c r="B190" s="379" t="s">
        <v>276</v>
      </c>
      <c r="C190" s="380">
        <f t="shared" ca="1" si="132"/>
        <v>633625.52</v>
      </c>
      <c r="D190" s="295" t="str">
        <f t="shared" si="133"/>
        <v/>
      </c>
      <c r="E190" s="294" t="str">
        <f t="shared" si="163"/>
        <v/>
      </c>
      <c r="F190" s="295">
        <f t="shared" ca="1" si="134"/>
        <v>431096</v>
      </c>
      <c r="G190" s="294">
        <f t="shared" ca="1" si="164"/>
        <v>1.1764705882352942</v>
      </c>
      <c r="H190" s="295">
        <f t="shared" ca="1" si="135"/>
        <v>608253.94999999995</v>
      </c>
      <c r="I190" s="294">
        <f t="shared" ca="1" si="165"/>
        <v>1.1764705882352942</v>
      </c>
      <c r="J190" s="295" t="str">
        <f t="shared" ca="1" si="136"/>
        <v/>
      </c>
      <c r="K190" s="294" t="str">
        <f t="shared" ca="1" si="166"/>
        <v/>
      </c>
      <c r="L190" s="295">
        <f t="shared" ca="1" si="137"/>
        <v>150505.5</v>
      </c>
      <c r="M190" s="294">
        <f t="shared" ca="1" si="167"/>
        <v>0</v>
      </c>
      <c r="N190" s="295">
        <f t="shared" ca="1" si="138"/>
        <v>568400</v>
      </c>
      <c r="O190" s="294">
        <f t="shared" ca="1" si="168"/>
        <v>1.1764705882352942</v>
      </c>
      <c r="P190" s="295">
        <f t="shared" ca="1" si="139"/>
        <v>440392</v>
      </c>
      <c r="Q190" s="294">
        <f t="shared" ca="1" si="169"/>
        <v>1.1764705882352942</v>
      </c>
      <c r="R190" s="295" t="str">
        <f t="shared" ca="1" si="140"/>
        <v/>
      </c>
      <c r="S190" s="294" t="str">
        <f t="shared" ca="1" si="170"/>
        <v/>
      </c>
      <c r="T190" s="295" t="str">
        <f t="shared" ca="1" si="141"/>
        <v/>
      </c>
      <c r="U190" s="294" t="str">
        <f t="shared" ca="1" si="171"/>
        <v/>
      </c>
      <c r="V190" s="295" t="str">
        <f t="shared" ca="1" si="142"/>
        <v/>
      </c>
      <c r="W190" s="294" t="str">
        <f t="shared" ca="1" si="172"/>
        <v/>
      </c>
      <c r="X190" s="295">
        <f t="shared" ca="1" si="143"/>
        <v>2372400</v>
      </c>
      <c r="Y190" s="294">
        <f t="shared" ca="1" si="173"/>
        <v>0</v>
      </c>
      <c r="Z190" s="295">
        <f t="shared" ca="1" si="144"/>
        <v>442604</v>
      </c>
      <c r="AA190" s="294">
        <f t="shared" ca="1" si="174"/>
        <v>1.1764705882352942</v>
      </c>
      <c r="AB190" s="295" t="str">
        <f t="shared" ca="1" si="145"/>
        <v/>
      </c>
      <c r="AC190" s="294" t="str">
        <f t="shared" ca="1" si="175"/>
        <v/>
      </c>
      <c r="AD190" s="295" t="str">
        <f t="shared" ca="1" si="146"/>
        <v/>
      </c>
      <c r="AE190" s="294" t="str">
        <f t="shared" ca="1" si="176"/>
        <v/>
      </c>
      <c r="AF190" s="295">
        <f t="shared" ca="1" si="147"/>
        <v>188000</v>
      </c>
      <c r="AG190" s="294">
        <f t="shared" ca="1" si="177"/>
        <v>0</v>
      </c>
      <c r="AH190" s="295">
        <f t="shared" ca="1" si="148"/>
        <v>436851</v>
      </c>
      <c r="AI190" s="294">
        <f t="shared" ca="1" si="178"/>
        <v>1.1764705882352942</v>
      </c>
      <c r="AJ190" s="295" t="str">
        <f t="shared" si="149"/>
        <v/>
      </c>
      <c r="AK190" s="294" t="str">
        <f t="shared" si="179"/>
        <v/>
      </c>
      <c r="AL190" s="295" t="str">
        <f t="shared" si="150"/>
        <v/>
      </c>
      <c r="AM190" s="294" t="str">
        <f t="shared" si="180"/>
        <v/>
      </c>
      <c r="AN190" s="295" t="str">
        <f t="shared" si="151"/>
        <v/>
      </c>
      <c r="AO190" s="294" t="str">
        <f t="shared" si="181"/>
        <v/>
      </c>
      <c r="AP190" s="295" t="str">
        <f t="shared" si="152"/>
        <v/>
      </c>
      <c r="AQ190" s="294" t="str">
        <f t="shared" si="182"/>
        <v/>
      </c>
      <c r="AR190" s="295" t="str">
        <f t="shared" si="153"/>
        <v/>
      </c>
      <c r="AS190" s="294" t="str">
        <f t="shared" si="183"/>
        <v/>
      </c>
      <c r="AT190" s="295" t="str">
        <f t="shared" si="154"/>
        <v/>
      </c>
      <c r="AU190" s="294" t="str">
        <f t="shared" si="184"/>
        <v/>
      </c>
      <c r="AV190" s="295" t="str">
        <f t="shared" si="155"/>
        <v/>
      </c>
      <c r="AW190" s="294" t="str">
        <f t="shared" si="185"/>
        <v/>
      </c>
      <c r="AX190" s="295" t="str">
        <f t="shared" si="156"/>
        <v/>
      </c>
      <c r="AY190" s="294" t="str">
        <f t="shared" si="186"/>
        <v/>
      </c>
      <c r="AZ190" s="295" t="str">
        <f t="shared" si="157"/>
        <v/>
      </c>
      <c r="BA190" s="294" t="str">
        <f t="shared" si="187"/>
        <v/>
      </c>
      <c r="BB190" s="295" t="str">
        <f t="shared" si="158"/>
        <v/>
      </c>
      <c r="BC190" s="294" t="str">
        <f t="shared" si="188"/>
        <v/>
      </c>
      <c r="BD190" s="295" t="str">
        <f t="shared" si="159"/>
        <v/>
      </c>
      <c r="BE190" s="294" t="str">
        <f t="shared" si="189"/>
        <v/>
      </c>
      <c r="BF190" s="77" t="str">
        <f t="shared" si="193"/>
        <v/>
      </c>
      <c r="BG190" s="80" t="str">
        <f t="shared" si="190"/>
        <v/>
      </c>
      <c r="BH190" s="77" t="str">
        <f t="shared" si="194"/>
        <v/>
      </c>
      <c r="BI190" s="80" t="str">
        <f t="shared" si="191"/>
        <v/>
      </c>
      <c r="BJ190" s="77" t="str">
        <f t="shared" si="195"/>
        <v/>
      </c>
      <c r="BK190" s="80" t="str">
        <f t="shared" si="192"/>
        <v/>
      </c>
    </row>
    <row r="191" spans="1:63" s="68" customFormat="1" ht="21" customHeight="1">
      <c r="A191" s="241">
        <v>63</v>
      </c>
      <c r="B191" s="379" t="s">
        <v>277</v>
      </c>
      <c r="C191" s="380">
        <f t="shared" ca="1" si="132"/>
        <v>117445.55</v>
      </c>
      <c r="D191" s="295" t="str">
        <f t="shared" si="133"/>
        <v/>
      </c>
      <c r="E191" s="294" t="str">
        <f t="shared" si="163"/>
        <v/>
      </c>
      <c r="F191" s="295">
        <f t="shared" ca="1" si="134"/>
        <v>231880</v>
      </c>
      <c r="G191" s="294">
        <f t="shared" ca="1" si="164"/>
        <v>1.1764705882352942</v>
      </c>
      <c r="H191" s="295">
        <f t="shared" ca="1" si="135"/>
        <v>110103.31</v>
      </c>
      <c r="I191" s="294">
        <f t="shared" ca="1" si="165"/>
        <v>0</v>
      </c>
      <c r="J191" s="295" t="str">
        <f t="shared" ca="1" si="136"/>
        <v/>
      </c>
      <c r="K191" s="294" t="str">
        <f t="shared" ca="1" si="166"/>
        <v/>
      </c>
      <c r="L191" s="295">
        <f t="shared" ca="1" si="137"/>
        <v>158114.70000000001</v>
      </c>
      <c r="M191" s="294">
        <f t="shared" ca="1" si="167"/>
        <v>0</v>
      </c>
      <c r="N191" s="295">
        <f t="shared" ca="1" si="138"/>
        <v>92800</v>
      </c>
      <c r="O191" s="294">
        <f t="shared" ca="1" si="168"/>
        <v>0</v>
      </c>
      <c r="P191" s="295">
        <f t="shared" ca="1" si="139"/>
        <v>236880</v>
      </c>
      <c r="Q191" s="294">
        <f t="shared" ca="1" si="169"/>
        <v>1.1764705882352942</v>
      </c>
      <c r="R191" s="295" t="str">
        <f t="shared" ca="1" si="140"/>
        <v/>
      </c>
      <c r="S191" s="294" t="str">
        <f t="shared" ca="1" si="170"/>
        <v/>
      </c>
      <c r="T191" s="295" t="str">
        <f t="shared" ca="1" si="141"/>
        <v/>
      </c>
      <c r="U191" s="294" t="str">
        <f t="shared" ca="1" si="171"/>
        <v/>
      </c>
      <c r="V191" s="295" t="str">
        <f t="shared" ca="1" si="142"/>
        <v/>
      </c>
      <c r="W191" s="294" t="str">
        <f t="shared" ca="1" si="172"/>
        <v/>
      </c>
      <c r="X191" s="295">
        <f t="shared" ca="1" si="143"/>
        <v>430780</v>
      </c>
      <c r="Y191" s="294">
        <f t="shared" ca="1" si="173"/>
        <v>0</v>
      </c>
      <c r="Z191" s="295">
        <f t="shared" ca="1" si="144"/>
        <v>238070</v>
      </c>
      <c r="AA191" s="294">
        <f t="shared" ca="1" si="174"/>
        <v>1.1764705882352942</v>
      </c>
      <c r="AB191" s="295" t="str">
        <f t="shared" ca="1" si="145"/>
        <v/>
      </c>
      <c r="AC191" s="294" t="str">
        <f t="shared" ca="1" si="175"/>
        <v/>
      </c>
      <c r="AD191" s="295" t="str">
        <f t="shared" ca="1" si="146"/>
        <v/>
      </c>
      <c r="AE191" s="294" t="str">
        <f t="shared" ca="1" si="176"/>
        <v/>
      </c>
      <c r="AF191" s="295">
        <f t="shared" ca="1" si="147"/>
        <v>446000</v>
      </c>
      <c r="AG191" s="294">
        <f t="shared" ca="1" si="177"/>
        <v>0</v>
      </c>
      <c r="AH191" s="295">
        <f t="shared" ca="1" si="148"/>
        <v>234977</v>
      </c>
      <c r="AI191" s="294">
        <f t="shared" ca="1" si="178"/>
        <v>1.1764705882352942</v>
      </c>
      <c r="AJ191" s="295" t="str">
        <f t="shared" si="149"/>
        <v/>
      </c>
      <c r="AK191" s="294" t="str">
        <f t="shared" si="179"/>
        <v/>
      </c>
      <c r="AL191" s="295" t="str">
        <f t="shared" si="150"/>
        <v/>
      </c>
      <c r="AM191" s="294" t="str">
        <f t="shared" si="180"/>
        <v/>
      </c>
      <c r="AN191" s="295" t="str">
        <f t="shared" si="151"/>
        <v/>
      </c>
      <c r="AO191" s="294" t="str">
        <f t="shared" si="181"/>
        <v/>
      </c>
      <c r="AP191" s="295" t="str">
        <f t="shared" si="152"/>
        <v/>
      </c>
      <c r="AQ191" s="294" t="str">
        <f t="shared" si="182"/>
        <v/>
      </c>
      <c r="AR191" s="295" t="str">
        <f t="shared" si="153"/>
        <v/>
      </c>
      <c r="AS191" s="294" t="str">
        <f t="shared" si="183"/>
        <v/>
      </c>
      <c r="AT191" s="295" t="str">
        <f t="shared" si="154"/>
        <v/>
      </c>
      <c r="AU191" s="294" t="str">
        <f t="shared" si="184"/>
        <v/>
      </c>
      <c r="AV191" s="295" t="str">
        <f t="shared" si="155"/>
        <v/>
      </c>
      <c r="AW191" s="294" t="str">
        <f t="shared" si="185"/>
        <v/>
      </c>
      <c r="AX191" s="295" t="str">
        <f t="shared" si="156"/>
        <v/>
      </c>
      <c r="AY191" s="294" t="str">
        <f t="shared" si="186"/>
        <v/>
      </c>
      <c r="AZ191" s="295" t="str">
        <f t="shared" si="157"/>
        <v/>
      </c>
      <c r="BA191" s="294" t="str">
        <f t="shared" si="187"/>
        <v/>
      </c>
      <c r="BB191" s="295" t="str">
        <f t="shared" si="158"/>
        <v/>
      </c>
      <c r="BC191" s="294" t="str">
        <f t="shared" si="188"/>
        <v/>
      </c>
      <c r="BD191" s="295" t="str">
        <f t="shared" si="159"/>
        <v/>
      </c>
      <c r="BE191" s="294" t="str">
        <f t="shared" si="189"/>
        <v/>
      </c>
      <c r="BF191" s="77" t="str">
        <f t="shared" si="193"/>
        <v/>
      </c>
      <c r="BG191" s="80" t="str">
        <f t="shared" si="190"/>
        <v/>
      </c>
      <c r="BH191" s="77" t="str">
        <f t="shared" si="194"/>
        <v/>
      </c>
      <c r="BI191" s="80" t="str">
        <f t="shared" si="191"/>
        <v/>
      </c>
      <c r="BJ191" s="77" t="str">
        <f t="shared" si="195"/>
        <v/>
      </c>
      <c r="BK191" s="80" t="str">
        <f t="shared" si="192"/>
        <v/>
      </c>
    </row>
    <row r="192" spans="1:63" s="68" customFormat="1" ht="21" customHeight="1">
      <c r="A192" s="241">
        <v>64</v>
      </c>
      <c r="B192" s="379" t="s">
        <v>278</v>
      </c>
      <c r="C192" s="380">
        <f t="shared" ca="1" si="132"/>
        <v>288937.07</v>
      </c>
      <c r="D192" s="295" t="str">
        <f t="shared" si="133"/>
        <v/>
      </c>
      <c r="E192" s="294" t="str">
        <f t="shared" si="163"/>
        <v/>
      </c>
      <c r="F192" s="295">
        <f t="shared" ca="1" si="134"/>
        <v>666060</v>
      </c>
      <c r="G192" s="294">
        <f t="shared" ca="1" si="164"/>
        <v>1.1764705882352942</v>
      </c>
      <c r="H192" s="295">
        <f t="shared" ca="1" si="135"/>
        <v>548840.32999999996</v>
      </c>
      <c r="I192" s="294">
        <f t="shared" ca="1" si="165"/>
        <v>0</v>
      </c>
      <c r="J192" s="295" t="str">
        <f t="shared" ca="1" si="136"/>
        <v/>
      </c>
      <c r="K192" s="294" t="str">
        <f t="shared" ca="1" si="166"/>
        <v/>
      </c>
      <c r="L192" s="295">
        <f t="shared" ca="1" si="137"/>
        <v>262853.09999999998</v>
      </c>
      <c r="M192" s="294">
        <f t="shared" ca="1" si="167"/>
        <v>0</v>
      </c>
      <c r="N192" s="295">
        <f t="shared" ca="1" si="138"/>
        <v>640320</v>
      </c>
      <c r="O192" s="294">
        <f t="shared" ca="1" si="168"/>
        <v>1.1764705882352942</v>
      </c>
      <c r="P192" s="295">
        <f t="shared" ca="1" si="139"/>
        <v>680422</v>
      </c>
      <c r="Q192" s="294">
        <f t="shared" ca="1" si="169"/>
        <v>1.1764705882352942</v>
      </c>
      <c r="R192" s="295" t="str">
        <f t="shared" ca="1" si="140"/>
        <v/>
      </c>
      <c r="S192" s="294" t="str">
        <f t="shared" ca="1" si="170"/>
        <v/>
      </c>
      <c r="T192" s="295" t="str">
        <f t="shared" ca="1" si="141"/>
        <v/>
      </c>
      <c r="U192" s="294" t="str">
        <f t="shared" ca="1" si="171"/>
        <v/>
      </c>
      <c r="V192" s="295" t="str">
        <f t="shared" ca="1" si="142"/>
        <v/>
      </c>
      <c r="W192" s="294" t="str">
        <f t="shared" ca="1" si="172"/>
        <v/>
      </c>
      <c r="X192" s="295">
        <f t="shared" ca="1" si="143"/>
        <v>1109700</v>
      </c>
      <c r="Y192" s="294">
        <f t="shared" ca="1" si="173"/>
        <v>0</v>
      </c>
      <c r="Z192" s="295">
        <f t="shared" ca="1" si="144"/>
        <v>683840</v>
      </c>
      <c r="AA192" s="294">
        <f t="shared" ca="1" si="174"/>
        <v>1.1764705882352942</v>
      </c>
      <c r="AB192" s="295" t="str">
        <f t="shared" ca="1" si="145"/>
        <v/>
      </c>
      <c r="AC192" s="294" t="str">
        <f t="shared" ca="1" si="175"/>
        <v/>
      </c>
      <c r="AD192" s="295" t="str">
        <f t="shared" ca="1" si="146"/>
        <v/>
      </c>
      <c r="AE192" s="294" t="str">
        <f t="shared" ca="1" si="176"/>
        <v/>
      </c>
      <c r="AF192" s="295">
        <f t="shared" ca="1" si="147"/>
        <v>1310000</v>
      </c>
      <c r="AG192" s="294">
        <f t="shared" ca="1" si="177"/>
        <v>0</v>
      </c>
      <c r="AH192" s="295">
        <f t="shared" ca="1" si="148"/>
        <v>674951</v>
      </c>
      <c r="AI192" s="294">
        <f t="shared" ca="1" si="178"/>
        <v>1.1764705882352942</v>
      </c>
      <c r="AJ192" s="295" t="str">
        <f t="shared" si="149"/>
        <v/>
      </c>
      <c r="AK192" s="294" t="str">
        <f t="shared" si="179"/>
        <v/>
      </c>
      <c r="AL192" s="295" t="str">
        <f t="shared" si="150"/>
        <v/>
      </c>
      <c r="AM192" s="294" t="str">
        <f t="shared" si="180"/>
        <v/>
      </c>
      <c r="AN192" s="295" t="str">
        <f t="shared" si="151"/>
        <v/>
      </c>
      <c r="AO192" s="294" t="str">
        <f t="shared" si="181"/>
        <v/>
      </c>
      <c r="AP192" s="295" t="str">
        <f t="shared" si="152"/>
        <v/>
      </c>
      <c r="AQ192" s="294" t="str">
        <f t="shared" si="182"/>
        <v/>
      </c>
      <c r="AR192" s="295" t="str">
        <f t="shared" si="153"/>
        <v/>
      </c>
      <c r="AS192" s="294" t="str">
        <f t="shared" si="183"/>
        <v/>
      </c>
      <c r="AT192" s="295" t="str">
        <f t="shared" si="154"/>
        <v/>
      </c>
      <c r="AU192" s="294" t="str">
        <f t="shared" si="184"/>
        <v/>
      </c>
      <c r="AV192" s="295" t="str">
        <f t="shared" si="155"/>
        <v/>
      </c>
      <c r="AW192" s="294" t="str">
        <f t="shared" si="185"/>
        <v/>
      </c>
      <c r="AX192" s="295" t="str">
        <f t="shared" si="156"/>
        <v/>
      </c>
      <c r="AY192" s="294" t="str">
        <f t="shared" si="186"/>
        <v/>
      </c>
      <c r="AZ192" s="295" t="str">
        <f t="shared" si="157"/>
        <v/>
      </c>
      <c r="BA192" s="294" t="str">
        <f t="shared" si="187"/>
        <v/>
      </c>
      <c r="BB192" s="295" t="str">
        <f t="shared" si="158"/>
        <v/>
      </c>
      <c r="BC192" s="294" t="str">
        <f t="shared" si="188"/>
        <v/>
      </c>
      <c r="BD192" s="295" t="str">
        <f t="shared" si="159"/>
        <v/>
      </c>
      <c r="BE192" s="294" t="str">
        <f t="shared" si="189"/>
        <v/>
      </c>
      <c r="BF192" s="77" t="str">
        <f t="shared" si="193"/>
        <v/>
      </c>
      <c r="BG192" s="80" t="str">
        <f t="shared" si="190"/>
        <v/>
      </c>
      <c r="BH192" s="77" t="str">
        <f t="shared" si="194"/>
        <v/>
      </c>
      <c r="BI192" s="80" t="str">
        <f t="shared" si="191"/>
        <v/>
      </c>
      <c r="BJ192" s="77" t="str">
        <f t="shared" si="195"/>
        <v/>
      </c>
      <c r="BK192" s="80" t="str">
        <f t="shared" si="192"/>
        <v/>
      </c>
    </row>
    <row r="193" spans="1:63" s="68" customFormat="1" ht="21" customHeight="1">
      <c r="A193" s="241">
        <v>65</v>
      </c>
      <c r="B193" s="379" t="s">
        <v>541</v>
      </c>
      <c r="C193" s="380">
        <f t="shared" ref="C193:C256" ca="1" si="196">IF(B193="","",IF($L$4="Media aritmética",ROUND(AVERAGE(D193,F193,H193,J193,L193,N193,P193,R193,T193,V193,X193,Z193,AB193,AF193,AH193,AD193,AJ193,AL193,AN193,AP193,AR193,AT193,AV193,AX193),2),ROUND(_xlfn.STDEV.P(D193,F193,H193,J193,L193,N193,P193,R193,T193,V193,X193,Z193,AB193,AF193,AH193,AD193,AJ193,AL193,AN193,AP193,AR193,AT193,AV193,AX193),2)))</f>
        <v>2226.5500000000002</v>
      </c>
      <c r="D193" s="295" t="str">
        <f t="shared" ref="D193:D256" si="197">IF($D$8="Habilitado",IF($B193="","",ROUND(VLOOKUP($B193,OFERENTE_1,5,FALSE),2)),"")</f>
        <v/>
      </c>
      <c r="E193" s="294" t="str">
        <f t="shared" si="163"/>
        <v/>
      </c>
      <c r="F193" s="295">
        <f t="shared" ref="F193:F256" ca="1" si="198">IF($F$8="Habilitado",IF($B193="","",ROUND(VLOOKUP($B193,OFERENTE_2,5,FALSE),2)),"")</f>
        <v>1929</v>
      </c>
      <c r="G193" s="294">
        <f t="shared" ca="1" si="164"/>
        <v>0</v>
      </c>
      <c r="H193" s="295">
        <f t="shared" ref="H193:H256" ca="1" si="199">IF($H$8="Habilitado",IF($B193="","",ROUND(VLOOKUP($B193,OFERENTE_3,5,FALSE),2)),"")</f>
        <v>8603.4</v>
      </c>
      <c r="I193" s="294">
        <f t="shared" ca="1" si="165"/>
        <v>0</v>
      </c>
      <c r="J193" s="295" t="str">
        <f t="shared" ref="J193:J256" ca="1" si="200">IF($J$8="Habilitado",IF($B193="","",ROUND(VLOOKUP($B193,OFERENTE_4,6,FALSE),2)),"")</f>
        <v/>
      </c>
      <c r="K193" s="294" t="str">
        <f t="shared" ca="1" si="166"/>
        <v/>
      </c>
      <c r="L193" s="295">
        <f t="shared" ref="L193:L256" ca="1" si="201">IF($L$8="Habilitado",IF($B193="","",ROUND(VLOOKUP($B193,OFERENTE_5,5,FALSE),2)),"")</f>
        <v>6250</v>
      </c>
      <c r="M193" s="294">
        <f t="shared" ca="1" si="167"/>
        <v>0</v>
      </c>
      <c r="N193" s="295">
        <f t="shared" ref="N193:N256" ca="1" si="202">IF($N$8="Habilitado",IF($B193="","",ROUND(VLOOKUP($B193,OFERENTE_6,5,FALSE),2)),"")</f>
        <v>4176</v>
      </c>
      <c r="O193" s="294">
        <f t="shared" ca="1" si="168"/>
        <v>1.1764705882352942</v>
      </c>
      <c r="P193" s="295">
        <f t="shared" ref="P193:P256" ca="1" si="203">IF($P$8="Habilitado",IF($B193="","",ROUND(VLOOKUP($B193,OFERENTE_7,5,FALSE),2)),"")</f>
        <v>1972</v>
      </c>
      <c r="Q193" s="294">
        <f t="shared" ca="1" si="169"/>
        <v>0</v>
      </c>
      <c r="R193" s="295" t="str">
        <f t="shared" ref="R193:R256" ca="1" si="204">IF($R$8="Habilitado",IF($B193="","",ROUND(VLOOKUP($B193,OFERENTE_8,5,FALSE),2)),"")</f>
        <v/>
      </c>
      <c r="S193" s="294" t="str">
        <f t="shared" ca="1" si="170"/>
        <v/>
      </c>
      <c r="T193" s="295" t="str">
        <f t="shared" ref="T193:T256" ca="1" si="205">IF($T$8="Habilitado",IF($B193="","",ROUND(VLOOKUP($B193,OFERENTE_9,5,FALSE),2)),"")</f>
        <v/>
      </c>
      <c r="U193" s="294" t="str">
        <f t="shared" ca="1" si="171"/>
        <v/>
      </c>
      <c r="V193" s="295" t="str">
        <f t="shared" ref="V193:V256" ca="1" si="206">IF($V$8="Habilitado",IF($B193="","",ROUND(VLOOKUP($B193,OFERENTE_10,5,FALSE),2)),"")</f>
        <v/>
      </c>
      <c r="W193" s="294" t="str">
        <f t="shared" ca="1" si="172"/>
        <v/>
      </c>
      <c r="X193" s="295">
        <f t="shared" ref="X193:X256" ca="1" si="207">IF($X$8="Habilitado",IF($B193="","",ROUND(VLOOKUP($B193,OFERENTE_11,5,FALSE),2)),"")</f>
        <v>2380</v>
      </c>
      <c r="Y193" s="294">
        <f t="shared" ca="1" si="173"/>
        <v>0</v>
      </c>
      <c r="Z193" s="295">
        <f t="shared" ref="Z193:Z256" ca="1" si="208">IF($Z$8="Habilitado",IF($B193="","",ROUND(VLOOKUP($B193,OFERENTE_12,5,FALSE),2)),"")</f>
        <v>1981</v>
      </c>
      <c r="AA193" s="294">
        <f t="shared" ca="1" si="174"/>
        <v>0</v>
      </c>
      <c r="AB193" s="295" t="str">
        <f t="shared" ref="AB193:AB256" ca="1" si="209">IF($AB$8="Habilitado",IF($B193="","",ROUND(VLOOKUP($B193,OFERENTE_13,5,FALSE),2)),"")</f>
        <v/>
      </c>
      <c r="AC193" s="294" t="str">
        <f t="shared" ca="1" si="175"/>
        <v/>
      </c>
      <c r="AD193" s="295" t="str">
        <f t="shared" ref="AD193:AD256" ca="1" si="210">IF($AD$8="Habilitado",IF($B193="","",ROUND(VLOOKUP($B193,OFERENTE_14,5,FALSE),2)),"")</f>
        <v/>
      </c>
      <c r="AE193" s="294" t="str">
        <f t="shared" ca="1" si="176"/>
        <v/>
      </c>
      <c r="AF193" s="295">
        <f t="shared" ref="AF193:AF256" ca="1" si="211">IF($AF$8="Habilitado",IF($B193="","",ROUND(VLOOKUP($B193,OFERENTE_15,5,FALSE),2)),"")</f>
        <v>3600</v>
      </c>
      <c r="AG193" s="294">
        <f t="shared" ca="1" si="177"/>
        <v>1.1764705882352942</v>
      </c>
      <c r="AH193" s="295">
        <f t="shared" ref="AH193:AH256" ca="1" si="212">IF($AH$8="Habilitado",IF($B193="","",ROUND(VLOOKUP($B193,OFERENTE_16,5,FALSE),2)),"")</f>
        <v>1957</v>
      </c>
      <c r="AI193" s="294">
        <f t="shared" ca="1" si="178"/>
        <v>0</v>
      </c>
      <c r="AJ193" s="295" t="str">
        <f t="shared" ref="AJ193:AJ256" si="213">IF($AJ$8="Habilitado",IF($B193="","",ROUND(VLOOKUP($B193,OFERENTE_17,5,FALSE),2)),"")</f>
        <v/>
      </c>
      <c r="AK193" s="294" t="str">
        <f t="shared" si="179"/>
        <v/>
      </c>
      <c r="AL193" s="295" t="str">
        <f t="shared" ref="AL193:AL256" si="214">IF($AL$8="Habilitado",IF($B193="","",ROUND(VLOOKUP($B193,OFERENTE_18,5,FALSE),2)),"")</f>
        <v/>
      </c>
      <c r="AM193" s="294" t="str">
        <f t="shared" si="180"/>
        <v/>
      </c>
      <c r="AN193" s="295" t="str">
        <f t="shared" ref="AN193:AN256" si="215">IF($AN$8="Habilitado",IF($B193="","",ROUND(VLOOKUP($B193,OFERENTE_19,5,FALSE),2)),"")</f>
        <v/>
      </c>
      <c r="AO193" s="294" t="str">
        <f t="shared" si="181"/>
        <v/>
      </c>
      <c r="AP193" s="295" t="str">
        <f t="shared" ref="AP193:AP256" si="216">IF($AP$8="Habilitado",IF($B193="","",ROUND(VLOOKUP($B193,OFERENTE_20,5,FALSE),2)),"")</f>
        <v/>
      </c>
      <c r="AQ193" s="294" t="str">
        <f t="shared" si="182"/>
        <v/>
      </c>
      <c r="AR193" s="295" t="str">
        <f t="shared" ref="AR193:AR256" si="217">IF($AR$8="Habilitado",IF($B193="","",ROUND(VLOOKUP($B193,OFERENTE_21,5,FALSE),2)),"")</f>
        <v/>
      </c>
      <c r="AS193" s="294" t="str">
        <f t="shared" si="183"/>
        <v/>
      </c>
      <c r="AT193" s="295" t="str">
        <f t="shared" ref="AT193:AT256" si="218">IF($AT$8="Habilitado",IF($B193="","",ROUND(VLOOKUP($B193,OFERENTE_22,5,FALSE),2)),"")</f>
        <v/>
      </c>
      <c r="AU193" s="294" t="str">
        <f t="shared" si="184"/>
        <v/>
      </c>
      <c r="AV193" s="295" t="str">
        <f t="shared" ref="AV193:AV256" si="219">IF($AV$8="Habilitado",IF($B193="","",ROUND(VLOOKUP($B193,OFERENTE_23,5,FALSE),2)),"")</f>
        <v/>
      </c>
      <c r="AW193" s="294" t="str">
        <f t="shared" si="185"/>
        <v/>
      </c>
      <c r="AX193" s="295" t="str">
        <f t="shared" ref="AX193:AX256" si="220">IF($AX$8="Habilitado",IF($B193="","",ROUND(VLOOKUP($B193,OFERENTE_24,5,FALSE),2)),"")</f>
        <v/>
      </c>
      <c r="AY193" s="294" t="str">
        <f t="shared" si="186"/>
        <v/>
      </c>
      <c r="AZ193" s="295" t="str">
        <f t="shared" ref="AZ193:AZ256" si="221">IF($AZ$8="Habilitado",IF($B193="","",ROUND(VLOOKUP($B193,OFERENTE_25,5,FALSE),2)),"")</f>
        <v/>
      </c>
      <c r="BA193" s="294" t="str">
        <f t="shared" si="187"/>
        <v/>
      </c>
      <c r="BB193" s="295" t="str">
        <f t="shared" ref="BB193:BB256" si="222">IF($BB$8="Habilitado",IF($B193="","",ROUND(VLOOKUP($B193,OFERENTE_26,5,FALSE),2)),"")</f>
        <v/>
      </c>
      <c r="BC193" s="294" t="str">
        <f t="shared" si="188"/>
        <v/>
      </c>
      <c r="BD193" s="295" t="str">
        <f t="shared" ref="BD193:BD256" si="223">IF($BD$8="Habilitado",IF($B193="","",ROUND(VLOOKUP($B193,OFERENTE_27,5,FALSE),2)),"")</f>
        <v/>
      </c>
      <c r="BE193" s="294" t="str">
        <f t="shared" si="189"/>
        <v/>
      </c>
      <c r="BF193" s="77" t="str">
        <f t="shared" ref="BF193:BF218" si="224">IF($BF$8="Habilitado",IF($B193="","",ROUND(VLOOKUP($B193,UNITARIO_28,5,FALSE),2)),"")</f>
        <v/>
      </c>
      <c r="BG193" s="80" t="str">
        <f t="shared" si="190"/>
        <v/>
      </c>
      <c r="BH193" s="77" t="str">
        <f t="shared" ref="BH193:BH218" si="225">IF($BH$8="Habilitado",IF($B193="","",ROUND(VLOOKUP($B193,UNITARIO_29,5,FALSE),2)),"")</f>
        <v/>
      </c>
      <c r="BI193" s="80" t="str">
        <f t="shared" si="191"/>
        <v/>
      </c>
      <c r="BJ193" s="77" t="str">
        <f t="shared" ref="BJ193:BJ218" si="226">IF($BJ$8="Habilitado",IF($B193="","",ROUND(VLOOKUP($B193,UNITARIO_30,5,FALSE),2)),"")</f>
        <v/>
      </c>
      <c r="BK193" s="80" t="str">
        <f t="shared" si="192"/>
        <v/>
      </c>
    </row>
    <row r="194" spans="1:63" s="68" customFormat="1" ht="21" customHeight="1">
      <c r="A194" s="241">
        <v>66</v>
      </c>
      <c r="B194" s="379" t="s">
        <v>544</v>
      </c>
      <c r="C194" s="380">
        <f t="shared" ca="1" si="196"/>
        <v>21069.46</v>
      </c>
      <c r="D194" s="295" t="str">
        <f t="shared" si="197"/>
        <v/>
      </c>
      <c r="E194" s="294" t="str">
        <f t="shared" ref="E194:E218" si="227">IF($B194="","",IF(D194="","",IF($L$4="Media aritmética",(D194&lt;=$C194)*($H$5/$C$5)+(D194&gt;$C194)*0,IF(AND(ROUND(AVERAGE($D194,$F194,$H194,$J194,$L194,$N194,$P194,$R194,$T194,$V194,$X194,$Z194,$AB194,$AD194,$AF194,$AH194,$AJ194,AL194,AN194,AP194,AR194,AT194,AV194,AX194,AZ194,BB194,BD194,BF194,BH194,BJ194),2)-$C194/2&lt;=D194,(ROUND(AVERAGE($D194,$F194,$H194,$J194,$L194,$N194,$P194,$R194,$T194,$V194,$X194,$Z194,$AB194,$AD194,$AF194,$AH194,$AJ194,AL194,AN194,AP194,AR194,AT194,AV194,AX194,AZ194,BB194,BD194,BF194,BH194,BJ194),2)+$C194/2&gt;D194)),($H$5/$C$5),0))))</f>
        <v/>
      </c>
      <c r="F194" s="295">
        <f t="shared" ca="1" si="198"/>
        <v>55085</v>
      </c>
      <c r="G194" s="294">
        <f t="shared" ref="G194:G218" ca="1" si="228">IF($B194="","",IF(F194="","",IF($L$4="Media aritmética",(F194&lt;=$C194)*($H$5/$C$5)+(F194&gt;$C194)*0,IF(AND(ROUND(AVERAGE($D194,$F194,$H194,$J194,$L194,$N194,$P194,$R194,$T194,$V194,$X194,$Z194,$AB194,$AD194,$AF194,$AH194,$AJ194,AL194,AN194,AP194,AR194,AT194,AV194,AX194,AZ194,BB194,BD194,BF194,BH194,BJ194),2)-$C194/2&lt;=F194,(ROUND(AVERAGE($D194,$F194,$H194,$J194,$L194,$N194,$P194,$R194,$T194,$V194,$X194,$Z194,$AB194,$AD194,$AF194,$AH194,$AJ194,AL194,AN194,AP194,AR194,AT194,AV194,AX194,AZ194,BB194,BD194,BF194,BH194,BJ194),2)+$C194/2&gt;F194)),($H$5/$C$5),0))))</f>
        <v>0</v>
      </c>
      <c r="H194" s="295">
        <f t="shared" ca="1" si="199"/>
        <v>17044.3</v>
      </c>
      <c r="I194" s="294">
        <f t="shared" ref="I194:I218" ca="1" si="229">IF($B194="","",IF(H194="","",IF($L$4="Media aritmética",(H194&lt;=$C194)*($H$5/$C$5)+(H194&gt;$C194)*0,IF(AND(ROUND(AVERAGE($D194,$F194,$H194,$J194,$L194,$N194,$P194,$R194,$T194,$V194,$X194,$Z194,$AB194,$AD194,$AF194,$AH194,$AJ194,AL194,AN194,AP194,AR194,AT194,AV194,AX194,AZ194,BB194,BD194,BF194,BH194,BJ194),2)-$C194/2&lt;=H194,(ROUND(AVERAGE($D194,$F194,$H194,$J194,$L194,$N194,$P194,$R194,$T194,$V194,$X194,$Z194,$AB194,$AD194,$AF194,$AH194,$AJ194,AL194,AN194,AP194,AR194,AT194,AV194,AX194,AZ194,BB194,BD194,BF194,BH194,BJ194),2)+$C194/2&gt;H194)),($H$5/$C$5),0))))</f>
        <v>0</v>
      </c>
      <c r="J194" s="295" t="str">
        <f t="shared" ca="1" si="200"/>
        <v/>
      </c>
      <c r="K194" s="294" t="str">
        <f t="shared" ref="K194:K218" ca="1" si="230">IF($B194="","",IF(J194="","",IF($L$4="Media aritmética",(J194&lt;=$C194)*($H$5/$C$5)+(J194&gt;$C194)*0,IF(AND(ROUND(AVERAGE($D194,$F194,$H194,$J194,$L194,$N194,$P194,$R194,$T194,$V194,$X194,$Z194,$AB194,$AD194,$AF194,$AH194,$AJ194,AL194,AN194,AP194,AR194,AT194,AV194,AX194,AZ194,BB194,BD194,BF194,BH194,BJ194),2)-$C194/2&lt;=J194,(ROUND(AVERAGE($D194,$F194,$H194,$J194,$L194,$N194,$P194,$R194,$T194,$V194,$X194,$Z194,$AB194,$AD194,$AF194,$AH194,$AJ194,AL194,AN194,AP194,AR194,AT194,AV194,AX194,AZ194,BB194,BD194,BF194,BH194,BJ194),2)+$C194/2&gt;J194)),($H$5/$C$5),0))))</f>
        <v/>
      </c>
      <c r="L194" s="295">
        <f t="shared" ca="1" si="201"/>
        <v>18911.099999999999</v>
      </c>
      <c r="M194" s="294">
        <f t="shared" ref="M194:M218" ca="1" si="231">IF($B194="","",IF(L194="","",IF($L$4="Media aritmética",(L194&lt;=$C194)*($H$5/$C$5)+(L194&gt;$C194)*0,IF(AND(ROUND(AVERAGE($D194,$F194,$H194,$J194,$L194,$N194,$P194,$R194,$T194,$V194,$X194,$Z194,$AB194,$AD194,$AF194,$AH194,$AJ194,AL194,AN194,AP194,AR194,AT194,AV194,AX194,AZ194,BB194,BD194,BF194,BH194,BJ194),2)-$C194/2&lt;=L194,(ROUND(AVERAGE($D194,$F194,$H194,$J194,$L194,$N194,$P194,$R194,$T194,$V194,$X194,$Z194,$AB194,$AD194,$AF194,$AH194,$AJ194,AL194,AN194,AP194,AR194,AT194,AV194,AX194,AZ194,BB194,BD194,BF194,BH194,BJ194),2)+$C194/2&gt;L194)),($H$5/$C$5),0))))</f>
        <v>0</v>
      </c>
      <c r="N194" s="295">
        <f t="shared" ca="1" si="202"/>
        <v>16008</v>
      </c>
      <c r="O194" s="294">
        <f t="shared" ref="O194:O218" ca="1" si="232">IF($B194="","",IF(N194="","",IF($L$4="Media aritmética",(N194&lt;=$C194)*($H$5/$C$5)+(N194&gt;$C194)*0,IF(AND(ROUND(AVERAGE($D194,$F194,$H194,$J194,$L194,$N194,$P194,$R194,$T194,$V194,$X194,$Z194,$AB194,$AD194,$AF194,$AH194,$AJ194,AL194,AN194,AP194,AR194,AT194,AV194,AX194,AZ194,BB194,BD194,BF194,BH194,BJ194),2)-$C194/2&lt;=N194,(ROUND(AVERAGE($D194,$F194,$H194,$J194,$L194,$N194,$P194,$R194,$T194,$V194,$X194,$Z194,$AB194,$AD194,$AF194,$AH194,$AJ194,AL194,AN194,AP194,AR194,AT194,AV194,AX194,AZ194,BB194,BD194,BF194,BH194,BJ194),2)+$C194/2&gt;N194)),($H$5/$C$5),0))))</f>
        <v>0</v>
      </c>
      <c r="P194" s="295">
        <f t="shared" ca="1" si="203"/>
        <v>56274</v>
      </c>
      <c r="Q194" s="294">
        <f t="shared" ref="Q194:Q218" ca="1" si="233">IF($B194="","",IF(P194="","",IF($L$4="Media aritmética",(P194&lt;=$C194)*($H$5/$C$5)+(P194&gt;$C194)*0,IF(AND(ROUND(AVERAGE($D194,$F194,$H194,$J194,$L194,$N194,$P194,$R194,$T194,$V194,$X194,$Z194,$AB194,$AD194,$AF194,$AH194,$AJ194,AL194,AN194,AP194,AR194,AT194,AV194,AX194,AZ194,BB194,BD194,BF194,BH194,BJ194),2)-$C194/2&lt;=P194,(ROUND(AVERAGE($D194,$F194,$H194,$J194,$L194,$N194,$P194,$R194,$T194,$V194,$X194,$Z194,$AB194,$AD194,$AF194,$AH194,$AJ194,AL194,AN194,AP194,AR194,AT194,AV194,AX194,AZ194,BB194,BD194,BF194,BH194,BJ194),2)+$C194/2&gt;P194)),($H$5/$C$5),0))))</f>
        <v>0</v>
      </c>
      <c r="R194" s="295" t="str">
        <f t="shared" ca="1" si="204"/>
        <v/>
      </c>
      <c r="S194" s="294" t="str">
        <f t="shared" ref="S194:S218" ca="1" si="234">IF($B194="","",IF(R194="","",IF($L$4="Media aritmética",(R194&lt;=$C194)*($H$5/$C$5)+(R194&gt;$C194)*0,IF(AND(ROUND(AVERAGE($D194,$F194,$H194,$J194,$L194,$N194,$P194,$R194,$T194,$V194,$X194,$Z194,$AB194,$AD194,$AF194,$AH194,$AJ194,AL194,AN194,AP194,AR194,AT194,AV194,AX194,AZ194,BB194,BD194,BF194,BH194,BJ194),2)-$C194/2&lt;=R194,(ROUND(AVERAGE($D194,$F194,$H194,$J194,$L194,$N194,$P194,$R194,$T194,$V194,$X194,$Z194,$AB194,$AD194,$AF194,$AH194,$AJ194,AL194,AN194,AP194,AR194,AT194,AV194,AX194,AZ194,BB194,BD194,BF194,BH194,BJ194),2)+$C194/2&gt;R194)),($H$5/$C$5),0))))</f>
        <v/>
      </c>
      <c r="T194" s="295" t="str">
        <f t="shared" ca="1" si="205"/>
        <v/>
      </c>
      <c r="U194" s="294" t="str">
        <f t="shared" ref="U194:U218" ca="1" si="235">IF($B194="","",IF(T194="","",IF($L$4="Media aritmética",(T194&lt;=$C194)*($H$5/$C$5)+(T194&gt;$C194)*0,IF(AND(ROUND(AVERAGE($D194,$F194,$H194,$J194,$L194,$N194,$P194,$R194,$T194,$V194,$X194,$Z194,$AB194,$AD194,$AF194,$AH194,$AJ194,AL194,AN194,AP194,AR194,AT194,AV194,AX194,AZ194,BB194,BD194,BF194,BH194,BJ194),2)-$C194/2&lt;=T194,(ROUND(AVERAGE($D194,$F194,$H194,$J194,$L194,$N194,$P194,$R194,$T194,$V194,$X194,$Z194,$AB194,$AD194,$AF194,$AH194,$AJ194,AL194,AN194,AP194,AR194,AT194,AV194,AX194,AZ194,BB194,BD194,BF194,BH194,BJ194),2)+$C194/2&gt;T194)),($H$5/$C$5),0))))</f>
        <v/>
      </c>
      <c r="V194" s="295" t="str">
        <f t="shared" ca="1" si="206"/>
        <v/>
      </c>
      <c r="W194" s="294" t="str">
        <f t="shared" ref="W194:W218" ca="1" si="236">IF($B194="","",IF(V194="","",IF($L$4="Media aritmética",(V194&lt;=$C194)*($H$5/$C$5)+(V194&gt;$C194)*0,IF(AND(ROUND(AVERAGE($D194,$F194,$H194,$J194,$L194,$N194,$P194,$R194,$T194,$V194,$X194,$Z194,$AB194,$AD194,$AF194,$AH194,$AJ194,AL194,AN194,AP194,AR194,AT194,AV194,AX194,AZ194,BB194,BD194,BF194,BH194,BJ194),2)-$C194/2&lt;=V194,(ROUND(AVERAGE($D194,$F194,$H194,$J194,$L194,$N194,$P194,$R194,$T194,$V194,$X194,$Z194,$AB194,$AD194,$AF194,$AH194,$AJ194,AL194,AN194,AP194,AR194,AT194,AV194,AX194,AZ194,BB194,BD194,BF194,BH194,BJ194),2)+$C194/2&gt;V194)),($H$5/$C$5),0))))</f>
        <v/>
      </c>
      <c r="X194" s="295">
        <f t="shared" ca="1" si="207"/>
        <v>12500</v>
      </c>
      <c r="Y194" s="294">
        <f t="shared" ref="Y194:Y218" ca="1" si="237">IF($B194="","",IF(X194="","",IF($L$4="Media aritmética",(X194&lt;=$C194)*($H$5/$C$5)+(X194&gt;$C194)*0,IF(AND(ROUND(AVERAGE($D194,$F194,$H194,$J194,$L194,$N194,$P194,$R194,$T194,$V194,$X194,$Z194,$AB194,$AD194,$AF194,$AH194,$AJ194,AL194,AN194,AP194,AR194,AT194,AV194,AX194,AZ194,BB194,BD194,BF194,BH194,BJ194),2)-$C194/2&lt;=X194,(ROUND(AVERAGE($D194,$F194,$H194,$J194,$L194,$N194,$P194,$R194,$T194,$V194,$X194,$Z194,$AB194,$AD194,$AF194,$AH194,$AJ194,AL194,AN194,AP194,AR194,AT194,AV194,AX194,AZ194,BB194,BD194,BF194,BH194,BJ194),2)+$C194/2&gt;X194)),($H$5/$C$5),0))))</f>
        <v>0</v>
      </c>
      <c r="Z194" s="295">
        <f t="shared" ca="1" si="208"/>
        <v>56556</v>
      </c>
      <c r="AA194" s="294">
        <f t="shared" ref="AA194:AA218" ca="1" si="238">IF($B194="","",IF(Z194="","",IF($L$4="Media aritmética",(Z194&lt;=$C194)*($H$5/$C$5)+(Z194&gt;$C194)*0,IF(AND(ROUND(AVERAGE($D194,$F194,$H194,$J194,$L194,$N194,$P194,$R194,$T194,$V194,$X194,$Z194,$AB194,$AD194,$AF194,$AH194,$AJ194,AL194,AN194,AP194,AR194,AT194,AV194,AX194,AZ194,BB194,BD194,BF194,BH194,BJ194),2)-$C194/2&lt;=Z194,(ROUND(AVERAGE($D194,$F194,$H194,$J194,$L194,$N194,$P194,$R194,$T194,$V194,$X194,$Z194,$AB194,$AD194,$AF194,$AH194,$AJ194,AL194,AN194,AP194,AR194,AT194,AV194,AX194,AZ194,BB194,BD194,BF194,BH194,BJ194),2)+$C194/2&gt;Z194)),($H$5/$C$5),0))))</f>
        <v>0</v>
      </c>
      <c r="AB194" s="295" t="str">
        <f t="shared" ca="1" si="209"/>
        <v/>
      </c>
      <c r="AC194" s="294" t="str">
        <f t="shared" ref="AC194:AC218" ca="1" si="239">IF($B194="","",IF(AB194="","",IF($L$4="Media aritmética",(AB194&lt;=$C194)*($H$5/$C$5)+(AB194&gt;$C194)*0,IF(AND(ROUND(AVERAGE($D194,$F194,$H194,$J194,$L194,$N194,$P194,$R194,$T194,$V194,$X194,$Z194,$AB194,$AD194,$AF194,$AH194,$AJ194,AL194,AN194,AP194,AR194,AT194,AV194,AX194,AZ194,BB194,BD194,BF194,BH194,BJ194),2)-$C194/2&lt;=AB194,(ROUND(AVERAGE($D194,$F194,$H194,$J194,$L194,$N194,$P194,$R194,$T194,$V194,$X194,$Z194,$AB194,$AD194,$AF194,$AH194,$AJ194,AL194,AN194,AP194,AR194,AT194,AV194,AX194,AZ194,BB194,BD194,BF194,BH194,BJ194),2)+$C194/2&gt;AB194)),($H$5/$C$5),0))))</f>
        <v/>
      </c>
      <c r="AD194" s="295" t="str">
        <f t="shared" ca="1" si="210"/>
        <v/>
      </c>
      <c r="AE194" s="294" t="str">
        <f t="shared" ref="AE194:AE218" ca="1" si="240">IF($B194="","",IF(AD194="","",IF($L$4="Media aritmética",(AD194&lt;=$C194)*($H$5/$C$5)+(AD194&gt;$C194)*0,IF(AND(ROUND(AVERAGE($D194,$F194,$H194,$J194,$L194,$N194,$P194,$R194,$T194,$V194,$X194,$Z194,$AB194,$AD194,$AF194,$AH194,$AJ194,AL194,AN194,AP194,AR194,AT194,AV194,AX194,AZ194,BB194,BD194,BF194,BH194,BJ194),2)-$C194/2&lt;=AD194,(ROUND(AVERAGE($D194,$F194,$H194,$J194,$L194,$N194,$P194,$R194,$T194,$V194,$X194,$Z194,$AB194,$AD194,$AF194,$AH194,$AJ194,AL194,AN194,AP194,AR194,AT194,AV194,AX194,AZ194,BB194,BD194,BF194,BH194,BJ194),2)+$C194/2&gt;AD194)),($H$5/$C$5),0))))</f>
        <v/>
      </c>
      <c r="AF194" s="295">
        <f t="shared" ca="1" si="211"/>
        <v>6000</v>
      </c>
      <c r="AG194" s="294">
        <f t="shared" ref="AG194:AG218" ca="1" si="241">IF($B194="","",IF(AF194="","",IF($L$4="Media aritmética",(AF194&lt;=$C194)*($H$5/$C$5)+(AF194&gt;$C194)*0,IF(AND(ROUND(AVERAGE($D194,$F194,$H194,$J194,$L194,$N194,$P194,$R194,$T194,$V194,$X194,$Z194,$AB194,$AD194,$AF194,$AH194,$AJ194,AL194,AN194,AP194,AR194,AT194,AV194,AX194,AZ194,BB194,BD194,BF194,BH194,BJ194),2)-$C194/2&lt;=AF194,(ROUND(AVERAGE($D194,$F194,$H194,$J194,$L194,$N194,$P194,$R194,$T194,$V194,$X194,$Z194,$AB194,$AD194,$AF194,$AH194,$AJ194,AL194,AN194,AP194,AR194,AT194,AV194,AX194,AZ194,BB194,BD194,BF194,BH194,BJ194),2)+$C194/2&gt;AF194)),($H$5/$C$5),0))))</f>
        <v>0</v>
      </c>
      <c r="AH194" s="295">
        <f t="shared" ca="1" si="212"/>
        <v>55821</v>
      </c>
      <c r="AI194" s="294">
        <f t="shared" ref="AI194:AI218" ca="1" si="242">IF($B194="","",IF(AH194="","",IF($L$4="Media aritmética",(AH194&lt;=$C194)*($H$5/$C$5)+(AH194&gt;$C194)*0,IF(AND(ROUND(AVERAGE($D194,$F194,$H194,$J194,$L194,$N194,$P194,$R194,$T194,$V194,$X194,$Z194,$AB194,$AD194,$AF194,$AH194,$AJ194,AL194,AN194,AP194,AR194,AT194,AV194,AX194,AZ194,BB194,BD194,BF194,BH194,BJ194),2)-$C194/2&lt;=AH194,(ROUND(AVERAGE($D194,$F194,$H194,$J194,$L194,$N194,$P194,$R194,$T194,$V194,$X194,$Z194,$AB194,$AD194,$AF194,$AH194,$AJ194,AL194,AN194,AP194,AR194,AT194,AV194,AX194,AZ194,BB194,BD194,BF194,BH194,BJ194),2)+$C194/2&gt;AH194)),($H$5/$C$5),0))))</f>
        <v>0</v>
      </c>
      <c r="AJ194" s="295" t="str">
        <f t="shared" si="213"/>
        <v/>
      </c>
      <c r="AK194" s="294" t="str">
        <f t="shared" ref="AK194:AK218" si="243">IF($B194="","",IF(AJ194="","",IF($L$4="Media aritmética",(AJ194&lt;=$C194)*($H$5/$C$5)+(AJ194&gt;$C194)*0,IF(AND(ROUND(AVERAGE($D194,$F194,$H194,$J194,$L194,$N194,$P194,$R194,$T194,$V194,$X194,$Z194,$AB194,$AD194,$AF194,$AH194,$AJ194,AL194,AN194,AP194,AR194,AT194,AV194,AX194,AZ194,BB194,BD194,BF194,BH194,BJ194),2)-$C194/2&lt;=AJ194,(ROUND(AVERAGE($D194,$F194,$H194,$J194,$L194,$N194,$P194,$R194,$T194,$V194,$X194,$Z194,$AB194,$AD194,$AF194,$AH194,$AJ194,AL194,AN194,AP194,AR194,AT194,AV194,AX194,AZ194,BB194,BD194,BF194,BH194,BJ194),2)+$C194/2&gt;AJ194)),($H$5/$C$5),0))))</f>
        <v/>
      </c>
      <c r="AL194" s="295" t="str">
        <f t="shared" si="214"/>
        <v/>
      </c>
      <c r="AM194" s="294" t="str">
        <f t="shared" ref="AM194:AM218" si="244">IF($B194="","",IF(AL194="","",IF($L$4="Media aritmética",(AL194&lt;=$C194)*($H$5/$C$5)+(AL194&gt;$C194)*0,IF(AND(ROUND(AVERAGE($D194,$F194,$H194,$J194,$L194,$N194,$P194,$R194,$T194,$V194,$X194,$Z194,$AB194,$AD194,$AF194,$AH194,$AJ194,AL194,AN194,AP194,AR194,AT194,AV194,AX194,AZ194,BB194,BD194,BF194,BH194,BJ194),2)-$C194/2&lt;=AL194,(ROUND(AVERAGE($D194,$F194,$H194,$J194,$L194,$N194,$P194,$R194,$T194,$V194,$X194,$Z194,$AB194,$AD194,$AF194,$AH194,$AJ194,AL194,AN194,AP194,AR194,AT194,AV194,AX194,AZ194,BB194,BD194,BF194,BH194,BJ194),2)+$C194/2&gt;AL194)),($H$5/$C$5),0))))</f>
        <v/>
      </c>
      <c r="AN194" s="295" t="str">
        <f t="shared" si="215"/>
        <v/>
      </c>
      <c r="AO194" s="294" t="str">
        <f t="shared" ref="AO194:AO218" si="245">IF($B194="","",IF(AN194="","",IF($L$4="Media aritmética",(AN194&lt;=$C194)*($H$5/$C$5)+(AN194&gt;$C194)*0,IF(AND(ROUND(AVERAGE($D194,$F194,$H194,$J194,$L194,$N194,$P194,$R194,$T194,$V194,$X194,$Z194,$AB194,$AD194,$AF194,$AH194,$AJ194,AL194,AN194,AP194,AR194,AT194,AV194,AX194,AZ194,BB194,BD194,BF194,BH194,BJ194),2)-$C194/2&lt;=AN194,(ROUND(AVERAGE($D194,$F194,$H194,$J194,$L194,$N194,$P194,$R194,$T194,$V194,$X194,$Z194,$AB194,$AD194,$AF194,$AH194,$AJ194,AL194,AN194,AP194,AR194,AT194,AV194,AX194,AZ194,BB194,BD194,BF194,BH194,BJ194),2)+$C194/2&gt;AN194)),($H$5/$C$5),0))))</f>
        <v/>
      </c>
      <c r="AP194" s="295" t="str">
        <f t="shared" si="216"/>
        <v/>
      </c>
      <c r="AQ194" s="294" t="str">
        <f t="shared" ref="AQ194:AQ218" si="246">IF($B194="","",IF(AP194="","",IF($L$4="Media aritmética",(AP194&lt;=$C194)*($H$5/$C$5)+(AP194&gt;$C194)*0,IF(AND(ROUND(AVERAGE($D194,$F194,$H194,$J194,$L194,$N194,$P194,$R194,$T194,$V194,$X194,$Z194,$AB194,$AD194,$AF194,$AH194,$AJ194,AL194,AN194,AP194,AR194,AT194,AV194,AX194,AZ194,BB194,BD194,BF194,BH194,BJ194),2)-$C194/2&lt;=AP194,(ROUND(AVERAGE($D194,$F194,$H194,$J194,$L194,$N194,$P194,$R194,$T194,$V194,$X194,$Z194,$AB194,$AD194,$AF194,$AH194,$AJ194,AL194,AN194,AP194,AR194,AT194,AV194,AX194,AZ194,BB194,BD194,BF194,BH194,BJ194),2)+$C194/2&gt;AP194)),($H$5/$C$5),0))))</f>
        <v/>
      </c>
      <c r="AR194" s="295" t="str">
        <f t="shared" si="217"/>
        <v/>
      </c>
      <c r="AS194" s="294" t="str">
        <f t="shared" ref="AS194:AS218" si="247">IF($B194="","",IF(AR194="","",IF($L$4="Media aritmética",(AR194&lt;=$C194)*($H$5/$C$5)+(AR194&gt;$C194)*0,IF(AND(ROUND(AVERAGE($D194,$F194,$H194,$J194,$L194,$N194,$P194,$R194,$T194,$V194,$X194,$Z194,$AB194,$AD194,$AF194,$AH194,$AJ194,AL194,AN194,AP194,AR194,AT194,AV194,AX194,AZ194,BB194,BD194,BF194,BH194,BJ194),2)-$C194/2&lt;=AR194,(ROUND(AVERAGE($D194,$F194,$H194,$J194,$L194,$N194,$P194,$R194,$T194,$V194,$X194,$Z194,$AB194,$AD194,$AF194,$AH194,$AJ194,AL194,AN194,AP194,AR194,AT194,AV194,AX194,AZ194,BB194,BD194,BF194,BH194,BJ194),2)+$C194/2&gt;AR194)),($H$5/$C$5),0))))</f>
        <v/>
      </c>
      <c r="AT194" s="295" t="str">
        <f t="shared" si="218"/>
        <v/>
      </c>
      <c r="AU194" s="294" t="str">
        <f t="shared" ref="AU194:AU218" si="248">IF($B194="","",IF(AT194="","",IF($L$4="Media aritmética",(AT194&lt;=$C194)*($H$5/$C$5)+(AT194&gt;$C194)*0,IF(AND(ROUND(AVERAGE($D194,$F194,$H194,$J194,$L194,$N194,$P194,$R194,$T194,$V194,$X194,$Z194,$AB194,$AD194,$AF194,$AH194,$AJ194,AL194,AN194,AP194,AR194,AT194,AV194,AX194,AZ194,BB194,BD194,BF194,BH194,BJ194),2)-$C194/2&lt;=AT194,(ROUND(AVERAGE($D194,$F194,$H194,$J194,$L194,$N194,$P194,$R194,$T194,$V194,$X194,$Z194,$AB194,$AD194,$AF194,$AH194,$AJ194,AL194,AN194,AP194,AR194,AT194,AV194,AX194,AZ194,BB194,BD194,BF194,BH194,BJ194),2)+$C194/2&gt;AT194)),($H$5/$C$5),0))))</f>
        <v/>
      </c>
      <c r="AV194" s="295" t="str">
        <f t="shared" si="219"/>
        <v/>
      </c>
      <c r="AW194" s="294" t="str">
        <f t="shared" ref="AW194:AW218" si="249">IF($B194="","",IF(AV194="","",IF($L$4="Media aritmética",(AV194&lt;=$C194)*($H$5/$C$5)+(AV194&gt;$C194)*0,IF(AND(ROUND(AVERAGE($D194,$F194,$H194,$J194,$L194,$N194,$P194,$R194,$T194,$V194,$X194,$Z194,$AB194,$AD194,$AF194,$AH194,$AJ194,AL194,AN194,AP194,AR194,AT194,AV194,AX194,AZ194,BB194,BD194,BF194,BH194,BJ194),2)-$C194/2&lt;=AV194,(ROUND(AVERAGE($D194,$F194,$H194,$J194,$L194,$N194,$P194,$R194,$T194,$V194,$X194,$Z194,$AB194,$AD194,$AF194,$AH194,$AJ194,AL194,AN194,AP194,AR194,AT194,AV194,AX194,AZ194,BB194,BD194,BF194,BH194,BJ194),2)+$C194/2&gt;AV194)),($H$5/$C$5),0))))</f>
        <v/>
      </c>
      <c r="AX194" s="295" t="str">
        <f t="shared" si="220"/>
        <v/>
      </c>
      <c r="AY194" s="294" t="str">
        <f t="shared" ref="AY194:AY218" si="250">IF($B194="","",IF(AX194="","",IF($L$4="Media aritmética",(AX194&lt;=$C194)*($H$5/$C$5)+(AX194&gt;$C194)*0,IF(AND(ROUND(AVERAGE($D194,$F194,$H194,$J194,$L194,$N194,$P194,$R194,$T194,$V194,$X194,$Z194,$AB194,$AD194,$AF194,$AH194,$AJ194,AL194,AN194,AP194,AR194,AT194,AV194,AX194,AZ194,BB194,BD194,BF194,BH194,BJ194),2)-$C194/2&lt;=AX194,(ROUND(AVERAGE($D194,$F194,$H194,$J194,$L194,$N194,$P194,$R194,$T194,$V194,$X194,$Z194,$AB194,$AD194,$AF194,$AH194,$AJ194,AL194,AN194,AP194,AR194,AT194,AV194,AX194,AZ194,BB194,BD194,BF194,BH194,BJ194),2)+$C194/2&gt;AX194)),($H$5/$C$5),0))))</f>
        <v/>
      </c>
      <c r="AZ194" s="295" t="str">
        <f t="shared" si="221"/>
        <v/>
      </c>
      <c r="BA194" s="294" t="str">
        <f t="shared" ref="BA194:BA257" si="251">IF($B194="","",IF(AZ194="","",IF($L$4="Media aritmética",(AZ194&lt;=$C194)*($H$5/$C$5)+(AZ194&gt;$C194)*0,IF(AND(ROUND(AVERAGE($D194,$F194,$H194,$J194,$L194,$N194,$P194,$R194,$T194,$V194,$X194,$Z194,$AB194,$AD194,$AF194,$AH194,$AJ194,AL194,AN194,AP194,AR194,AT194,AV194,AX194,AZ194,BB194,BD194,BF194,BH194,BJ194),2)-$C194/2&lt;=AZ194,(ROUND(AVERAGE($D194,$F194,$H194,$J194,$L194,$N194,$P194,$R194,$T194,$V194,$X194,$Z194,$AB194,$AD194,$AF194,$AH194,$AJ194,AL194,AN194,AP194,AR194,AT194,AV194,AX194,AZ194,BB194,BD194,BF194,BH194,BJ194),2)+$C194/2&gt;AZ194)),($H$5/$C$5),0))))</f>
        <v/>
      </c>
      <c r="BB194" s="295" t="str">
        <f t="shared" si="222"/>
        <v/>
      </c>
      <c r="BC194" s="294" t="str">
        <f t="shared" ref="BC194:BC257" si="252">IF($B194="","",IF(BB194="","",IF($L$4="Media aritmética",(BB194&lt;=$C194)*($H$5/$C$5)+(BB194&gt;$C194)*0,IF(AND(ROUND(AVERAGE($D194,$F194,$H194,$J194,$L194,$N194,$P194,$R194,$T194,$V194,$X194,$Z194,$AB194,$AD194,$AF194,$AH194,$AJ194,AL194,AN194,AP194,AR194,AT194,AV194,AX194,AZ194,BB194,BD194,BF194,BH194,BJ194),2)-$C194/2&lt;=BB194,(ROUND(AVERAGE($D194,$F194,$H194,$J194,$L194,$N194,$P194,$R194,$T194,$V194,$X194,$Z194,$AB194,$AD194,$AF194,$AH194,$AJ194,AL194,AN194,AP194,AR194,AT194,AV194,AX194,AZ194,BB194,BD194,BF194,BH194,BJ194),2)+$C194/2&gt;BB194)),($H$5/$C$5),0))))</f>
        <v/>
      </c>
      <c r="BD194" s="295" t="str">
        <f t="shared" si="223"/>
        <v/>
      </c>
      <c r="BE194" s="294" t="str">
        <f t="shared" ref="BE194:BE257" si="253">IF($B194="","",IF(BD194="","",IF($L$4="Media aritmética",(BD194&lt;=$C194)*($H$5/$C$5)+(BD194&gt;$C194)*0,IF(AND(ROUND(AVERAGE($D194,$F194,$H194,$J194,$L194,$N194,$P194,$R194,$T194,$V194,$X194,$Z194,$AB194,$AD194,$AF194,$AH194,$AJ194,AL194,AN194,AP194,AR194,AT194,AV194,AX194,AZ194,BB194,BD194,BF194,BH194,BJ194),2)-$C194/2&lt;=BD194,(ROUND(AVERAGE($D194,$F194,$H194,$J194,$L194,$N194,$P194,$R194,$T194,$V194,$X194,$Z194,$AB194,$AD194,$AF194,$AH194,$AJ194,AL194,AN194,AP194,AR194,AT194,AV194,AX194,AZ194,BB194,BD194,BF194,BH194,BJ194),2)+$C194/2&gt;BD194)),($H$5/$C$5),0))))</f>
        <v/>
      </c>
      <c r="BF194" s="77" t="str">
        <f t="shared" si="224"/>
        <v/>
      </c>
      <c r="BG194" s="80" t="str">
        <f t="shared" ref="BG194:BG218" si="254">IF($B194="","",IF(BF194="","",IF($L$4="Media aritmética",(BF194&lt;=$C194)*($H$5/$C$5)+(BF194&gt;$C194)*0,IF(AND(ROUND(AVERAGE($D194,$F194,$H194,$J194,$L194,$N194,$P194,$R194,$T194,$V194,$X194,$Z194,$AB194,$AD194,$AF194,$AH194,$AJ194,AL194,AN194,AP194,AR194,AT194,AV194,AX194,AZ194,BB194,BD194,BF194,BH194,BJ194),2)-$C194/2&lt;=BF194,(ROUND(AVERAGE($D194,$F194,$H194,$J194,$L194,$N194,$P194,$R194,$T194,$V194,$X194,$Z194,$AB194,$AD194,$AF194,$AH194,$AJ194,AL194,AN194,AP194,AR194,AT194,AV194,AX194,AZ194,BB194,BD194,BF194,BH194,BJ194),2)+$C194/2&gt;BF194)),($H$5/$C$5),0))))</f>
        <v/>
      </c>
      <c r="BH194" s="77" t="str">
        <f t="shared" si="225"/>
        <v/>
      </c>
      <c r="BI194" s="80" t="str">
        <f t="shared" ref="BI194:BI218" si="255">IF($B194="","",IF(BH194="","",IF($L$4="Media aritmética",(BH194&lt;=$C194)*($H$5/$C$5)+(BH194&gt;$C194)*0,IF(AND(ROUND(AVERAGE($D194,$F194,$H194,$J194,$L194,$N194,$P194,$R194,$T194,$V194,$X194,$Z194,$AB194,$AD194,$AF194,$AH194,$AJ194,AL194,AN194,AP194,AR194,AT194,AV194,AX194,AZ194,BB194,BD194,BF194,BH194,BJ194),2)-$C194/2&lt;=BH194,(ROUND(AVERAGE($D194,$F194,$H194,$J194,$L194,$N194,$P194,$R194,$T194,$V194,$X194,$Z194,$AB194,$AD194,$AF194,$AH194,$AJ194,AL194,AN194,AP194,AR194,AT194,AV194,AX194,AZ194,BB194,BD194,BF194,BH194,BJ194),2)+$C194/2&gt;BH194)),($H$5/$C$5),0))))</f>
        <v/>
      </c>
      <c r="BJ194" s="77" t="str">
        <f t="shared" si="226"/>
        <v/>
      </c>
      <c r="BK194" s="80" t="str">
        <f t="shared" ref="BK194:BK218" si="256">IF($B194="","",IF(BJ194="","",IF($L$4="Media aritmética",(BJ194&lt;=$C194)*($H$5/$C$5)+(BJ194&gt;$C194)*0,IF(AND(ROUND(AVERAGE($D194,$F194,$H194,$J194,$L194,$N194,$P194,$R194,$T194,$V194,$X194,$Z194,$AB194,$AD194,$AF194,$AH194,$AJ194,AL194,AN194,AP194,AR194,AT194,AV194,AX194,AZ194,BB194,BD194,BF194,BH194,BJ194),2)-$C194/2&lt;=BJ194,(ROUND(AVERAGE($D194,$F194,$H194,$J194,$L194,$N194,$P194,$R194,$T194,$V194,$X194,$Z194,$AB194,$AD194,$AF194,$AH194,$AJ194,AL194,AN194,AP194,AR194,AT194,AV194,AX194,AZ194,BB194,BD194,BF194,BH194,BJ194),2)+$C194/2&gt;BJ194)),($H$5/$C$5),0))))</f>
        <v/>
      </c>
    </row>
    <row r="195" spans="1:63" s="68" customFormat="1" ht="21" customHeight="1">
      <c r="A195" s="241">
        <v>67</v>
      </c>
      <c r="B195" s="379" t="s">
        <v>277</v>
      </c>
      <c r="C195" s="380">
        <f t="shared" ca="1" si="196"/>
        <v>117445.55</v>
      </c>
      <c r="D195" s="295" t="str">
        <f t="shared" si="197"/>
        <v/>
      </c>
      <c r="E195" s="294" t="str">
        <f t="shared" si="227"/>
        <v/>
      </c>
      <c r="F195" s="295">
        <f t="shared" ca="1" si="198"/>
        <v>231880</v>
      </c>
      <c r="G195" s="294">
        <f t="shared" ca="1" si="228"/>
        <v>1.1764705882352942</v>
      </c>
      <c r="H195" s="295">
        <f t="shared" ca="1" si="199"/>
        <v>110103.31</v>
      </c>
      <c r="I195" s="294">
        <f t="shared" ca="1" si="229"/>
        <v>0</v>
      </c>
      <c r="J195" s="295" t="str">
        <f t="shared" ca="1" si="200"/>
        <v/>
      </c>
      <c r="K195" s="294" t="str">
        <f t="shared" ca="1" si="230"/>
        <v/>
      </c>
      <c r="L195" s="295">
        <f t="shared" ca="1" si="201"/>
        <v>158114.70000000001</v>
      </c>
      <c r="M195" s="294">
        <f t="shared" ca="1" si="231"/>
        <v>0</v>
      </c>
      <c r="N195" s="295">
        <f t="shared" ca="1" si="202"/>
        <v>92800</v>
      </c>
      <c r="O195" s="294">
        <f t="shared" ca="1" si="232"/>
        <v>0</v>
      </c>
      <c r="P195" s="295">
        <f t="shared" ca="1" si="203"/>
        <v>236880</v>
      </c>
      <c r="Q195" s="294">
        <f t="shared" ca="1" si="233"/>
        <v>1.1764705882352942</v>
      </c>
      <c r="R195" s="295" t="str">
        <f t="shared" ca="1" si="204"/>
        <v/>
      </c>
      <c r="S195" s="294" t="str">
        <f t="shared" ca="1" si="234"/>
        <v/>
      </c>
      <c r="T195" s="295" t="str">
        <f t="shared" ca="1" si="205"/>
        <v/>
      </c>
      <c r="U195" s="294" t="str">
        <f t="shared" ca="1" si="235"/>
        <v/>
      </c>
      <c r="V195" s="295" t="str">
        <f t="shared" ca="1" si="206"/>
        <v/>
      </c>
      <c r="W195" s="294" t="str">
        <f t="shared" ca="1" si="236"/>
        <v/>
      </c>
      <c r="X195" s="295">
        <f t="shared" ca="1" si="207"/>
        <v>430780</v>
      </c>
      <c r="Y195" s="294">
        <f t="shared" ca="1" si="237"/>
        <v>0</v>
      </c>
      <c r="Z195" s="295">
        <f t="shared" ca="1" si="208"/>
        <v>238070</v>
      </c>
      <c r="AA195" s="294">
        <f t="shared" ca="1" si="238"/>
        <v>1.1764705882352942</v>
      </c>
      <c r="AB195" s="295" t="str">
        <f t="shared" ca="1" si="209"/>
        <v/>
      </c>
      <c r="AC195" s="294" t="str">
        <f t="shared" ca="1" si="239"/>
        <v/>
      </c>
      <c r="AD195" s="295" t="str">
        <f t="shared" ca="1" si="210"/>
        <v/>
      </c>
      <c r="AE195" s="294" t="str">
        <f t="shared" ca="1" si="240"/>
        <v/>
      </c>
      <c r="AF195" s="295">
        <f t="shared" ca="1" si="211"/>
        <v>446000</v>
      </c>
      <c r="AG195" s="294">
        <f t="shared" ca="1" si="241"/>
        <v>0</v>
      </c>
      <c r="AH195" s="295">
        <f t="shared" ca="1" si="212"/>
        <v>234977</v>
      </c>
      <c r="AI195" s="294">
        <f t="shared" ca="1" si="242"/>
        <v>1.1764705882352942</v>
      </c>
      <c r="AJ195" s="295" t="str">
        <f t="shared" si="213"/>
        <v/>
      </c>
      <c r="AK195" s="294" t="str">
        <f t="shared" si="243"/>
        <v/>
      </c>
      <c r="AL195" s="295" t="str">
        <f t="shared" si="214"/>
        <v/>
      </c>
      <c r="AM195" s="294" t="str">
        <f t="shared" si="244"/>
        <v/>
      </c>
      <c r="AN195" s="295" t="str">
        <f t="shared" si="215"/>
        <v/>
      </c>
      <c r="AO195" s="294" t="str">
        <f t="shared" si="245"/>
        <v/>
      </c>
      <c r="AP195" s="295" t="str">
        <f t="shared" si="216"/>
        <v/>
      </c>
      <c r="AQ195" s="294" t="str">
        <f t="shared" si="246"/>
        <v/>
      </c>
      <c r="AR195" s="295" t="str">
        <f t="shared" si="217"/>
        <v/>
      </c>
      <c r="AS195" s="294" t="str">
        <f t="shared" si="247"/>
        <v/>
      </c>
      <c r="AT195" s="295" t="str">
        <f t="shared" si="218"/>
        <v/>
      </c>
      <c r="AU195" s="294" t="str">
        <f t="shared" si="248"/>
        <v/>
      </c>
      <c r="AV195" s="295" t="str">
        <f t="shared" si="219"/>
        <v/>
      </c>
      <c r="AW195" s="294" t="str">
        <f t="shared" si="249"/>
        <v/>
      </c>
      <c r="AX195" s="295" t="str">
        <f t="shared" si="220"/>
        <v/>
      </c>
      <c r="AY195" s="294" t="str">
        <f t="shared" si="250"/>
        <v/>
      </c>
      <c r="AZ195" s="295" t="str">
        <f t="shared" si="221"/>
        <v/>
      </c>
      <c r="BA195" s="294" t="str">
        <f t="shared" si="251"/>
        <v/>
      </c>
      <c r="BB195" s="295" t="str">
        <f t="shared" si="222"/>
        <v/>
      </c>
      <c r="BC195" s="294" t="str">
        <f t="shared" si="252"/>
        <v/>
      </c>
      <c r="BD195" s="295" t="str">
        <f t="shared" si="223"/>
        <v/>
      </c>
      <c r="BE195" s="294" t="str">
        <f t="shared" si="253"/>
        <v/>
      </c>
      <c r="BF195" s="77" t="str">
        <f t="shared" si="224"/>
        <v/>
      </c>
      <c r="BG195" s="80" t="str">
        <f t="shared" si="254"/>
        <v/>
      </c>
      <c r="BH195" s="77" t="str">
        <f t="shared" si="225"/>
        <v/>
      </c>
      <c r="BI195" s="80" t="str">
        <f t="shared" si="255"/>
        <v/>
      </c>
      <c r="BJ195" s="77" t="str">
        <f t="shared" si="226"/>
        <v/>
      </c>
      <c r="BK195" s="80" t="str">
        <f t="shared" si="256"/>
        <v/>
      </c>
    </row>
    <row r="196" spans="1:63" s="68" customFormat="1" ht="21" customHeight="1">
      <c r="A196" s="241">
        <v>68</v>
      </c>
      <c r="B196" s="379" t="s">
        <v>279</v>
      </c>
      <c r="C196" s="380">
        <f t="shared" ca="1" si="196"/>
        <v>1562364.57</v>
      </c>
      <c r="D196" s="295" t="str">
        <f t="shared" si="197"/>
        <v/>
      </c>
      <c r="E196" s="294" t="str">
        <f t="shared" si="227"/>
        <v/>
      </c>
      <c r="F196" s="295">
        <f t="shared" ca="1" si="198"/>
        <v>4587220</v>
      </c>
      <c r="G196" s="294">
        <f t="shared" ca="1" si="228"/>
        <v>0</v>
      </c>
      <c r="H196" s="295">
        <f t="shared" ca="1" si="199"/>
        <v>2403326.14</v>
      </c>
      <c r="I196" s="294">
        <f t="shared" ca="1" si="229"/>
        <v>1.1764705882352942</v>
      </c>
      <c r="J196" s="295" t="str">
        <f t="shared" ca="1" si="200"/>
        <v/>
      </c>
      <c r="K196" s="294" t="str">
        <f t="shared" ca="1" si="230"/>
        <v/>
      </c>
      <c r="L196" s="295">
        <f t="shared" ca="1" si="201"/>
        <v>1000000</v>
      </c>
      <c r="M196" s="294">
        <f t="shared" ca="1" si="231"/>
        <v>1.1764705882352942</v>
      </c>
      <c r="N196" s="295">
        <f t="shared" ca="1" si="202"/>
        <v>4060000</v>
      </c>
      <c r="O196" s="294">
        <f t="shared" ca="1" si="232"/>
        <v>0</v>
      </c>
      <c r="P196" s="295">
        <f t="shared" ca="1" si="203"/>
        <v>298500</v>
      </c>
      <c r="Q196" s="294">
        <f t="shared" ca="1" si="233"/>
        <v>0</v>
      </c>
      <c r="R196" s="295" t="str">
        <f t="shared" ca="1" si="204"/>
        <v/>
      </c>
      <c r="S196" s="294" t="str">
        <f t="shared" ca="1" si="234"/>
        <v/>
      </c>
      <c r="T196" s="295" t="str">
        <f t="shared" ca="1" si="205"/>
        <v/>
      </c>
      <c r="U196" s="294" t="str">
        <f t="shared" ca="1" si="235"/>
        <v/>
      </c>
      <c r="V196" s="295" t="str">
        <f t="shared" ca="1" si="206"/>
        <v/>
      </c>
      <c r="W196" s="294" t="str">
        <f t="shared" ca="1" si="236"/>
        <v/>
      </c>
      <c r="X196" s="295">
        <f t="shared" ca="1" si="207"/>
        <v>1067725</v>
      </c>
      <c r="Y196" s="294">
        <f t="shared" ca="1" si="237"/>
        <v>1.1764705882352942</v>
      </c>
      <c r="Z196" s="295">
        <f t="shared" ca="1" si="208"/>
        <v>300000</v>
      </c>
      <c r="AA196" s="294">
        <f t="shared" ca="1" si="238"/>
        <v>0</v>
      </c>
      <c r="AB196" s="295" t="str">
        <f t="shared" ca="1" si="209"/>
        <v/>
      </c>
      <c r="AC196" s="294" t="str">
        <f t="shared" ca="1" si="239"/>
        <v/>
      </c>
      <c r="AD196" s="295" t="str">
        <f t="shared" ca="1" si="210"/>
        <v/>
      </c>
      <c r="AE196" s="294" t="str">
        <f t="shared" ca="1" si="240"/>
        <v/>
      </c>
      <c r="AF196" s="295">
        <f t="shared" ca="1" si="211"/>
        <v>800000</v>
      </c>
      <c r="AG196" s="294">
        <f t="shared" ca="1" si="241"/>
        <v>0</v>
      </c>
      <c r="AH196" s="295">
        <f t="shared" ca="1" si="212"/>
        <v>296101</v>
      </c>
      <c r="AI196" s="294">
        <f t="shared" ca="1" si="242"/>
        <v>0</v>
      </c>
      <c r="AJ196" s="295" t="str">
        <f t="shared" si="213"/>
        <v/>
      </c>
      <c r="AK196" s="294" t="str">
        <f t="shared" si="243"/>
        <v/>
      </c>
      <c r="AL196" s="295" t="str">
        <f t="shared" si="214"/>
        <v/>
      </c>
      <c r="AM196" s="294" t="str">
        <f t="shared" si="244"/>
        <v/>
      </c>
      <c r="AN196" s="295" t="str">
        <f t="shared" si="215"/>
        <v/>
      </c>
      <c r="AO196" s="294" t="str">
        <f t="shared" si="245"/>
        <v/>
      </c>
      <c r="AP196" s="295" t="str">
        <f t="shared" si="216"/>
        <v/>
      </c>
      <c r="AQ196" s="294" t="str">
        <f t="shared" si="246"/>
        <v/>
      </c>
      <c r="AR196" s="295" t="str">
        <f t="shared" si="217"/>
        <v/>
      </c>
      <c r="AS196" s="294" t="str">
        <f t="shared" si="247"/>
        <v/>
      </c>
      <c r="AT196" s="295" t="str">
        <f t="shared" si="218"/>
        <v/>
      </c>
      <c r="AU196" s="294" t="str">
        <f t="shared" si="248"/>
        <v/>
      </c>
      <c r="AV196" s="295" t="str">
        <f t="shared" si="219"/>
        <v/>
      </c>
      <c r="AW196" s="294" t="str">
        <f t="shared" si="249"/>
        <v/>
      </c>
      <c r="AX196" s="295" t="str">
        <f t="shared" si="220"/>
        <v/>
      </c>
      <c r="AY196" s="294" t="str">
        <f t="shared" si="250"/>
        <v/>
      </c>
      <c r="AZ196" s="295" t="str">
        <f t="shared" si="221"/>
        <v/>
      </c>
      <c r="BA196" s="294" t="str">
        <f t="shared" si="251"/>
        <v/>
      </c>
      <c r="BB196" s="295" t="str">
        <f t="shared" si="222"/>
        <v/>
      </c>
      <c r="BC196" s="294" t="str">
        <f t="shared" si="252"/>
        <v/>
      </c>
      <c r="BD196" s="295" t="str">
        <f t="shared" si="223"/>
        <v/>
      </c>
      <c r="BE196" s="294" t="str">
        <f t="shared" si="253"/>
        <v/>
      </c>
      <c r="BF196" s="77" t="str">
        <f t="shared" si="224"/>
        <v/>
      </c>
      <c r="BG196" s="80" t="str">
        <f t="shared" si="254"/>
        <v/>
      </c>
      <c r="BH196" s="77" t="str">
        <f t="shared" si="225"/>
        <v/>
      </c>
      <c r="BI196" s="80" t="str">
        <f t="shared" si="255"/>
        <v/>
      </c>
      <c r="BJ196" s="77" t="str">
        <f t="shared" si="226"/>
        <v/>
      </c>
      <c r="BK196" s="80" t="str">
        <f t="shared" si="256"/>
        <v/>
      </c>
    </row>
    <row r="197" spans="1:63" s="68" customFormat="1" ht="21" hidden="1" customHeight="1">
      <c r="A197" s="241">
        <v>69</v>
      </c>
      <c r="B197" s="379"/>
      <c r="C197" s="380" t="str">
        <f t="shared" si="196"/>
        <v/>
      </c>
      <c r="D197" s="295" t="str">
        <f t="shared" si="197"/>
        <v/>
      </c>
      <c r="E197" s="294" t="str">
        <f t="shared" si="227"/>
        <v/>
      </c>
      <c r="F197" s="295" t="str">
        <f t="shared" ca="1" si="198"/>
        <v/>
      </c>
      <c r="G197" s="294" t="str">
        <f t="shared" si="228"/>
        <v/>
      </c>
      <c r="H197" s="295" t="str">
        <f t="shared" ca="1" si="199"/>
        <v/>
      </c>
      <c r="I197" s="294" t="str">
        <f t="shared" si="229"/>
        <v/>
      </c>
      <c r="J197" s="295" t="str">
        <f t="shared" ca="1" si="200"/>
        <v/>
      </c>
      <c r="K197" s="294" t="str">
        <f t="shared" si="230"/>
        <v/>
      </c>
      <c r="L197" s="295" t="str">
        <f t="shared" ca="1" si="201"/>
        <v/>
      </c>
      <c r="M197" s="294" t="str">
        <f t="shared" si="231"/>
        <v/>
      </c>
      <c r="N197" s="295" t="str">
        <f t="shared" ca="1" si="202"/>
        <v/>
      </c>
      <c r="O197" s="294" t="str">
        <f t="shared" si="232"/>
        <v/>
      </c>
      <c r="P197" s="295" t="str">
        <f t="shared" ca="1" si="203"/>
        <v/>
      </c>
      <c r="Q197" s="294" t="str">
        <f t="shared" si="233"/>
        <v/>
      </c>
      <c r="R197" s="295" t="str">
        <f t="shared" ca="1" si="204"/>
        <v/>
      </c>
      <c r="S197" s="294" t="str">
        <f t="shared" si="234"/>
        <v/>
      </c>
      <c r="T197" s="295" t="str">
        <f t="shared" ca="1" si="205"/>
        <v/>
      </c>
      <c r="U197" s="294" t="str">
        <f t="shared" si="235"/>
        <v/>
      </c>
      <c r="V197" s="295" t="str">
        <f t="shared" ca="1" si="206"/>
        <v/>
      </c>
      <c r="W197" s="294" t="str">
        <f t="shared" si="236"/>
        <v/>
      </c>
      <c r="X197" s="295" t="str">
        <f t="shared" ca="1" si="207"/>
        <v/>
      </c>
      <c r="Y197" s="294" t="str">
        <f t="shared" si="237"/>
        <v/>
      </c>
      <c r="Z197" s="295" t="str">
        <f t="shared" ca="1" si="208"/>
        <v/>
      </c>
      <c r="AA197" s="294" t="str">
        <f t="shared" si="238"/>
        <v/>
      </c>
      <c r="AB197" s="295" t="str">
        <f t="shared" ca="1" si="209"/>
        <v/>
      </c>
      <c r="AC197" s="294" t="str">
        <f t="shared" si="239"/>
        <v/>
      </c>
      <c r="AD197" s="295" t="str">
        <f t="shared" ca="1" si="210"/>
        <v/>
      </c>
      <c r="AE197" s="294" t="str">
        <f t="shared" si="240"/>
        <v/>
      </c>
      <c r="AF197" s="295" t="str">
        <f t="shared" ca="1" si="211"/>
        <v/>
      </c>
      <c r="AG197" s="294" t="str">
        <f t="shared" si="241"/>
        <v/>
      </c>
      <c r="AH197" s="295" t="str">
        <f t="shared" ca="1" si="212"/>
        <v/>
      </c>
      <c r="AI197" s="294" t="str">
        <f t="shared" si="242"/>
        <v/>
      </c>
      <c r="AJ197" s="295" t="str">
        <f t="shared" si="213"/>
        <v/>
      </c>
      <c r="AK197" s="294" t="str">
        <f t="shared" si="243"/>
        <v/>
      </c>
      <c r="AL197" s="295" t="str">
        <f t="shared" si="214"/>
        <v/>
      </c>
      <c r="AM197" s="294" t="str">
        <f t="shared" si="244"/>
        <v/>
      </c>
      <c r="AN197" s="295" t="str">
        <f t="shared" si="215"/>
        <v/>
      </c>
      <c r="AO197" s="294" t="str">
        <f t="shared" si="245"/>
        <v/>
      </c>
      <c r="AP197" s="295" t="str">
        <f t="shared" si="216"/>
        <v/>
      </c>
      <c r="AQ197" s="294" t="str">
        <f t="shared" si="246"/>
        <v/>
      </c>
      <c r="AR197" s="295" t="str">
        <f t="shared" si="217"/>
        <v/>
      </c>
      <c r="AS197" s="294" t="str">
        <f t="shared" si="247"/>
        <v/>
      </c>
      <c r="AT197" s="295" t="str">
        <f t="shared" si="218"/>
        <v/>
      </c>
      <c r="AU197" s="294" t="str">
        <f t="shared" si="248"/>
        <v/>
      </c>
      <c r="AV197" s="295" t="str">
        <f t="shared" si="219"/>
        <v/>
      </c>
      <c r="AW197" s="294" t="str">
        <f t="shared" si="249"/>
        <v/>
      </c>
      <c r="AX197" s="295" t="str">
        <f t="shared" si="220"/>
        <v/>
      </c>
      <c r="AY197" s="294" t="str">
        <f t="shared" si="250"/>
        <v/>
      </c>
      <c r="AZ197" s="295" t="str">
        <f t="shared" si="221"/>
        <v/>
      </c>
      <c r="BA197" s="294" t="str">
        <f t="shared" si="251"/>
        <v/>
      </c>
      <c r="BB197" s="295" t="str">
        <f t="shared" si="222"/>
        <v/>
      </c>
      <c r="BC197" s="294" t="str">
        <f t="shared" si="252"/>
        <v/>
      </c>
      <c r="BD197" s="295" t="str">
        <f t="shared" si="223"/>
        <v/>
      </c>
      <c r="BE197" s="294" t="str">
        <f t="shared" si="253"/>
        <v/>
      </c>
      <c r="BF197" s="77" t="str">
        <f t="shared" si="224"/>
        <v/>
      </c>
      <c r="BG197" s="80" t="str">
        <f t="shared" si="254"/>
        <v/>
      </c>
      <c r="BH197" s="77" t="str">
        <f t="shared" si="225"/>
        <v/>
      </c>
      <c r="BI197" s="80" t="str">
        <f t="shared" si="255"/>
        <v/>
      </c>
      <c r="BJ197" s="77" t="str">
        <f t="shared" si="226"/>
        <v/>
      </c>
      <c r="BK197" s="80" t="str">
        <f t="shared" si="256"/>
        <v/>
      </c>
    </row>
    <row r="198" spans="1:63" s="68" customFormat="1" ht="21" hidden="1" customHeight="1">
      <c r="A198" s="241">
        <v>70</v>
      </c>
      <c r="B198" s="379"/>
      <c r="C198" s="380" t="str">
        <f t="shared" si="196"/>
        <v/>
      </c>
      <c r="D198" s="295" t="str">
        <f t="shared" si="197"/>
        <v/>
      </c>
      <c r="E198" s="294" t="str">
        <f t="shared" si="227"/>
        <v/>
      </c>
      <c r="F198" s="295" t="str">
        <f t="shared" ca="1" si="198"/>
        <v/>
      </c>
      <c r="G198" s="294" t="str">
        <f t="shared" si="228"/>
        <v/>
      </c>
      <c r="H198" s="295" t="str">
        <f t="shared" ca="1" si="199"/>
        <v/>
      </c>
      <c r="I198" s="294" t="str">
        <f t="shared" si="229"/>
        <v/>
      </c>
      <c r="J198" s="295" t="str">
        <f t="shared" ca="1" si="200"/>
        <v/>
      </c>
      <c r="K198" s="294" t="str">
        <f t="shared" si="230"/>
        <v/>
      </c>
      <c r="L198" s="295" t="str">
        <f t="shared" ca="1" si="201"/>
        <v/>
      </c>
      <c r="M198" s="294" t="str">
        <f t="shared" si="231"/>
        <v/>
      </c>
      <c r="N198" s="295" t="str">
        <f t="shared" ca="1" si="202"/>
        <v/>
      </c>
      <c r="O198" s="294" t="str">
        <f t="shared" si="232"/>
        <v/>
      </c>
      <c r="P198" s="295" t="str">
        <f t="shared" ca="1" si="203"/>
        <v/>
      </c>
      <c r="Q198" s="294" t="str">
        <f t="shared" si="233"/>
        <v/>
      </c>
      <c r="R198" s="295" t="str">
        <f t="shared" ca="1" si="204"/>
        <v/>
      </c>
      <c r="S198" s="294" t="str">
        <f t="shared" si="234"/>
        <v/>
      </c>
      <c r="T198" s="295" t="str">
        <f t="shared" ca="1" si="205"/>
        <v/>
      </c>
      <c r="U198" s="294" t="str">
        <f t="shared" si="235"/>
        <v/>
      </c>
      <c r="V198" s="295" t="str">
        <f t="shared" ca="1" si="206"/>
        <v/>
      </c>
      <c r="W198" s="294" t="str">
        <f t="shared" si="236"/>
        <v/>
      </c>
      <c r="X198" s="295" t="str">
        <f t="shared" ca="1" si="207"/>
        <v/>
      </c>
      <c r="Y198" s="294" t="str">
        <f t="shared" si="237"/>
        <v/>
      </c>
      <c r="Z198" s="295" t="str">
        <f t="shared" ca="1" si="208"/>
        <v/>
      </c>
      <c r="AA198" s="294" t="str">
        <f t="shared" si="238"/>
        <v/>
      </c>
      <c r="AB198" s="295" t="str">
        <f t="shared" ca="1" si="209"/>
        <v/>
      </c>
      <c r="AC198" s="294" t="str">
        <f t="shared" si="239"/>
        <v/>
      </c>
      <c r="AD198" s="295" t="str">
        <f t="shared" ca="1" si="210"/>
        <v/>
      </c>
      <c r="AE198" s="294" t="str">
        <f t="shared" si="240"/>
        <v/>
      </c>
      <c r="AF198" s="295" t="str">
        <f t="shared" ca="1" si="211"/>
        <v/>
      </c>
      <c r="AG198" s="294" t="str">
        <f t="shared" si="241"/>
        <v/>
      </c>
      <c r="AH198" s="295" t="str">
        <f t="shared" ca="1" si="212"/>
        <v/>
      </c>
      <c r="AI198" s="294" t="str">
        <f t="shared" si="242"/>
        <v/>
      </c>
      <c r="AJ198" s="295" t="str">
        <f t="shared" si="213"/>
        <v/>
      </c>
      <c r="AK198" s="294" t="str">
        <f t="shared" si="243"/>
        <v/>
      </c>
      <c r="AL198" s="295" t="str">
        <f t="shared" si="214"/>
        <v/>
      </c>
      <c r="AM198" s="294" t="str">
        <f t="shared" si="244"/>
        <v/>
      </c>
      <c r="AN198" s="295" t="str">
        <f t="shared" si="215"/>
        <v/>
      </c>
      <c r="AO198" s="294" t="str">
        <f t="shared" si="245"/>
        <v/>
      </c>
      <c r="AP198" s="295" t="str">
        <f t="shared" si="216"/>
        <v/>
      </c>
      <c r="AQ198" s="294" t="str">
        <f t="shared" si="246"/>
        <v/>
      </c>
      <c r="AR198" s="295" t="str">
        <f t="shared" si="217"/>
        <v/>
      </c>
      <c r="AS198" s="294" t="str">
        <f t="shared" si="247"/>
        <v/>
      </c>
      <c r="AT198" s="295" t="str">
        <f t="shared" si="218"/>
        <v/>
      </c>
      <c r="AU198" s="294" t="str">
        <f t="shared" si="248"/>
        <v/>
      </c>
      <c r="AV198" s="295" t="str">
        <f t="shared" si="219"/>
        <v/>
      </c>
      <c r="AW198" s="294" t="str">
        <f t="shared" si="249"/>
        <v/>
      </c>
      <c r="AX198" s="295" t="str">
        <f t="shared" si="220"/>
        <v/>
      </c>
      <c r="AY198" s="294" t="str">
        <f t="shared" si="250"/>
        <v/>
      </c>
      <c r="AZ198" s="295" t="str">
        <f t="shared" si="221"/>
        <v/>
      </c>
      <c r="BA198" s="294" t="str">
        <f t="shared" si="251"/>
        <v/>
      </c>
      <c r="BB198" s="295" t="str">
        <f t="shared" si="222"/>
        <v/>
      </c>
      <c r="BC198" s="294" t="str">
        <f t="shared" si="252"/>
        <v/>
      </c>
      <c r="BD198" s="295" t="str">
        <f t="shared" si="223"/>
        <v/>
      </c>
      <c r="BE198" s="294" t="str">
        <f t="shared" si="253"/>
        <v/>
      </c>
      <c r="BF198" s="77" t="str">
        <f t="shared" si="224"/>
        <v/>
      </c>
      <c r="BG198" s="80" t="str">
        <f t="shared" si="254"/>
        <v/>
      </c>
      <c r="BH198" s="77" t="str">
        <f t="shared" si="225"/>
        <v/>
      </c>
      <c r="BI198" s="80" t="str">
        <f t="shared" si="255"/>
        <v/>
      </c>
      <c r="BJ198" s="77" t="str">
        <f t="shared" si="226"/>
        <v/>
      </c>
      <c r="BK198" s="80" t="str">
        <f t="shared" si="256"/>
        <v/>
      </c>
    </row>
    <row r="199" spans="1:63" s="68" customFormat="1" ht="21" hidden="1" customHeight="1">
      <c r="A199" s="241">
        <v>71</v>
      </c>
      <c r="B199" s="379"/>
      <c r="C199" s="380" t="str">
        <f t="shared" si="196"/>
        <v/>
      </c>
      <c r="D199" s="295" t="str">
        <f t="shared" si="197"/>
        <v/>
      </c>
      <c r="E199" s="294" t="str">
        <f t="shared" si="227"/>
        <v/>
      </c>
      <c r="F199" s="295" t="str">
        <f t="shared" ca="1" si="198"/>
        <v/>
      </c>
      <c r="G199" s="294" t="str">
        <f t="shared" si="228"/>
        <v/>
      </c>
      <c r="H199" s="295" t="str">
        <f t="shared" ca="1" si="199"/>
        <v/>
      </c>
      <c r="I199" s="294" t="str">
        <f t="shared" si="229"/>
        <v/>
      </c>
      <c r="J199" s="295" t="str">
        <f t="shared" ca="1" si="200"/>
        <v/>
      </c>
      <c r="K199" s="294" t="str">
        <f t="shared" si="230"/>
        <v/>
      </c>
      <c r="L199" s="295" t="str">
        <f t="shared" ca="1" si="201"/>
        <v/>
      </c>
      <c r="M199" s="294" t="str">
        <f t="shared" si="231"/>
        <v/>
      </c>
      <c r="N199" s="295" t="str">
        <f t="shared" ca="1" si="202"/>
        <v/>
      </c>
      <c r="O199" s="294" t="str">
        <f t="shared" si="232"/>
        <v/>
      </c>
      <c r="P199" s="295" t="str">
        <f t="shared" ca="1" si="203"/>
        <v/>
      </c>
      <c r="Q199" s="294" t="str">
        <f t="shared" si="233"/>
        <v/>
      </c>
      <c r="R199" s="295" t="str">
        <f t="shared" ca="1" si="204"/>
        <v/>
      </c>
      <c r="S199" s="294" t="str">
        <f t="shared" si="234"/>
        <v/>
      </c>
      <c r="T199" s="295" t="str">
        <f t="shared" ca="1" si="205"/>
        <v/>
      </c>
      <c r="U199" s="294" t="str">
        <f t="shared" si="235"/>
        <v/>
      </c>
      <c r="V199" s="295" t="str">
        <f t="shared" ca="1" si="206"/>
        <v/>
      </c>
      <c r="W199" s="294" t="str">
        <f t="shared" si="236"/>
        <v/>
      </c>
      <c r="X199" s="295" t="str">
        <f t="shared" ca="1" si="207"/>
        <v/>
      </c>
      <c r="Y199" s="294" t="str">
        <f t="shared" si="237"/>
        <v/>
      </c>
      <c r="Z199" s="295" t="str">
        <f t="shared" ca="1" si="208"/>
        <v/>
      </c>
      <c r="AA199" s="294" t="str">
        <f t="shared" si="238"/>
        <v/>
      </c>
      <c r="AB199" s="295" t="str">
        <f t="shared" ca="1" si="209"/>
        <v/>
      </c>
      <c r="AC199" s="294" t="str">
        <f t="shared" si="239"/>
        <v/>
      </c>
      <c r="AD199" s="295" t="str">
        <f t="shared" ca="1" si="210"/>
        <v/>
      </c>
      <c r="AE199" s="294" t="str">
        <f t="shared" si="240"/>
        <v/>
      </c>
      <c r="AF199" s="295" t="str">
        <f t="shared" ca="1" si="211"/>
        <v/>
      </c>
      <c r="AG199" s="294" t="str">
        <f t="shared" si="241"/>
        <v/>
      </c>
      <c r="AH199" s="295" t="str">
        <f t="shared" ca="1" si="212"/>
        <v/>
      </c>
      <c r="AI199" s="294" t="str">
        <f t="shared" si="242"/>
        <v/>
      </c>
      <c r="AJ199" s="295" t="str">
        <f t="shared" si="213"/>
        <v/>
      </c>
      <c r="AK199" s="294" t="str">
        <f t="shared" si="243"/>
        <v/>
      </c>
      <c r="AL199" s="295" t="str">
        <f t="shared" si="214"/>
        <v/>
      </c>
      <c r="AM199" s="294" t="str">
        <f t="shared" si="244"/>
        <v/>
      </c>
      <c r="AN199" s="295" t="str">
        <f t="shared" si="215"/>
        <v/>
      </c>
      <c r="AO199" s="294" t="str">
        <f t="shared" si="245"/>
        <v/>
      </c>
      <c r="AP199" s="295" t="str">
        <f t="shared" si="216"/>
        <v/>
      </c>
      <c r="AQ199" s="294" t="str">
        <f t="shared" si="246"/>
        <v/>
      </c>
      <c r="AR199" s="295" t="str">
        <f t="shared" si="217"/>
        <v/>
      </c>
      <c r="AS199" s="294" t="str">
        <f t="shared" si="247"/>
        <v/>
      </c>
      <c r="AT199" s="295" t="str">
        <f t="shared" si="218"/>
        <v/>
      </c>
      <c r="AU199" s="294" t="str">
        <f t="shared" si="248"/>
        <v/>
      </c>
      <c r="AV199" s="295" t="str">
        <f t="shared" si="219"/>
        <v/>
      </c>
      <c r="AW199" s="294" t="str">
        <f t="shared" si="249"/>
        <v/>
      </c>
      <c r="AX199" s="295" t="str">
        <f t="shared" si="220"/>
        <v/>
      </c>
      <c r="AY199" s="294" t="str">
        <f t="shared" si="250"/>
        <v/>
      </c>
      <c r="AZ199" s="295" t="str">
        <f t="shared" si="221"/>
        <v/>
      </c>
      <c r="BA199" s="294" t="str">
        <f t="shared" si="251"/>
        <v/>
      </c>
      <c r="BB199" s="295" t="str">
        <f t="shared" si="222"/>
        <v/>
      </c>
      <c r="BC199" s="294" t="str">
        <f t="shared" si="252"/>
        <v/>
      </c>
      <c r="BD199" s="295" t="str">
        <f t="shared" si="223"/>
        <v/>
      </c>
      <c r="BE199" s="294" t="str">
        <f t="shared" si="253"/>
        <v/>
      </c>
      <c r="BF199" s="77" t="str">
        <f t="shared" si="224"/>
        <v/>
      </c>
      <c r="BG199" s="80" t="str">
        <f t="shared" si="254"/>
        <v/>
      </c>
      <c r="BH199" s="77" t="str">
        <f t="shared" si="225"/>
        <v/>
      </c>
      <c r="BI199" s="80" t="str">
        <f t="shared" si="255"/>
        <v/>
      </c>
      <c r="BJ199" s="77" t="str">
        <f t="shared" si="226"/>
        <v/>
      </c>
      <c r="BK199" s="80" t="str">
        <f t="shared" si="256"/>
        <v/>
      </c>
    </row>
    <row r="200" spans="1:63" s="68" customFormat="1" ht="21" hidden="1" customHeight="1">
      <c r="A200" s="241">
        <v>72</v>
      </c>
      <c r="B200" s="379"/>
      <c r="C200" s="380" t="str">
        <f t="shared" si="196"/>
        <v/>
      </c>
      <c r="D200" s="295" t="str">
        <f t="shared" si="197"/>
        <v/>
      </c>
      <c r="E200" s="294" t="str">
        <f t="shared" si="227"/>
        <v/>
      </c>
      <c r="F200" s="295" t="str">
        <f t="shared" ca="1" si="198"/>
        <v/>
      </c>
      <c r="G200" s="294" t="str">
        <f t="shared" si="228"/>
        <v/>
      </c>
      <c r="H200" s="295" t="str">
        <f t="shared" ca="1" si="199"/>
        <v/>
      </c>
      <c r="I200" s="294" t="str">
        <f t="shared" si="229"/>
        <v/>
      </c>
      <c r="J200" s="295" t="str">
        <f t="shared" ca="1" si="200"/>
        <v/>
      </c>
      <c r="K200" s="294" t="str">
        <f t="shared" si="230"/>
        <v/>
      </c>
      <c r="L200" s="295" t="str">
        <f t="shared" ca="1" si="201"/>
        <v/>
      </c>
      <c r="M200" s="294" t="str">
        <f t="shared" si="231"/>
        <v/>
      </c>
      <c r="N200" s="295" t="str">
        <f t="shared" ca="1" si="202"/>
        <v/>
      </c>
      <c r="O200" s="294" t="str">
        <f t="shared" si="232"/>
        <v/>
      </c>
      <c r="P200" s="295" t="str">
        <f t="shared" ca="1" si="203"/>
        <v/>
      </c>
      <c r="Q200" s="294" t="str">
        <f t="shared" si="233"/>
        <v/>
      </c>
      <c r="R200" s="295" t="str">
        <f t="shared" ca="1" si="204"/>
        <v/>
      </c>
      <c r="S200" s="294" t="str">
        <f t="shared" si="234"/>
        <v/>
      </c>
      <c r="T200" s="295" t="str">
        <f t="shared" ca="1" si="205"/>
        <v/>
      </c>
      <c r="U200" s="294" t="str">
        <f t="shared" si="235"/>
        <v/>
      </c>
      <c r="V200" s="295" t="str">
        <f t="shared" ca="1" si="206"/>
        <v/>
      </c>
      <c r="W200" s="294" t="str">
        <f t="shared" si="236"/>
        <v/>
      </c>
      <c r="X200" s="295" t="str">
        <f t="shared" ca="1" si="207"/>
        <v/>
      </c>
      <c r="Y200" s="294" t="str">
        <f t="shared" si="237"/>
        <v/>
      </c>
      <c r="Z200" s="295" t="str">
        <f t="shared" ca="1" si="208"/>
        <v/>
      </c>
      <c r="AA200" s="294" t="str">
        <f t="shared" si="238"/>
        <v/>
      </c>
      <c r="AB200" s="295" t="str">
        <f t="shared" ca="1" si="209"/>
        <v/>
      </c>
      <c r="AC200" s="294" t="str">
        <f t="shared" si="239"/>
        <v/>
      </c>
      <c r="AD200" s="295" t="str">
        <f t="shared" ca="1" si="210"/>
        <v/>
      </c>
      <c r="AE200" s="294" t="str">
        <f t="shared" si="240"/>
        <v/>
      </c>
      <c r="AF200" s="295" t="str">
        <f t="shared" ca="1" si="211"/>
        <v/>
      </c>
      <c r="AG200" s="294" t="str">
        <f t="shared" si="241"/>
        <v/>
      </c>
      <c r="AH200" s="295" t="str">
        <f t="shared" ca="1" si="212"/>
        <v/>
      </c>
      <c r="AI200" s="294" t="str">
        <f t="shared" si="242"/>
        <v/>
      </c>
      <c r="AJ200" s="295" t="str">
        <f t="shared" si="213"/>
        <v/>
      </c>
      <c r="AK200" s="294" t="str">
        <f t="shared" si="243"/>
        <v/>
      </c>
      <c r="AL200" s="295" t="str">
        <f t="shared" si="214"/>
        <v/>
      </c>
      <c r="AM200" s="294" t="str">
        <f t="shared" si="244"/>
        <v/>
      </c>
      <c r="AN200" s="295" t="str">
        <f t="shared" si="215"/>
        <v/>
      </c>
      <c r="AO200" s="294" t="str">
        <f t="shared" si="245"/>
        <v/>
      </c>
      <c r="AP200" s="295" t="str">
        <f t="shared" si="216"/>
        <v/>
      </c>
      <c r="AQ200" s="294" t="str">
        <f t="shared" si="246"/>
        <v/>
      </c>
      <c r="AR200" s="295" t="str">
        <f t="shared" si="217"/>
        <v/>
      </c>
      <c r="AS200" s="294" t="str">
        <f t="shared" si="247"/>
        <v/>
      </c>
      <c r="AT200" s="295" t="str">
        <f t="shared" si="218"/>
        <v/>
      </c>
      <c r="AU200" s="294" t="str">
        <f t="shared" si="248"/>
        <v/>
      </c>
      <c r="AV200" s="295" t="str">
        <f t="shared" si="219"/>
        <v/>
      </c>
      <c r="AW200" s="294" t="str">
        <f t="shared" si="249"/>
        <v/>
      </c>
      <c r="AX200" s="295" t="str">
        <f t="shared" si="220"/>
        <v/>
      </c>
      <c r="AY200" s="294" t="str">
        <f t="shared" si="250"/>
        <v/>
      </c>
      <c r="AZ200" s="295" t="str">
        <f t="shared" si="221"/>
        <v/>
      </c>
      <c r="BA200" s="294" t="str">
        <f t="shared" si="251"/>
        <v/>
      </c>
      <c r="BB200" s="295" t="str">
        <f t="shared" si="222"/>
        <v/>
      </c>
      <c r="BC200" s="294" t="str">
        <f t="shared" si="252"/>
        <v/>
      </c>
      <c r="BD200" s="295" t="str">
        <f t="shared" si="223"/>
        <v/>
      </c>
      <c r="BE200" s="294" t="str">
        <f t="shared" si="253"/>
        <v/>
      </c>
      <c r="BF200" s="77" t="str">
        <f t="shared" si="224"/>
        <v/>
      </c>
      <c r="BG200" s="80" t="str">
        <f t="shared" si="254"/>
        <v/>
      </c>
      <c r="BH200" s="77" t="str">
        <f t="shared" si="225"/>
        <v/>
      </c>
      <c r="BI200" s="80" t="str">
        <f t="shared" si="255"/>
        <v/>
      </c>
      <c r="BJ200" s="77" t="str">
        <f t="shared" si="226"/>
        <v/>
      </c>
      <c r="BK200" s="80" t="str">
        <f t="shared" si="256"/>
        <v/>
      </c>
    </row>
    <row r="201" spans="1:63" s="68" customFormat="1" ht="21" hidden="1" customHeight="1">
      <c r="A201" s="241">
        <v>73</v>
      </c>
      <c r="B201" s="379"/>
      <c r="C201" s="380" t="str">
        <f t="shared" si="196"/>
        <v/>
      </c>
      <c r="D201" s="295" t="str">
        <f t="shared" si="197"/>
        <v/>
      </c>
      <c r="E201" s="294" t="str">
        <f t="shared" si="227"/>
        <v/>
      </c>
      <c r="F201" s="295" t="str">
        <f t="shared" ca="1" si="198"/>
        <v/>
      </c>
      <c r="G201" s="294" t="str">
        <f t="shared" si="228"/>
        <v/>
      </c>
      <c r="H201" s="295" t="str">
        <f t="shared" ca="1" si="199"/>
        <v/>
      </c>
      <c r="I201" s="294" t="str">
        <f t="shared" si="229"/>
        <v/>
      </c>
      <c r="J201" s="295" t="str">
        <f t="shared" ca="1" si="200"/>
        <v/>
      </c>
      <c r="K201" s="294" t="str">
        <f t="shared" si="230"/>
        <v/>
      </c>
      <c r="L201" s="295" t="str">
        <f t="shared" ca="1" si="201"/>
        <v/>
      </c>
      <c r="M201" s="294" t="str">
        <f t="shared" si="231"/>
        <v/>
      </c>
      <c r="N201" s="295" t="str">
        <f t="shared" ca="1" si="202"/>
        <v/>
      </c>
      <c r="O201" s="294" t="str">
        <f t="shared" si="232"/>
        <v/>
      </c>
      <c r="P201" s="295" t="str">
        <f t="shared" ca="1" si="203"/>
        <v/>
      </c>
      <c r="Q201" s="294" t="str">
        <f t="shared" si="233"/>
        <v/>
      </c>
      <c r="R201" s="295" t="str">
        <f t="shared" ca="1" si="204"/>
        <v/>
      </c>
      <c r="S201" s="294" t="str">
        <f t="shared" si="234"/>
        <v/>
      </c>
      <c r="T201" s="295" t="str">
        <f t="shared" ca="1" si="205"/>
        <v/>
      </c>
      <c r="U201" s="294" t="str">
        <f t="shared" si="235"/>
        <v/>
      </c>
      <c r="V201" s="295" t="str">
        <f t="shared" ca="1" si="206"/>
        <v/>
      </c>
      <c r="W201" s="294" t="str">
        <f t="shared" si="236"/>
        <v/>
      </c>
      <c r="X201" s="295" t="str">
        <f t="shared" ca="1" si="207"/>
        <v/>
      </c>
      <c r="Y201" s="294" t="str">
        <f t="shared" si="237"/>
        <v/>
      </c>
      <c r="Z201" s="295" t="str">
        <f t="shared" ca="1" si="208"/>
        <v/>
      </c>
      <c r="AA201" s="294" t="str">
        <f t="shared" si="238"/>
        <v/>
      </c>
      <c r="AB201" s="295" t="str">
        <f t="shared" ca="1" si="209"/>
        <v/>
      </c>
      <c r="AC201" s="294" t="str">
        <f t="shared" si="239"/>
        <v/>
      </c>
      <c r="AD201" s="295" t="str">
        <f t="shared" ca="1" si="210"/>
        <v/>
      </c>
      <c r="AE201" s="294" t="str">
        <f t="shared" si="240"/>
        <v/>
      </c>
      <c r="AF201" s="295" t="str">
        <f t="shared" ca="1" si="211"/>
        <v/>
      </c>
      <c r="AG201" s="294" t="str">
        <f t="shared" si="241"/>
        <v/>
      </c>
      <c r="AH201" s="295" t="str">
        <f t="shared" ca="1" si="212"/>
        <v/>
      </c>
      <c r="AI201" s="294" t="str">
        <f t="shared" si="242"/>
        <v/>
      </c>
      <c r="AJ201" s="295" t="str">
        <f t="shared" si="213"/>
        <v/>
      </c>
      <c r="AK201" s="294" t="str">
        <f t="shared" si="243"/>
        <v/>
      </c>
      <c r="AL201" s="295" t="str">
        <f t="shared" si="214"/>
        <v/>
      </c>
      <c r="AM201" s="294" t="str">
        <f t="shared" si="244"/>
        <v/>
      </c>
      <c r="AN201" s="295" t="str">
        <f t="shared" si="215"/>
        <v/>
      </c>
      <c r="AO201" s="294" t="str">
        <f t="shared" si="245"/>
        <v/>
      </c>
      <c r="AP201" s="295" t="str">
        <f t="shared" si="216"/>
        <v/>
      </c>
      <c r="AQ201" s="294" t="str">
        <f t="shared" si="246"/>
        <v/>
      </c>
      <c r="AR201" s="295" t="str">
        <f t="shared" si="217"/>
        <v/>
      </c>
      <c r="AS201" s="294" t="str">
        <f t="shared" si="247"/>
        <v/>
      </c>
      <c r="AT201" s="295" t="str">
        <f t="shared" si="218"/>
        <v/>
      </c>
      <c r="AU201" s="294" t="str">
        <f t="shared" si="248"/>
        <v/>
      </c>
      <c r="AV201" s="295" t="str">
        <f t="shared" si="219"/>
        <v/>
      </c>
      <c r="AW201" s="294" t="str">
        <f t="shared" si="249"/>
        <v/>
      </c>
      <c r="AX201" s="295" t="str">
        <f t="shared" si="220"/>
        <v/>
      </c>
      <c r="AY201" s="294" t="str">
        <f t="shared" si="250"/>
        <v/>
      </c>
      <c r="AZ201" s="295" t="str">
        <f t="shared" si="221"/>
        <v/>
      </c>
      <c r="BA201" s="294" t="str">
        <f t="shared" si="251"/>
        <v/>
      </c>
      <c r="BB201" s="295" t="str">
        <f t="shared" si="222"/>
        <v/>
      </c>
      <c r="BC201" s="294" t="str">
        <f t="shared" si="252"/>
        <v/>
      </c>
      <c r="BD201" s="295" t="str">
        <f t="shared" si="223"/>
        <v/>
      </c>
      <c r="BE201" s="294" t="str">
        <f t="shared" si="253"/>
        <v/>
      </c>
      <c r="BF201" s="77" t="str">
        <f t="shared" si="224"/>
        <v/>
      </c>
      <c r="BG201" s="80" t="str">
        <f t="shared" si="254"/>
        <v/>
      </c>
      <c r="BH201" s="77" t="str">
        <f t="shared" si="225"/>
        <v/>
      </c>
      <c r="BI201" s="80" t="str">
        <f t="shared" si="255"/>
        <v/>
      </c>
      <c r="BJ201" s="77" t="str">
        <f t="shared" si="226"/>
        <v/>
      </c>
      <c r="BK201" s="80" t="str">
        <f t="shared" si="256"/>
        <v/>
      </c>
    </row>
    <row r="202" spans="1:63" s="68" customFormat="1" ht="21" hidden="1" customHeight="1">
      <c r="A202" s="241">
        <v>74</v>
      </c>
      <c r="B202" s="379"/>
      <c r="C202" s="380" t="str">
        <f t="shared" si="196"/>
        <v/>
      </c>
      <c r="D202" s="295" t="str">
        <f t="shared" si="197"/>
        <v/>
      </c>
      <c r="E202" s="294" t="str">
        <f t="shared" si="227"/>
        <v/>
      </c>
      <c r="F202" s="295" t="str">
        <f t="shared" ca="1" si="198"/>
        <v/>
      </c>
      <c r="G202" s="294" t="str">
        <f t="shared" si="228"/>
        <v/>
      </c>
      <c r="H202" s="295" t="str">
        <f t="shared" ca="1" si="199"/>
        <v/>
      </c>
      <c r="I202" s="294" t="str">
        <f t="shared" si="229"/>
        <v/>
      </c>
      <c r="J202" s="295" t="str">
        <f t="shared" ca="1" si="200"/>
        <v/>
      </c>
      <c r="K202" s="294" t="str">
        <f t="shared" si="230"/>
        <v/>
      </c>
      <c r="L202" s="295" t="str">
        <f t="shared" ca="1" si="201"/>
        <v/>
      </c>
      <c r="M202" s="294" t="str">
        <f t="shared" si="231"/>
        <v/>
      </c>
      <c r="N202" s="295" t="str">
        <f t="shared" ca="1" si="202"/>
        <v/>
      </c>
      <c r="O202" s="294" t="str">
        <f t="shared" si="232"/>
        <v/>
      </c>
      <c r="P202" s="295" t="str">
        <f t="shared" ca="1" si="203"/>
        <v/>
      </c>
      <c r="Q202" s="294" t="str">
        <f t="shared" si="233"/>
        <v/>
      </c>
      <c r="R202" s="295" t="str">
        <f t="shared" ca="1" si="204"/>
        <v/>
      </c>
      <c r="S202" s="294" t="str">
        <f t="shared" si="234"/>
        <v/>
      </c>
      <c r="T202" s="295" t="str">
        <f t="shared" ca="1" si="205"/>
        <v/>
      </c>
      <c r="U202" s="294" t="str">
        <f t="shared" si="235"/>
        <v/>
      </c>
      <c r="V202" s="295" t="str">
        <f t="shared" ca="1" si="206"/>
        <v/>
      </c>
      <c r="W202" s="294" t="str">
        <f t="shared" si="236"/>
        <v/>
      </c>
      <c r="X202" s="295" t="str">
        <f t="shared" ca="1" si="207"/>
        <v/>
      </c>
      <c r="Y202" s="294" t="str">
        <f t="shared" si="237"/>
        <v/>
      </c>
      <c r="Z202" s="295" t="str">
        <f t="shared" ca="1" si="208"/>
        <v/>
      </c>
      <c r="AA202" s="294" t="str">
        <f t="shared" si="238"/>
        <v/>
      </c>
      <c r="AB202" s="295" t="str">
        <f t="shared" ca="1" si="209"/>
        <v/>
      </c>
      <c r="AC202" s="294" t="str">
        <f t="shared" si="239"/>
        <v/>
      </c>
      <c r="AD202" s="295" t="str">
        <f t="shared" ca="1" si="210"/>
        <v/>
      </c>
      <c r="AE202" s="294" t="str">
        <f t="shared" si="240"/>
        <v/>
      </c>
      <c r="AF202" s="295" t="str">
        <f t="shared" ca="1" si="211"/>
        <v/>
      </c>
      <c r="AG202" s="294" t="str">
        <f t="shared" si="241"/>
        <v/>
      </c>
      <c r="AH202" s="295" t="str">
        <f t="shared" ca="1" si="212"/>
        <v/>
      </c>
      <c r="AI202" s="294" t="str">
        <f t="shared" si="242"/>
        <v/>
      </c>
      <c r="AJ202" s="295" t="str">
        <f t="shared" si="213"/>
        <v/>
      </c>
      <c r="AK202" s="294" t="str">
        <f t="shared" si="243"/>
        <v/>
      </c>
      <c r="AL202" s="295" t="str">
        <f t="shared" si="214"/>
        <v/>
      </c>
      <c r="AM202" s="294" t="str">
        <f t="shared" si="244"/>
        <v/>
      </c>
      <c r="AN202" s="295" t="str">
        <f t="shared" si="215"/>
        <v/>
      </c>
      <c r="AO202" s="294" t="str">
        <f t="shared" si="245"/>
        <v/>
      </c>
      <c r="AP202" s="295" t="str">
        <f t="shared" si="216"/>
        <v/>
      </c>
      <c r="AQ202" s="294" t="str">
        <f t="shared" si="246"/>
        <v/>
      </c>
      <c r="AR202" s="295" t="str">
        <f t="shared" si="217"/>
        <v/>
      </c>
      <c r="AS202" s="294" t="str">
        <f t="shared" si="247"/>
        <v/>
      </c>
      <c r="AT202" s="295" t="str">
        <f t="shared" si="218"/>
        <v/>
      </c>
      <c r="AU202" s="294" t="str">
        <f t="shared" si="248"/>
        <v/>
      </c>
      <c r="AV202" s="295" t="str">
        <f t="shared" si="219"/>
        <v/>
      </c>
      <c r="AW202" s="294" t="str">
        <f t="shared" si="249"/>
        <v/>
      </c>
      <c r="AX202" s="295" t="str">
        <f t="shared" si="220"/>
        <v/>
      </c>
      <c r="AY202" s="294" t="str">
        <f t="shared" si="250"/>
        <v/>
      </c>
      <c r="AZ202" s="295" t="str">
        <f t="shared" si="221"/>
        <v/>
      </c>
      <c r="BA202" s="294" t="str">
        <f t="shared" si="251"/>
        <v/>
      </c>
      <c r="BB202" s="295" t="str">
        <f t="shared" si="222"/>
        <v/>
      </c>
      <c r="BC202" s="294" t="str">
        <f t="shared" si="252"/>
        <v/>
      </c>
      <c r="BD202" s="295" t="str">
        <f t="shared" si="223"/>
        <v/>
      </c>
      <c r="BE202" s="294" t="str">
        <f t="shared" si="253"/>
        <v/>
      </c>
      <c r="BF202" s="77" t="str">
        <f t="shared" si="224"/>
        <v/>
      </c>
      <c r="BG202" s="80" t="str">
        <f t="shared" si="254"/>
        <v/>
      </c>
      <c r="BH202" s="77" t="str">
        <f t="shared" si="225"/>
        <v/>
      </c>
      <c r="BI202" s="80" t="str">
        <f t="shared" si="255"/>
        <v/>
      </c>
      <c r="BJ202" s="77" t="str">
        <f t="shared" si="226"/>
        <v/>
      </c>
      <c r="BK202" s="80" t="str">
        <f t="shared" si="256"/>
        <v/>
      </c>
    </row>
    <row r="203" spans="1:63" s="68" customFormat="1" ht="21" hidden="1" customHeight="1">
      <c r="A203" s="241">
        <v>75</v>
      </c>
      <c r="B203" s="379"/>
      <c r="C203" s="380" t="str">
        <f t="shared" si="196"/>
        <v/>
      </c>
      <c r="D203" s="295" t="str">
        <f t="shared" si="197"/>
        <v/>
      </c>
      <c r="E203" s="294" t="str">
        <f t="shared" si="227"/>
        <v/>
      </c>
      <c r="F203" s="295" t="str">
        <f t="shared" ca="1" si="198"/>
        <v/>
      </c>
      <c r="G203" s="294" t="str">
        <f t="shared" si="228"/>
        <v/>
      </c>
      <c r="H203" s="295" t="str">
        <f t="shared" ca="1" si="199"/>
        <v/>
      </c>
      <c r="I203" s="294" t="str">
        <f t="shared" si="229"/>
        <v/>
      </c>
      <c r="J203" s="295" t="str">
        <f t="shared" ca="1" si="200"/>
        <v/>
      </c>
      <c r="K203" s="294" t="str">
        <f t="shared" si="230"/>
        <v/>
      </c>
      <c r="L203" s="295" t="str">
        <f t="shared" ca="1" si="201"/>
        <v/>
      </c>
      <c r="M203" s="294" t="str">
        <f t="shared" si="231"/>
        <v/>
      </c>
      <c r="N203" s="295" t="str">
        <f t="shared" ca="1" si="202"/>
        <v/>
      </c>
      <c r="O203" s="294" t="str">
        <f t="shared" si="232"/>
        <v/>
      </c>
      <c r="P203" s="295" t="str">
        <f t="shared" ca="1" si="203"/>
        <v/>
      </c>
      <c r="Q203" s="294" t="str">
        <f t="shared" si="233"/>
        <v/>
      </c>
      <c r="R203" s="295" t="str">
        <f t="shared" ca="1" si="204"/>
        <v/>
      </c>
      <c r="S203" s="294" t="str">
        <f t="shared" si="234"/>
        <v/>
      </c>
      <c r="T203" s="295" t="str">
        <f t="shared" ca="1" si="205"/>
        <v/>
      </c>
      <c r="U203" s="294" t="str">
        <f t="shared" si="235"/>
        <v/>
      </c>
      <c r="V203" s="295" t="str">
        <f t="shared" ca="1" si="206"/>
        <v/>
      </c>
      <c r="W203" s="294" t="str">
        <f t="shared" si="236"/>
        <v/>
      </c>
      <c r="X203" s="295" t="str">
        <f t="shared" ca="1" si="207"/>
        <v/>
      </c>
      <c r="Y203" s="294" t="str">
        <f t="shared" si="237"/>
        <v/>
      </c>
      <c r="Z203" s="295" t="str">
        <f t="shared" ca="1" si="208"/>
        <v/>
      </c>
      <c r="AA203" s="294" t="str">
        <f t="shared" si="238"/>
        <v/>
      </c>
      <c r="AB203" s="295" t="str">
        <f t="shared" ca="1" si="209"/>
        <v/>
      </c>
      <c r="AC203" s="294" t="str">
        <f t="shared" si="239"/>
        <v/>
      </c>
      <c r="AD203" s="295" t="str">
        <f t="shared" ca="1" si="210"/>
        <v/>
      </c>
      <c r="AE203" s="294" t="str">
        <f t="shared" si="240"/>
        <v/>
      </c>
      <c r="AF203" s="295" t="str">
        <f t="shared" ca="1" si="211"/>
        <v/>
      </c>
      <c r="AG203" s="294" t="str">
        <f t="shared" si="241"/>
        <v/>
      </c>
      <c r="AH203" s="295" t="str">
        <f t="shared" ca="1" si="212"/>
        <v/>
      </c>
      <c r="AI203" s="294" t="str">
        <f t="shared" si="242"/>
        <v/>
      </c>
      <c r="AJ203" s="295" t="str">
        <f t="shared" si="213"/>
        <v/>
      </c>
      <c r="AK203" s="294" t="str">
        <f t="shared" si="243"/>
        <v/>
      </c>
      <c r="AL203" s="295" t="str">
        <f t="shared" si="214"/>
        <v/>
      </c>
      <c r="AM203" s="294" t="str">
        <f t="shared" si="244"/>
        <v/>
      </c>
      <c r="AN203" s="295" t="str">
        <f t="shared" si="215"/>
        <v/>
      </c>
      <c r="AO203" s="294" t="str">
        <f t="shared" si="245"/>
        <v/>
      </c>
      <c r="AP203" s="295" t="str">
        <f t="shared" si="216"/>
        <v/>
      </c>
      <c r="AQ203" s="294" t="str">
        <f t="shared" si="246"/>
        <v/>
      </c>
      <c r="AR203" s="295" t="str">
        <f t="shared" si="217"/>
        <v/>
      </c>
      <c r="AS203" s="294" t="str">
        <f t="shared" si="247"/>
        <v/>
      </c>
      <c r="AT203" s="295" t="str">
        <f t="shared" si="218"/>
        <v/>
      </c>
      <c r="AU203" s="294" t="str">
        <f t="shared" si="248"/>
        <v/>
      </c>
      <c r="AV203" s="295" t="str">
        <f t="shared" si="219"/>
        <v/>
      </c>
      <c r="AW203" s="294" t="str">
        <f t="shared" si="249"/>
        <v/>
      </c>
      <c r="AX203" s="295" t="str">
        <f t="shared" si="220"/>
        <v/>
      </c>
      <c r="AY203" s="294" t="str">
        <f t="shared" si="250"/>
        <v/>
      </c>
      <c r="AZ203" s="295" t="str">
        <f t="shared" si="221"/>
        <v/>
      </c>
      <c r="BA203" s="294" t="str">
        <f t="shared" si="251"/>
        <v/>
      </c>
      <c r="BB203" s="295" t="str">
        <f t="shared" si="222"/>
        <v/>
      </c>
      <c r="BC203" s="294" t="str">
        <f t="shared" si="252"/>
        <v/>
      </c>
      <c r="BD203" s="295" t="str">
        <f t="shared" si="223"/>
        <v/>
      </c>
      <c r="BE203" s="294" t="str">
        <f t="shared" si="253"/>
        <v/>
      </c>
      <c r="BF203" s="77" t="str">
        <f t="shared" si="224"/>
        <v/>
      </c>
      <c r="BG203" s="80" t="str">
        <f t="shared" si="254"/>
        <v/>
      </c>
      <c r="BH203" s="77" t="str">
        <f t="shared" si="225"/>
        <v/>
      </c>
      <c r="BI203" s="80" t="str">
        <f t="shared" si="255"/>
        <v/>
      </c>
      <c r="BJ203" s="77" t="str">
        <f t="shared" si="226"/>
        <v/>
      </c>
      <c r="BK203" s="80" t="str">
        <f t="shared" si="256"/>
        <v/>
      </c>
    </row>
    <row r="204" spans="1:63" s="68" customFormat="1" ht="21" hidden="1" customHeight="1">
      <c r="A204" s="241">
        <v>76</v>
      </c>
      <c r="B204" s="379"/>
      <c r="C204" s="380" t="str">
        <f t="shared" si="196"/>
        <v/>
      </c>
      <c r="D204" s="295" t="str">
        <f t="shared" si="197"/>
        <v/>
      </c>
      <c r="E204" s="294" t="str">
        <f t="shared" si="227"/>
        <v/>
      </c>
      <c r="F204" s="295" t="str">
        <f t="shared" ca="1" si="198"/>
        <v/>
      </c>
      <c r="G204" s="294" t="str">
        <f t="shared" si="228"/>
        <v/>
      </c>
      <c r="H204" s="295" t="str">
        <f t="shared" ca="1" si="199"/>
        <v/>
      </c>
      <c r="I204" s="294" t="str">
        <f t="shared" si="229"/>
        <v/>
      </c>
      <c r="J204" s="295" t="str">
        <f t="shared" ca="1" si="200"/>
        <v/>
      </c>
      <c r="K204" s="294" t="str">
        <f t="shared" si="230"/>
        <v/>
      </c>
      <c r="L204" s="295" t="str">
        <f t="shared" ca="1" si="201"/>
        <v/>
      </c>
      <c r="M204" s="294" t="str">
        <f t="shared" si="231"/>
        <v/>
      </c>
      <c r="N204" s="295" t="str">
        <f t="shared" ca="1" si="202"/>
        <v/>
      </c>
      <c r="O204" s="294" t="str">
        <f t="shared" si="232"/>
        <v/>
      </c>
      <c r="P204" s="295" t="str">
        <f t="shared" ca="1" si="203"/>
        <v/>
      </c>
      <c r="Q204" s="294" t="str">
        <f t="shared" si="233"/>
        <v/>
      </c>
      <c r="R204" s="295" t="str">
        <f t="shared" ca="1" si="204"/>
        <v/>
      </c>
      <c r="S204" s="294" t="str">
        <f t="shared" si="234"/>
        <v/>
      </c>
      <c r="T204" s="295" t="str">
        <f t="shared" ca="1" si="205"/>
        <v/>
      </c>
      <c r="U204" s="294" t="str">
        <f t="shared" si="235"/>
        <v/>
      </c>
      <c r="V204" s="295" t="str">
        <f t="shared" ca="1" si="206"/>
        <v/>
      </c>
      <c r="W204" s="294" t="str">
        <f t="shared" si="236"/>
        <v/>
      </c>
      <c r="X204" s="295" t="str">
        <f t="shared" ca="1" si="207"/>
        <v/>
      </c>
      <c r="Y204" s="294" t="str">
        <f t="shared" si="237"/>
        <v/>
      </c>
      <c r="Z204" s="295" t="str">
        <f t="shared" ca="1" si="208"/>
        <v/>
      </c>
      <c r="AA204" s="294" t="str">
        <f t="shared" si="238"/>
        <v/>
      </c>
      <c r="AB204" s="295" t="str">
        <f t="shared" ca="1" si="209"/>
        <v/>
      </c>
      <c r="AC204" s="294" t="str">
        <f t="shared" si="239"/>
        <v/>
      </c>
      <c r="AD204" s="295" t="str">
        <f t="shared" ca="1" si="210"/>
        <v/>
      </c>
      <c r="AE204" s="294" t="str">
        <f t="shared" si="240"/>
        <v/>
      </c>
      <c r="AF204" s="295" t="str">
        <f t="shared" ca="1" si="211"/>
        <v/>
      </c>
      <c r="AG204" s="294" t="str">
        <f t="shared" si="241"/>
        <v/>
      </c>
      <c r="AH204" s="295" t="str">
        <f t="shared" ca="1" si="212"/>
        <v/>
      </c>
      <c r="AI204" s="294" t="str">
        <f t="shared" si="242"/>
        <v/>
      </c>
      <c r="AJ204" s="295" t="str">
        <f t="shared" si="213"/>
        <v/>
      </c>
      <c r="AK204" s="294" t="str">
        <f t="shared" si="243"/>
        <v/>
      </c>
      <c r="AL204" s="295" t="str">
        <f t="shared" si="214"/>
        <v/>
      </c>
      <c r="AM204" s="294" t="str">
        <f t="shared" si="244"/>
        <v/>
      </c>
      <c r="AN204" s="295" t="str">
        <f t="shared" si="215"/>
        <v/>
      </c>
      <c r="AO204" s="294" t="str">
        <f t="shared" si="245"/>
        <v/>
      </c>
      <c r="AP204" s="295" t="str">
        <f t="shared" si="216"/>
        <v/>
      </c>
      <c r="AQ204" s="294" t="str">
        <f t="shared" si="246"/>
        <v/>
      </c>
      <c r="AR204" s="295" t="str">
        <f t="shared" si="217"/>
        <v/>
      </c>
      <c r="AS204" s="294" t="str">
        <f t="shared" si="247"/>
        <v/>
      </c>
      <c r="AT204" s="295" t="str">
        <f t="shared" si="218"/>
        <v/>
      </c>
      <c r="AU204" s="294" t="str">
        <f t="shared" si="248"/>
        <v/>
      </c>
      <c r="AV204" s="295" t="str">
        <f t="shared" si="219"/>
        <v/>
      </c>
      <c r="AW204" s="294" t="str">
        <f t="shared" si="249"/>
        <v/>
      </c>
      <c r="AX204" s="295" t="str">
        <f t="shared" si="220"/>
        <v/>
      </c>
      <c r="AY204" s="294" t="str">
        <f t="shared" si="250"/>
        <v/>
      </c>
      <c r="AZ204" s="295" t="str">
        <f t="shared" si="221"/>
        <v/>
      </c>
      <c r="BA204" s="294" t="str">
        <f t="shared" si="251"/>
        <v/>
      </c>
      <c r="BB204" s="295" t="str">
        <f t="shared" si="222"/>
        <v/>
      </c>
      <c r="BC204" s="294" t="str">
        <f t="shared" si="252"/>
        <v/>
      </c>
      <c r="BD204" s="295" t="str">
        <f t="shared" si="223"/>
        <v/>
      </c>
      <c r="BE204" s="294" t="str">
        <f t="shared" si="253"/>
        <v/>
      </c>
      <c r="BF204" s="77" t="str">
        <f t="shared" si="224"/>
        <v/>
      </c>
      <c r="BG204" s="80" t="str">
        <f t="shared" si="254"/>
        <v/>
      </c>
      <c r="BH204" s="77" t="str">
        <f t="shared" si="225"/>
        <v/>
      </c>
      <c r="BI204" s="80" t="str">
        <f t="shared" si="255"/>
        <v/>
      </c>
      <c r="BJ204" s="77" t="str">
        <f t="shared" si="226"/>
        <v/>
      </c>
      <c r="BK204" s="80" t="str">
        <f t="shared" si="256"/>
        <v/>
      </c>
    </row>
    <row r="205" spans="1:63" s="68" customFormat="1" ht="21" hidden="1" customHeight="1">
      <c r="A205" s="241">
        <v>77</v>
      </c>
      <c r="B205" s="379"/>
      <c r="C205" s="380" t="str">
        <f t="shared" si="196"/>
        <v/>
      </c>
      <c r="D205" s="295" t="str">
        <f t="shared" si="197"/>
        <v/>
      </c>
      <c r="E205" s="294" t="str">
        <f t="shared" si="227"/>
        <v/>
      </c>
      <c r="F205" s="295" t="str">
        <f t="shared" ca="1" si="198"/>
        <v/>
      </c>
      <c r="G205" s="294" t="str">
        <f t="shared" si="228"/>
        <v/>
      </c>
      <c r="H205" s="295" t="str">
        <f t="shared" ca="1" si="199"/>
        <v/>
      </c>
      <c r="I205" s="294" t="str">
        <f t="shared" si="229"/>
        <v/>
      </c>
      <c r="J205" s="295" t="str">
        <f t="shared" ca="1" si="200"/>
        <v/>
      </c>
      <c r="K205" s="294" t="str">
        <f t="shared" si="230"/>
        <v/>
      </c>
      <c r="L205" s="295" t="str">
        <f t="shared" ca="1" si="201"/>
        <v/>
      </c>
      <c r="M205" s="294" t="str">
        <f t="shared" si="231"/>
        <v/>
      </c>
      <c r="N205" s="295" t="str">
        <f t="shared" ca="1" si="202"/>
        <v/>
      </c>
      <c r="O205" s="294" t="str">
        <f t="shared" si="232"/>
        <v/>
      </c>
      <c r="P205" s="295" t="str">
        <f t="shared" ca="1" si="203"/>
        <v/>
      </c>
      <c r="Q205" s="294" t="str">
        <f t="shared" si="233"/>
        <v/>
      </c>
      <c r="R205" s="295" t="str">
        <f t="shared" ca="1" si="204"/>
        <v/>
      </c>
      <c r="S205" s="294" t="str">
        <f t="shared" si="234"/>
        <v/>
      </c>
      <c r="T205" s="295" t="str">
        <f t="shared" ca="1" si="205"/>
        <v/>
      </c>
      <c r="U205" s="294" t="str">
        <f t="shared" si="235"/>
        <v/>
      </c>
      <c r="V205" s="295" t="str">
        <f t="shared" ca="1" si="206"/>
        <v/>
      </c>
      <c r="W205" s="294" t="str">
        <f t="shared" si="236"/>
        <v/>
      </c>
      <c r="X205" s="295" t="str">
        <f t="shared" ca="1" si="207"/>
        <v/>
      </c>
      <c r="Y205" s="294" t="str">
        <f t="shared" si="237"/>
        <v/>
      </c>
      <c r="Z205" s="295" t="str">
        <f t="shared" ca="1" si="208"/>
        <v/>
      </c>
      <c r="AA205" s="294" t="str">
        <f t="shared" si="238"/>
        <v/>
      </c>
      <c r="AB205" s="295" t="str">
        <f t="shared" ca="1" si="209"/>
        <v/>
      </c>
      <c r="AC205" s="294" t="str">
        <f t="shared" si="239"/>
        <v/>
      </c>
      <c r="AD205" s="295" t="str">
        <f t="shared" ca="1" si="210"/>
        <v/>
      </c>
      <c r="AE205" s="294" t="str">
        <f t="shared" si="240"/>
        <v/>
      </c>
      <c r="AF205" s="295" t="str">
        <f t="shared" ca="1" si="211"/>
        <v/>
      </c>
      <c r="AG205" s="294" t="str">
        <f t="shared" si="241"/>
        <v/>
      </c>
      <c r="AH205" s="295" t="str">
        <f t="shared" ca="1" si="212"/>
        <v/>
      </c>
      <c r="AI205" s="294" t="str">
        <f t="shared" si="242"/>
        <v/>
      </c>
      <c r="AJ205" s="295" t="str">
        <f t="shared" si="213"/>
        <v/>
      </c>
      <c r="AK205" s="294" t="str">
        <f t="shared" si="243"/>
        <v/>
      </c>
      <c r="AL205" s="295" t="str">
        <f t="shared" si="214"/>
        <v/>
      </c>
      <c r="AM205" s="294" t="str">
        <f t="shared" si="244"/>
        <v/>
      </c>
      <c r="AN205" s="295" t="str">
        <f t="shared" si="215"/>
        <v/>
      </c>
      <c r="AO205" s="294" t="str">
        <f t="shared" si="245"/>
        <v/>
      </c>
      <c r="AP205" s="295" t="str">
        <f t="shared" si="216"/>
        <v/>
      </c>
      <c r="AQ205" s="294" t="str">
        <f t="shared" si="246"/>
        <v/>
      </c>
      <c r="AR205" s="295" t="str">
        <f t="shared" si="217"/>
        <v/>
      </c>
      <c r="AS205" s="294" t="str">
        <f t="shared" si="247"/>
        <v/>
      </c>
      <c r="AT205" s="295" t="str">
        <f t="shared" si="218"/>
        <v/>
      </c>
      <c r="AU205" s="294" t="str">
        <f t="shared" si="248"/>
        <v/>
      </c>
      <c r="AV205" s="295" t="str">
        <f t="shared" si="219"/>
        <v/>
      </c>
      <c r="AW205" s="294" t="str">
        <f t="shared" si="249"/>
        <v/>
      </c>
      <c r="AX205" s="295" t="str">
        <f t="shared" si="220"/>
        <v/>
      </c>
      <c r="AY205" s="294" t="str">
        <f t="shared" si="250"/>
        <v/>
      </c>
      <c r="AZ205" s="295" t="str">
        <f t="shared" si="221"/>
        <v/>
      </c>
      <c r="BA205" s="294" t="str">
        <f t="shared" si="251"/>
        <v/>
      </c>
      <c r="BB205" s="295" t="str">
        <f t="shared" si="222"/>
        <v/>
      </c>
      <c r="BC205" s="294" t="str">
        <f t="shared" si="252"/>
        <v/>
      </c>
      <c r="BD205" s="295" t="str">
        <f t="shared" si="223"/>
        <v/>
      </c>
      <c r="BE205" s="294" t="str">
        <f t="shared" si="253"/>
        <v/>
      </c>
      <c r="BF205" s="77" t="str">
        <f t="shared" si="224"/>
        <v/>
      </c>
      <c r="BG205" s="80" t="str">
        <f t="shared" si="254"/>
        <v/>
      </c>
      <c r="BH205" s="77" t="str">
        <f t="shared" si="225"/>
        <v/>
      </c>
      <c r="BI205" s="80" t="str">
        <f t="shared" si="255"/>
        <v/>
      </c>
      <c r="BJ205" s="77" t="str">
        <f t="shared" si="226"/>
        <v/>
      </c>
      <c r="BK205" s="80" t="str">
        <f t="shared" si="256"/>
        <v/>
      </c>
    </row>
    <row r="206" spans="1:63" s="68" customFormat="1" ht="21" hidden="1" customHeight="1">
      <c r="A206" s="241">
        <v>78</v>
      </c>
      <c r="B206" s="379"/>
      <c r="C206" s="380" t="str">
        <f t="shared" si="196"/>
        <v/>
      </c>
      <c r="D206" s="295" t="str">
        <f t="shared" si="197"/>
        <v/>
      </c>
      <c r="E206" s="294" t="str">
        <f t="shared" si="227"/>
        <v/>
      </c>
      <c r="F206" s="295" t="str">
        <f t="shared" ca="1" si="198"/>
        <v/>
      </c>
      <c r="G206" s="294" t="str">
        <f t="shared" si="228"/>
        <v/>
      </c>
      <c r="H206" s="295" t="str">
        <f t="shared" ca="1" si="199"/>
        <v/>
      </c>
      <c r="I206" s="294" t="str">
        <f t="shared" si="229"/>
        <v/>
      </c>
      <c r="J206" s="295" t="str">
        <f t="shared" ca="1" si="200"/>
        <v/>
      </c>
      <c r="K206" s="294" t="str">
        <f t="shared" si="230"/>
        <v/>
      </c>
      <c r="L206" s="295" t="str">
        <f t="shared" ca="1" si="201"/>
        <v/>
      </c>
      <c r="M206" s="294" t="str">
        <f t="shared" si="231"/>
        <v/>
      </c>
      <c r="N206" s="295" t="str">
        <f t="shared" ca="1" si="202"/>
        <v/>
      </c>
      <c r="O206" s="294" t="str">
        <f t="shared" si="232"/>
        <v/>
      </c>
      <c r="P206" s="295" t="str">
        <f t="shared" ca="1" si="203"/>
        <v/>
      </c>
      <c r="Q206" s="294" t="str">
        <f t="shared" si="233"/>
        <v/>
      </c>
      <c r="R206" s="295" t="str">
        <f t="shared" ca="1" si="204"/>
        <v/>
      </c>
      <c r="S206" s="294" t="str">
        <f t="shared" si="234"/>
        <v/>
      </c>
      <c r="T206" s="295" t="str">
        <f t="shared" ca="1" si="205"/>
        <v/>
      </c>
      <c r="U206" s="294" t="str">
        <f t="shared" si="235"/>
        <v/>
      </c>
      <c r="V206" s="295" t="str">
        <f t="shared" ca="1" si="206"/>
        <v/>
      </c>
      <c r="W206" s="294" t="str">
        <f t="shared" si="236"/>
        <v/>
      </c>
      <c r="X206" s="295" t="str">
        <f t="shared" ca="1" si="207"/>
        <v/>
      </c>
      <c r="Y206" s="294" t="str">
        <f t="shared" si="237"/>
        <v/>
      </c>
      <c r="Z206" s="295" t="str">
        <f t="shared" ca="1" si="208"/>
        <v/>
      </c>
      <c r="AA206" s="294" t="str">
        <f t="shared" si="238"/>
        <v/>
      </c>
      <c r="AB206" s="295" t="str">
        <f t="shared" ca="1" si="209"/>
        <v/>
      </c>
      <c r="AC206" s="294" t="str">
        <f t="shared" si="239"/>
        <v/>
      </c>
      <c r="AD206" s="295" t="str">
        <f t="shared" ca="1" si="210"/>
        <v/>
      </c>
      <c r="AE206" s="294" t="str">
        <f t="shared" si="240"/>
        <v/>
      </c>
      <c r="AF206" s="295" t="str">
        <f t="shared" ca="1" si="211"/>
        <v/>
      </c>
      <c r="AG206" s="294" t="str">
        <f t="shared" si="241"/>
        <v/>
      </c>
      <c r="AH206" s="295" t="str">
        <f t="shared" ca="1" si="212"/>
        <v/>
      </c>
      <c r="AI206" s="294" t="str">
        <f t="shared" si="242"/>
        <v/>
      </c>
      <c r="AJ206" s="295" t="str">
        <f t="shared" si="213"/>
        <v/>
      </c>
      <c r="AK206" s="294" t="str">
        <f t="shared" si="243"/>
        <v/>
      </c>
      <c r="AL206" s="295" t="str">
        <f t="shared" si="214"/>
        <v/>
      </c>
      <c r="AM206" s="294" t="str">
        <f t="shared" si="244"/>
        <v/>
      </c>
      <c r="AN206" s="295" t="str">
        <f t="shared" si="215"/>
        <v/>
      </c>
      <c r="AO206" s="294" t="str">
        <f t="shared" si="245"/>
        <v/>
      </c>
      <c r="AP206" s="295" t="str">
        <f t="shared" si="216"/>
        <v/>
      </c>
      <c r="AQ206" s="294" t="str">
        <f t="shared" si="246"/>
        <v/>
      </c>
      <c r="AR206" s="295" t="str">
        <f t="shared" si="217"/>
        <v/>
      </c>
      <c r="AS206" s="294" t="str">
        <f t="shared" si="247"/>
        <v/>
      </c>
      <c r="AT206" s="295" t="str">
        <f t="shared" si="218"/>
        <v/>
      </c>
      <c r="AU206" s="294" t="str">
        <f t="shared" si="248"/>
        <v/>
      </c>
      <c r="AV206" s="295" t="str">
        <f t="shared" si="219"/>
        <v/>
      </c>
      <c r="AW206" s="294" t="str">
        <f t="shared" si="249"/>
        <v/>
      </c>
      <c r="AX206" s="295" t="str">
        <f t="shared" si="220"/>
        <v/>
      </c>
      <c r="AY206" s="294" t="str">
        <f t="shared" si="250"/>
        <v/>
      </c>
      <c r="AZ206" s="295" t="str">
        <f t="shared" si="221"/>
        <v/>
      </c>
      <c r="BA206" s="294" t="str">
        <f t="shared" si="251"/>
        <v/>
      </c>
      <c r="BB206" s="295" t="str">
        <f t="shared" si="222"/>
        <v/>
      </c>
      <c r="BC206" s="294" t="str">
        <f t="shared" si="252"/>
        <v/>
      </c>
      <c r="BD206" s="295" t="str">
        <f t="shared" si="223"/>
        <v/>
      </c>
      <c r="BE206" s="294" t="str">
        <f t="shared" si="253"/>
        <v/>
      </c>
      <c r="BF206" s="77" t="str">
        <f t="shared" si="224"/>
        <v/>
      </c>
      <c r="BG206" s="80" t="str">
        <f t="shared" si="254"/>
        <v/>
      </c>
      <c r="BH206" s="77" t="str">
        <f t="shared" si="225"/>
        <v/>
      </c>
      <c r="BI206" s="80" t="str">
        <f t="shared" si="255"/>
        <v/>
      </c>
      <c r="BJ206" s="77" t="str">
        <f t="shared" si="226"/>
        <v/>
      </c>
      <c r="BK206" s="80" t="str">
        <f t="shared" si="256"/>
        <v/>
      </c>
    </row>
    <row r="207" spans="1:63" s="68" customFormat="1" ht="21" hidden="1" customHeight="1">
      <c r="A207" s="241">
        <v>79</v>
      </c>
      <c r="B207" s="379"/>
      <c r="C207" s="380" t="str">
        <f t="shared" si="196"/>
        <v/>
      </c>
      <c r="D207" s="295" t="str">
        <f t="shared" si="197"/>
        <v/>
      </c>
      <c r="E207" s="294" t="str">
        <f t="shared" si="227"/>
        <v/>
      </c>
      <c r="F207" s="295" t="str">
        <f t="shared" ca="1" si="198"/>
        <v/>
      </c>
      <c r="G207" s="294" t="str">
        <f t="shared" si="228"/>
        <v/>
      </c>
      <c r="H207" s="295" t="str">
        <f t="shared" ca="1" si="199"/>
        <v/>
      </c>
      <c r="I207" s="294" t="str">
        <f t="shared" si="229"/>
        <v/>
      </c>
      <c r="J207" s="295" t="str">
        <f t="shared" ca="1" si="200"/>
        <v/>
      </c>
      <c r="K207" s="294" t="str">
        <f t="shared" si="230"/>
        <v/>
      </c>
      <c r="L207" s="295" t="str">
        <f t="shared" ca="1" si="201"/>
        <v/>
      </c>
      <c r="M207" s="294" t="str">
        <f t="shared" si="231"/>
        <v/>
      </c>
      <c r="N207" s="295" t="str">
        <f t="shared" ca="1" si="202"/>
        <v/>
      </c>
      <c r="O207" s="294" t="str">
        <f t="shared" si="232"/>
        <v/>
      </c>
      <c r="P207" s="295" t="str">
        <f t="shared" ca="1" si="203"/>
        <v/>
      </c>
      <c r="Q207" s="294" t="str">
        <f t="shared" si="233"/>
        <v/>
      </c>
      <c r="R207" s="295" t="str">
        <f t="shared" ca="1" si="204"/>
        <v/>
      </c>
      <c r="S207" s="294" t="str">
        <f t="shared" si="234"/>
        <v/>
      </c>
      <c r="T207" s="295" t="str">
        <f t="shared" ca="1" si="205"/>
        <v/>
      </c>
      <c r="U207" s="294" t="str">
        <f t="shared" si="235"/>
        <v/>
      </c>
      <c r="V207" s="295" t="str">
        <f t="shared" ca="1" si="206"/>
        <v/>
      </c>
      <c r="W207" s="294" t="str">
        <f t="shared" si="236"/>
        <v/>
      </c>
      <c r="X207" s="295" t="str">
        <f t="shared" ca="1" si="207"/>
        <v/>
      </c>
      <c r="Y207" s="294" t="str">
        <f t="shared" si="237"/>
        <v/>
      </c>
      <c r="Z207" s="295" t="str">
        <f t="shared" ca="1" si="208"/>
        <v/>
      </c>
      <c r="AA207" s="294" t="str">
        <f t="shared" si="238"/>
        <v/>
      </c>
      <c r="AB207" s="295" t="str">
        <f t="shared" ca="1" si="209"/>
        <v/>
      </c>
      <c r="AC207" s="294" t="str">
        <f t="shared" si="239"/>
        <v/>
      </c>
      <c r="AD207" s="295" t="str">
        <f t="shared" ca="1" si="210"/>
        <v/>
      </c>
      <c r="AE207" s="294" t="str">
        <f t="shared" si="240"/>
        <v/>
      </c>
      <c r="AF207" s="295" t="str">
        <f t="shared" ca="1" si="211"/>
        <v/>
      </c>
      <c r="AG207" s="294" t="str">
        <f t="shared" si="241"/>
        <v/>
      </c>
      <c r="AH207" s="295" t="str">
        <f t="shared" ca="1" si="212"/>
        <v/>
      </c>
      <c r="AI207" s="294" t="str">
        <f t="shared" si="242"/>
        <v/>
      </c>
      <c r="AJ207" s="295" t="str">
        <f t="shared" si="213"/>
        <v/>
      </c>
      <c r="AK207" s="294" t="str">
        <f t="shared" si="243"/>
        <v/>
      </c>
      <c r="AL207" s="295" t="str">
        <f t="shared" si="214"/>
        <v/>
      </c>
      <c r="AM207" s="294" t="str">
        <f t="shared" si="244"/>
        <v/>
      </c>
      <c r="AN207" s="295" t="str">
        <f t="shared" si="215"/>
        <v/>
      </c>
      <c r="AO207" s="294" t="str">
        <f t="shared" si="245"/>
        <v/>
      </c>
      <c r="AP207" s="295" t="str">
        <f t="shared" si="216"/>
        <v/>
      </c>
      <c r="AQ207" s="294" t="str">
        <f t="shared" si="246"/>
        <v/>
      </c>
      <c r="AR207" s="295" t="str">
        <f t="shared" si="217"/>
        <v/>
      </c>
      <c r="AS207" s="294" t="str">
        <f t="shared" si="247"/>
        <v/>
      </c>
      <c r="AT207" s="295" t="str">
        <f t="shared" si="218"/>
        <v/>
      </c>
      <c r="AU207" s="294" t="str">
        <f t="shared" si="248"/>
        <v/>
      </c>
      <c r="AV207" s="295" t="str">
        <f t="shared" si="219"/>
        <v/>
      </c>
      <c r="AW207" s="294" t="str">
        <f t="shared" si="249"/>
        <v/>
      </c>
      <c r="AX207" s="295" t="str">
        <f t="shared" si="220"/>
        <v/>
      </c>
      <c r="AY207" s="294" t="str">
        <f t="shared" si="250"/>
        <v/>
      </c>
      <c r="AZ207" s="295" t="str">
        <f t="shared" si="221"/>
        <v/>
      </c>
      <c r="BA207" s="294" t="str">
        <f t="shared" si="251"/>
        <v/>
      </c>
      <c r="BB207" s="295" t="str">
        <f t="shared" si="222"/>
        <v/>
      </c>
      <c r="BC207" s="294" t="str">
        <f t="shared" si="252"/>
        <v/>
      </c>
      <c r="BD207" s="295" t="str">
        <f t="shared" si="223"/>
        <v/>
      </c>
      <c r="BE207" s="294" t="str">
        <f t="shared" si="253"/>
        <v/>
      </c>
      <c r="BF207" s="77" t="str">
        <f t="shared" si="224"/>
        <v/>
      </c>
      <c r="BG207" s="80" t="str">
        <f t="shared" si="254"/>
        <v/>
      </c>
      <c r="BH207" s="77" t="str">
        <f t="shared" si="225"/>
        <v/>
      </c>
      <c r="BI207" s="80" t="str">
        <f t="shared" si="255"/>
        <v/>
      </c>
      <c r="BJ207" s="77" t="str">
        <f t="shared" si="226"/>
        <v/>
      </c>
      <c r="BK207" s="80" t="str">
        <f t="shared" si="256"/>
        <v/>
      </c>
    </row>
    <row r="208" spans="1:63" s="68" customFormat="1" ht="21" hidden="1" customHeight="1">
      <c r="A208" s="241">
        <v>80</v>
      </c>
      <c r="B208" s="379"/>
      <c r="C208" s="380" t="str">
        <f t="shared" si="196"/>
        <v/>
      </c>
      <c r="D208" s="295" t="str">
        <f t="shared" si="197"/>
        <v/>
      </c>
      <c r="E208" s="294" t="str">
        <f t="shared" si="227"/>
        <v/>
      </c>
      <c r="F208" s="295" t="str">
        <f t="shared" ca="1" si="198"/>
        <v/>
      </c>
      <c r="G208" s="294" t="str">
        <f t="shared" si="228"/>
        <v/>
      </c>
      <c r="H208" s="295" t="str">
        <f t="shared" ca="1" si="199"/>
        <v/>
      </c>
      <c r="I208" s="294" t="str">
        <f t="shared" si="229"/>
        <v/>
      </c>
      <c r="J208" s="295" t="str">
        <f t="shared" ca="1" si="200"/>
        <v/>
      </c>
      <c r="K208" s="294" t="str">
        <f t="shared" si="230"/>
        <v/>
      </c>
      <c r="L208" s="295" t="str">
        <f t="shared" ca="1" si="201"/>
        <v/>
      </c>
      <c r="M208" s="294" t="str">
        <f t="shared" si="231"/>
        <v/>
      </c>
      <c r="N208" s="295" t="str">
        <f t="shared" ca="1" si="202"/>
        <v/>
      </c>
      <c r="O208" s="294" t="str">
        <f t="shared" si="232"/>
        <v/>
      </c>
      <c r="P208" s="295" t="str">
        <f t="shared" ca="1" si="203"/>
        <v/>
      </c>
      <c r="Q208" s="294" t="str">
        <f t="shared" si="233"/>
        <v/>
      </c>
      <c r="R208" s="295" t="str">
        <f t="shared" ca="1" si="204"/>
        <v/>
      </c>
      <c r="S208" s="294" t="str">
        <f t="shared" si="234"/>
        <v/>
      </c>
      <c r="T208" s="295" t="str">
        <f t="shared" ca="1" si="205"/>
        <v/>
      </c>
      <c r="U208" s="294" t="str">
        <f t="shared" si="235"/>
        <v/>
      </c>
      <c r="V208" s="295" t="str">
        <f t="shared" ca="1" si="206"/>
        <v/>
      </c>
      <c r="W208" s="294" t="str">
        <f t="shared" si="236"/>
        <v/>
      </c>
      <c r="X208" s="295" t="str">
        <f t="shared" ca="1" si="207"/>
        <v/>
      </c>
      <c r="Y208" s="294" t="str">
        <f t="shared" si="237"/>
        <v/>
      </c>
      <c r="Z208" s="295" t="str">
        <f t="shared" ca="1" si="208"/>
        <v/>
      </c>
      <c r="AA208" s="294" t="str">
        <f t="shared" si="238"/>
        <v/>
      </c>
      <c r="AB208" s="295" t="str">
        <f t="shared" ca="1" si="209"/>
        <v/>
      </c>
      <c r="AC208" s="294" t="str">
        <f t="shared" si="239"/>
        <v/>
      </c>
      <c r="AD208" s="295" t="str">
        <f t="shared" ca="1" si="210"/>
        <v/>
      </c>
      <c r="AE208" s="294" t="str">
        <f t="shared" si="240"/>
        <v/>
      </c>
      <c r="AF208" s="295" t="str">
        <f t="shared" ca="1" si="211"/>
        <v/>
      </c>
      <c r="AG208" s="294" t="str">
        <f t="shared" si="241"/>
        <v/>
      </c>
      <c r="AH208" s="295" t="str">
        <f t="shared" ca="1" si="212"/>
        <v/>
      </c>
      <c r="AI208" s="294" t="str">
        <f t="shared" si="242"/>
        <v/>
      </c>
      <c r="AJ208" s="295" t="str">
        <f t="shared" si="213"/>
        <v/>
      </c>
      <c r="AK208" s="294" t="str">
        <f t="shared" si="243"/>
        <v/>
      </c>
      <c r="AL208" s="295" t="str">
        <f t="shared" si="214"/>
        <v/>
      </c>
      <c r="AM208" s="294" t="str">
        <f t="shared" si="244"/>
        <v/>
      </c>
      <c r="AN208" s="295" t="str">
        <f t="shared" si="215"/>
        <v/>
      </c>
      <c r="AO208" s="294" t="str">
        <f t="shared" si="245"/>
        <v/>
      </c>
      <c r="AP208" s="295" t="str">
        <f t="shared" si="216"/>
        <v/>
      </c>
      <c r="AQ208" s="294" t="str">
        <f t="shared" si="246"/>
        <v/>
      </c>
      <c r="AR208" s="295" t="str">
        <f t="shared" si="217"/>
        <v/>
      </c>
      <c r="AS208" s="294" t="str">
        <f t="shared" si="247"/>
        <v/>
      </c>
      <c r="AT208" s="295" t="str">
        <f t="shared" si="218"/>
        <v/>
      </c>
      <c r="AU208" s="294" t="str">
        <f t="shared" si="248"/>
        <v/>
      </c>
      <c r="AV208" s="295" t="str">
        <f t="shared" si="219"/>
        <v/>
      </c>
      <c r="AW208" s="294" t="str">
        <f t="shared" si="249"/>
        <v/>
      </c>
      <c r="AX208" s="295" t="str">
        <f t="shared" si="220"/>
        <v/>
      </c>
      <c r="AY208" s="294" t="str">
        <f t="shared" si="250"/>
        <v/>
      </c>
      <c r="AZ208" s="295" t="str">
        <f t="shared" si="221"/>
        <v/>
      </c>
      <c r="BA208" s="294" t="str">
        <f t="shared" si="251"/>
        <v/>
      </c>
      <c r="BB208" s="295" t="str">
        <f t="shared" si="222"/>
        <v/>
      </c>
      <c r="BC208" s="294" t="str">
        <f t="shared" si="252"/>
        <v/>
      </c>
      <c r="BD208" s="295" t="str">
        <f t="shared" si="223"/>
        <v/>
      </c>
      <c r="BE208" s="294" t="str">
        <f t="shared" si="253"/>
        <v/>
      </c>
      <c r="BF208" s="77" t="str">
        <f t="shared" si="224"/>
        <v/>
      </c>
      <c r="BG208" s="80" t="str">
        <f t="shared" si="254"/>
        <v/>
      </c>
      <c r="BH208" s="77" t="str">
        <f t="shared" si="225"/>
        <v/>
      </c>
      <c r="BI208" s="80" t="str">
        <f t="shared" si="255"/>
        <v/>
      </c>
      <c r="BJ208" s="77" t="str">
        <f t="shared" si="226"/>
        <v/>
      </c>
      <c r="BK208" s="80" t="str">
        <f t="shared" si="256"/>
        <v/>
      </c>
    </row>
    <row r="209" spans="1:63" s="68" customFormat="1" ht="21" hidden="1" customHeight="1">
      <c r="A209" s="241">
        <v>81</v>
      </c>
      <c r="B209" s="379"/>
      <c r="C209" s="380" t="str">
        <f t="shared" si="196"/>
        <v/>
      </c>
      <c r="D209" s="295" t="str">
        <f t="shared" si="197"/>
        <v/>
      </c>
      <c r="E209" s="294" t="str">
        <f t="shared" si="227"/>
        <v/>
      </c>
      <c r="F209" s="295" t="str">
        <f t="shared" ca="1" si="198"/>
        <v/>
      </c>
      <c r="G209" s="294" t="str">
        <f t="shared" si="228"/>
        <v/>
      </c>
      <c r="H209" s="295" t="str">
        <f t="shared" ca="1" si="199"/>
        <v/>
      </c>
      <c r="I209" s="294" t="str">
        <f t="shared" si="229"/>
        <v/>
      </c>
      <c r="J209" s="295" t="str">
        <f t="shared" ca="1" si="200"/>
        <v/>
      </c>
      <c r="K209" s="294" t="str">
        <f t="shared" si="230"/>
        <v/>
      </c>
      <c r="L209" s="295" t="str">
        <f t="shared" ca="1" si="201"/>
        <v/>
      </c>
      <c r="M209" s="294" t="str">
        <f t="shared" si="231"/>
        <v/>
      </c>
      <c r="N209" s="295" t="str">
        <f t="shared" ca="1" si="202"/>
        <v/>
      </c>
      <c r="O209" s="294" t="str">
        <f t="shared" si="232"/>
        <v/>
      </c>
      <c r="P209" s="295" t="str">
        <f t="shared" ca="1" si="203"/>
        <v/>
      </c>
      <c r="Q209" s="294" t="str">
        <f t="shared" si="233"/>
        <v/>
      </c>
      <c r="R209" s="295" t="str">
        <f t="shared" ca="1" si="204"/>
        <v/>
      </c>
      <c r="S209" s="294" t="str">
        <f t="shared" si="234"/>
        <v/>
      </c>
      <c r="T209" s="295" t="str">
        <f t="shared" ca="1" si="205"/>
        <v/>
      </c>
      <c r="U209" s="294" t="str">
        <f t="shared" si="235"/>
        <v/>
      </c>
      <c r="V209" s="295" t="str">
        <f t="shared" ca="1" si="206"/>
        <v/>
      </c>
      <c r="W209" s="294" t="str">
        <f t="shared" si="236"/>
        <v/>
      </c>
      <c r="X209" s="295" t="str">
        <f t="shared" ca="1" si="207"/>
        <v/>
      </c>
      <c r="Y209" s="294" t="str">
        <f t="shared" si="237"/>
        <v/>
      </c>
      <c r="Z209" s="295" t="str">
        <f t="shared" ca="1" si="208"/>
        <v/>
      </c>
      <c r="AA209" s="294" t="str">
        <f t="shared" si="238"/>
        <v/>
      </c>
      <c r="AB209" s="295" t="str">
        <f t="shared" ca="1" si="209"/>
        <v/>
      </c>
      <c r="AC209" s="294" t="str">
        <f t="shared" si="239"/>
        <v/>
      </c>
      <c r="AD209" s="295" t="str">
        <f t="shared" ca="1" si="210"/>
        <v/>
      </c>
      <c r="AE209" s="294" t="str">
        <f t="shared" si="240"/>
        <v/>
      </c>
      <c r="AF209" s="295" t="str">
        <f t="shared" ca="1" si="211"/>
        <v/>
      </c>
      <c r="AG209" s="294" t="str">
        <f t="shared" si="241"/>
        <v/>
      </c>
      <c r="AH209" s="295" t="str">
        <f t="shared" ca="1" si="212"/>
        <v/>
      </c>
      <c r="AI209" s="294" t="str">
        <f t="shared" si="242"/>
        <v/>
      </c>
      <c r="AJ209" s="295" t="str">
        <f t="shared" si="213"/>
        <v/>
      </c>
      <c r="AK209" s="294" t="str">
        <f t="shared" si="243"/>
        <v/>
      </c>
      <c r="AL209" s="295" t="str">
        <f t="shared" si="214"/>
        <v/>
      </c>
      <c r="AM209" s="294" t="str">
        <f t="shared" si="244"/>
        <v/>
      </c>
      <c r="AN209" s="295" t="str">
        <f t="shared" si="215"/>
        <v/>
      </c>
      <c r="AO209" s="294" t="str">
        <f t="shared" si="245"/>
        <v/>
      </c>
      <c r="AP209" s="295" t="str">
        <f t="shared" si="216"/>
        <v/>
      </c>
      <c r="AQ209" s="294" t="str">
        <f t="shared" si="246"/>
        <v/>
      </c>
      <c r="AR209" s="295" t="str">
        <f t="shared" si="217"/>
        <v/>
      </c>
      <c r="AS209" s="294" t="str">
        <f t="shared" si="247"/>
        <v/>
      </c>
      <c r="AT209" s="295" t="str">
        <f t="shared" si="218"/>
        <v/>
      </c>
      <c r="AU209" s="294" t="str">
        <f t="shared" si="248"/>
        <v/>
      </c>
      <c r="AV209" s="295" t="str">
        <f t="shared" si="219"/>
        <v/>
      </c>
      <c r="AW209" s="294" t="str">
        <f t="shared" si="249"/>
        <v/>
      </c>
      <c r="AX209" s="295" t="str">
        <f t="shared" si="220"/>
        <v/>
      </c>
      <c r="AY209" s="294" t="str">
        <f t="shared" si="250"/>
        <v/>
      </c>
      <c r="AZ209" s="295" t="str">
        <f t="shared" si="221"/>
        <v/>
      </c>
      <c r="BA209" s="294" t="str">
        <f t="shared" si="251"/>
        <v/>
      </c>
      <c r="BB209" s="295" t="str">
        <f t="shared" si="222"/>
        <v/>
      </c>
      <c r="BC209" s="294" t="str">
        <f t="shared" si="252"/>
        <v/>
      </c>
      <c r="BD209" s="295" t="str">
        <f t="shared" si="223"/>
        <v/>
      </c>
      <c r="BE209" s="294" t="str">
        <f t="shared" si="253"/>
        <v/>
      </c>
      <c r="BF209" s="77" t="str">
        <f t="shared" si="224"/>
        <v/>
      </c>
      <c r="BG209" s="80" t="str">
        <f t="shared" si="254"/>
        <v/>
      </c>
      <c r="BH209" s="77" t="str">
        <f t="shared" si="225"/>
        <v/>
      </c>
      <c r="BI209" s="80" t="str">
        <f t="shared" si="255"/>
        <v/>
      </c>
      <c r="BJ209" s="77" t="str">
        <f t="shared" si="226"/>
        <v/>
      </c>
      <c r="BK209" s="80" t="str">
        <f t="shared" si="256"/>
        <v/>
      </c>
    </row>
    <row r="210" spans="1:63" s="68" customFormat="1" ht="21" hidden="1" customHeight="1">
      <c r="A210" s="241">
        <v>82</v>
      </c>
      <c r="B210" s="379"/>
      <c r="C210" s="380" t="str">
        <f t="shared" si="196"/>
        <v/>
      </c>
      <c r="D210" s="295" t="str">
        <f t="shared" si="197"/>
        <v/>
      </c>
      <c r="E210" s="294" t="str">
        <f t="shared" si="227"/>
        <v/>
      </c>
      <c r="F210" s="295" t="str">
        <f t="shared" ca="1" si="198"/>
        <v/>
      </c>
      <c r="G210" s="294" t="str">
        <f t="shared" si="228"/>
        <v/>
      </c>
      <c r="H210" s="295" t="str">
        <f t="shared" ca="1" si="199"/>
        <v/>
      </c>
      <c r="I210" s="294" t="str">
        <f t="shared" si="229"/>
        <v/>
      </c>
      <c r="J210" s="295" t="str">
        <f t="shared" ca="1" si="200"/>
        <v/>
      </c>
      <c r="K210" s="294" t="str">
        <f t="shared" si="230"/>
        <v/>
      </c>
      <c r="L210" s="295" t="str">
        <f t="shared" ca="1" si="201"/>
        <v/>
      </c>
      <c r="M210" s="294" t="str">
        <f t="shared" si="231"/>
        <v/>
      </c>
      <c r="N210" s="295" t="str">
        <f t="shared" ca="1" si="202"/>
        <v/>
      </c>
      <c r="O210" s="294" t="str">
        <f t="shared" si="232"/>
        <v/>
      </c>
      <c r="P210" s="295" t="str">
        <f t="shared" ca="1" si="203"/>
        <v/>
      </c>
      <c r="Q210" s="294" t="str">
        <f t="shared" si="233"/>
        <v/>
      </c>
      <c r="R210" s="295" t="str">
        <f t="shared" ca="1" si="204"/>
        <v/>
      </c>
      <c r="S210" s="294" t="str">
        <f t="shared" si="234"/>
        <v/>
      </c>
      <c r="T210" s="295" t="str">
        <f t="shared" ca="1" si="205"/>
        <v/>
      </c>
      <c r="U210" s="294" t="str">
        <f t="shared" si="235"/>
        <v/>
      </c>
      <c r="V210" s="295" t="str">
        <f t="shared" ca="1" si="206"/>
        <v/>
      </c>
      <c r="W210" s="294" t="str">
        <f t="shared" si="236"/>
        <v/>
      </c>
      <c r="X210" s="295" t="str">
        <f t="shared" ca="1" si="207"/>
        <v/>
      </c>
      <c r="Y210" s="294" t="str">
        <f t="shared" si="237"/>
        <v/>
      </c>
      <c r="Z210" s="295" t="str">
        <f t="shared" ca="1" si="208"/>
        <v/>
      </c>
      <c r="AA210" s="294" t="str">
        <f t="shared" si="238"/>
        <v/>
      </c>
      <c r="AB210" s="295" t="str">
        <f t="shared" ca="1" si="209"/>
        <v/>
      </c>
      <c r="AC210" s="294" t="str">
        <f t="shared" si="239"/>
        <v/>
      </c>
      <c r="AD210" s="295" t="str">
        <f t="shared" ca="1" si="210"/>
        <v/>
      </c>
      <c r="AE210" s="294" t="str">
        <f t="shared" si="240"/>
        <v/>
      </c>
      <c r="AF210" s="295" t="str">
        <f t="shared" ca="1" si="211"/>
        <v/>
      </c>
      <c r="AG210" s="294" t="str">
        <f t="shared" si="241"/>
        <v/>
      </c>
      <c r="AH210" s="295" t="str">
        <f t="shared" ca="1" si="212"/>
        <v/>
      </c>
      <c r="AI210" s="294" t="str">
        <f t="shared" si="242"/>
        <v/>
      </c>
      <c r="AJ210" s="295" t="str">
        <f t="shared" si="213"/>
        <v/>
      </c>
      <c r="AK210" s="294" t="str">
        <f t="shared" si="243"/>
        <v/>
      </c>
      <c r="AL210" s="295" t="str">
        <f t="shared" si="214"/>
        <v/>
      </c>
      <c r="AM210" s="294" t="str">
        <f t="shared" si="244"/>
        <v/>
      </c>
      <c r="AN210" s="295" t="str">
        <f t="shared" si="215"/>
        <v/>
      </c>
      <c r="AO210" s="294" t="str">
        <f t="shared" si="245"/>
        <v/>
      </c>
      <c r="AP210" s="295" t="str">
        <f t="shared" si="216"/>
        <v/>
      </c>
      <c r="AQ210" s="294" t="str">
        <f t="shared" si="246"/>
        <v/>
      </c>
      <c r="AR210" s="295" t="str">
        <f t="shared" si="217"/>
        <v/>
      </c>
      <c r="AS210" s="294" t="str">
        <f t="shared" si="247"/>
        <v/>
      </c>
      <c r="AT210" s="295" t="str">
        <f t="shared" si="218"/>
        <v/>
      </c>
      <c r="AU210" s="294" t="str">
        <f t="shared" si="248"/>
        <v/>
      </c>
      <c r="AV210" s="295" t="str">
        <f t="shared" si="219"/>
        <v/>
      </c>
      <c r="AW210" s="294" t="str">
        <f t="shared" si="249"/>
        <v/>
      </c>
      <c r="AX210" s="295" t="str">
        <f t="shared" si="220"/>
        <v/>
      </c>
      <c r="AY210" s="294" t="str">
        <f t="shared" si="250"/>
        <v/>
      </c>
      <c r="AZ210" s="295" t="str">
        <f t="shared" si="221"/>
        <v/>
      </c>
      <c r="BA210" s="294" t="str">
        <f t="shared" si="251"/>
        <v/>
      </c>
      <c r="BB210" s="295" t="str">
        <f t="shared" si="222"/>
        <v/>
      </c>
      <c r="BC210" s="294" t="str">
        <f t="shared" si="252"/>
        <v/>
      </c>
      <c r="BD210" s="295" t="str">
        <f t="shared" si="223"/>
        <v/>
      </c>
      <c r="BE210" s="294" t="str">
        <f t="shared" si="253"/>
        <v/>
      </c>
      <c r="BF210" s="77" t="str">
        <f t="shared" si="224"/>
        <v/>
      </c>
      <c r="BG210" s="80" t="str">
        <f t="shared" si="254"/>
        <v/>
      </c>
      <c r="BH210" s="77" t="str">
        <f t="shared" si="225"/>
        <v/>
      </c>
      <c r="BI210" s="80" t="str">
        <f t="shared" si="255"/>
        <v/>
      </c>
      <c r="BJ210" s="77" t="str">
        <f t="shared" si="226"/>
        <v/>
      </c>
      <c r="BK210" s="80" t="str">
        <f t="shared" si="256"/>
        <v/>
      </c>
    </row>
    <row r="211" spans="1:63" s="68" customFormat="1" ht="21" hidden="1" customHeight="1">
      <c r="A211" s="241">
        <v>83</v>
      </c>
      <c r="B211" s="379"/>
      <c r="C211" s="380" t="str">
        <f t="shared" si="196"/>
        <v/>
      </c>
      <c r="D211" s="295" t="str">
        <f t="shared" si="197"/>
        <v/>
      </c>
      <c r="E211" s="294" t="str">
        <f t="shared" si="227"/>
        <v/>
      </c>
      <c r="F211" s="295" t="str">
        <f t="shared" ca="1" si="198"/>
        <v/>
      </c>
      <c r="G211" s="294" t="str">
        <f t="shared" si="228"/>
        <v/>
      </c>
      <c r="H211" s="295" t="str">
        <f t="shared" ca="1" si="199"/>
        <v/>
      </c>
      <c r="I211" s="294" t="str">
        <f t="shared" si="229"/>
        <v/>
      </c>
      <c r="J211" s="295" t="str">
        <f t="shared" ca="1" si="200"/>
        <v/>
      </c>
      <c r="K211" s="294" t="str">
        <f t="shared" si="230"/>
        <v/>
      </c>
      <c r="L211" s="295" t="str">
        <f t="shared" ca="1" si="201"/>
        <v/>
      </c>
      <c r="M211" s="294" t="str">
        <f t="shared" si="231"/>
        <v/>
      </c>
      <c r="N211" s="295" t="str">
        <f t="shared" ca="1" si="202"/>
        <v/>
      </c>
      <c r="O211" s="294" t="str">
        <f t="shared" si="232"/>
        <v/>
      </c>
      <c r="P211" s="295" t="str">
        <f t="shared" ca="1" si="203"/>
        <v/>
      </c>
      <c r="Q211" s="294" t="str">
        <f t="shared" si="233"/>
        <v/>
      </c>
      <c r="R211" s="295" t="str">
        <f t="shared" ca="1" si="204"/>
        <v/>
      </c>
      <c r="S211" s="294" t="str">
        <f t="shared" si="234"/>
        <v/>
      </c>
      <c r="T211" s="295" t="str">
        <f t="shared" ca="1" si="205"/>
        <v/>
      </c>
      <c r="U211" s="294" t="str">
        <f t="shared" si="235"/>
        <v/>
      </c>
      <c r="V211" s="295" t="str">
        <f t="shared" ca="1" si="206"/>
        <v/>
      </c>
      <c r="W211" s="294" t="str">
        <f t="shared" si="236"/>
        <v/>
      </c>
      <c r="X211" s="295" t="str">
        <f t="shared" ca="1" si="207"/>
        <v/>
      </c>
      <c r="Y211" s="294" t="str">
        <f t="shared" si="237"/>
        <v/>
      </c>
      <c r="Z211" s="295" t="str">
        <f t="shared" ca="1" si="208"/>
        <v/>
      </c>
      <c r="AA211" s="294" t="str">
        <f t="shared" si="238"/>
        <v/>
      </c>
      <c r="AB211" s="295" t="str">
        <f t="shared" ca="1" si="209"/>
        <v/>
      </c>
      <c r="AC211" s="294" t="str">
        <f t="shared" si="239"/>
        <v/>
      </c>
      <c r="AD211" s="295" t="str">
        <f t="shared" ca="1" si="210"/>
        <v/>
      </c>
      <c r="AE211" s="294" t="str">
        <f t="shared" si="240"/>
        <v/>
      </c>
      <c r="AF211" s="295" t="str">
        <f t="shared" ca="1" si="211"/>
        <v/>
      </c>
      <c r="AG211" s="294" t="str">
        <f t="shared" si="241"/>
        <v/>
      </c>
      <c r="AH211" s="295" t="str">
        <f t="shared" ca="1" si="212"/>
        <v/>
      </c>
      <c r="AI211" s="294" t="str">
        <f t="shared" si="242"/>
        <v/>
      </c>
      <c r="AJ211" s="295" t="str">
        <f t="shared" si="213"/>
        <v/>
      </c>
      <c r="AK211" s="294" t="str">
        <f t="shared" si="243"/>
        <v/>
      </c>
      <c r="AL211" s="295" t="str">
        <f t="shared" si="214"/>
        <v/>
      </c>
      <c r="AM211" s="294" t="str">
        <f t="shared" si="244"/>
        <v/>
      </c>
      <c r="AN211" s="295" t="str">
        <f t="shared" si="215"/>
        <v/>
      </c>
      <c r="AO211" s="294" t="str">
        <f t="shared" si="245"/>
        <v/>
      </c>
      <c r="AP211" s="295" t="str">
        <f t="shared" si="216"/>
        <v/>
      </c>
      <c r="AQ211" s="294" t="str">
        <f t="shared" si="246"/>
        <v/>
      </c>
      <c r="AR211" s="295" t="str">
        <f t="shared" si="217"/>
        <v/>
      </c>
      <c r="AS211" s="294" t="str">
        <f t="shared" si="247"/>
        <v/>
      </c>
      <c r="AT211" s="295" t="str">
        <f t="shared" si="218"/>
        <v/>
      </c>
      <c r="AU211" s="294" t="str">
        <f t="shared" si="248"/>
        <v/>
      </c>
      <c r="AV211" s="295" t="str">
        <f t="shared" si="219"/>
        <v/>
      </c>
      <c r="AW211" s="294" t="str">
        <f t="shared" si="249"/>
        <v/>
      </c>
      <c r="AX211" s="295" t="str">
        <f t="shared" si="220"/>
        <v/>
      </c>
      <c r="AY211" s="294" t="str">
        <f t="shared" si="250"/>
        <v/>
      </c>
      <c r="AZ211" s="295" t="str">
        <f t="shared" si="221"/>
        <v/>
      </c>
      <c r="BA211" s="294" t="str">
        <f t="shared" si="251"/>
        <v/>
      </c>
      <c r="BB211" s="295" t="str">
        <f t="shared" si="222"/>
        <v/>
      </c>
      <c r="BC211" s="294" t="str">
        <f t="shared" si="252"/>
        <v/>
      </c>
      <c r="BD211" s="295" t="str">
        <f t="shared" si="223"/>
        <v/>
      </c>
      <c r="BE211" s="294" t="str">
        <f t="shared" si="253"/>
        <v/>
      </c>
      <c r="BF211" s="77" t="str">
        <f t="shared" si="224"/>
        <v/>
      </c>
      <c r="BG211" s="80" t="str">
        <f t="shared" si="254"/>
        <v/>
      </c>
      <c r="BH211" s="77" t="str">
        <f t="shared" si="225"/>
        <v/>
      </c>
      <c r="BI211" s="80" t="str">
        <f t="shared" si="255"/>
        <v/>
      </c>
      <c r="BJ211" s="77" t="str">
        <f t="shared" si="226"/>
        <v/>
      </c>
      <c r="BK211" s="80" t="str">
        <f t="shared" si="256"/>
        <v/>
      </c>
    </row>
    <row r="212" spans="1:63" s="68" customFormat="1" ht="21" hidden="1" customHeight="1">
      <c r="A212" s="241">
        <v>84</v>
      </c>
      <c r="B212" s="379"/>
      <c r="C212" s="380" t="str">
        <f t="shared" si="196"/>
        <v/>
      </c>
      <c r="D212" s="295" t="str">
        <f t="shared" si="197"/>
        <v/>
      </c>
      <c r="E212" s="294" t="str">
        <f t="shared" si="227"/>
        <v/>
      </c>
      <c r="F212" s="295" t="str">
        <f t="shared" ca="1" si="198"/>
        <v/>
      </c>
      <c r="G212" s="294" t="str">
        <f t="shared" si="228"/>
        <v/>
      </c>
      <c r="H212" s="295" t="str">
        <f t="shared" ca="1" si="199"/>
        <v/>
      </c>
      <c r="I212" s="294" t="str">
        <f t="shared" si="229"/>
        <v/>
      </c>
      <c r="J212" s="295" t="str">
        <f t="shared" ca="1" si="200"/>
        <v/>
      </c>
      <c r="K212" s="294" t="str">
        <f t="shared" si="230"/>
        <v/>
      </c>
      <c r="L212" s="295" t="str">
        <f t="shared" ca="1" si="201"/>
        <v/>
      </c>
      <c r="M212" s="294" t="str">
        <f t="shared" si="231"/>
        <v/>
      </c>
      <c r="N212" s="295" t="str">
        <f t="shared" ca="1" si="202"/>
        <v/>
      </c>
      <c r="O212" s="294" t="str">
        <f t="shared" si="232"/>
        <v/>
      </c>
      <c r="P212" s="295" t="str">
        <f t="shared" ca="1" si="203"/>
        <v/>
      </c>
      <c r="Q212" s="294" t="str">
        <f t="shared" si="233"/>
        <v/>
      </c>
      <c r="R212" s="295" t="str">
        <f t="shared" ca="1" si="204"/>
        <v/>
      </c>
      <c r="S212" s="294" t="str">
        <f t="shared" si="234"/>
        <v/>
      </c>
      <c r="T212" s="295" t="str">
        <f t="shared" ca="1" si="205"/>
        <v/>
      </c>
      <c r="U212" s="294" t="str">
        <f t="shared" si="235"/>
        <v/>
      </c>
      <c r="V212" s="295" t="str">
        <f t="shared" ca="1" si="206"/>
        <v/>
      </c>
      <c r="W212" s="294" t="str">
        <f t="shared" si="236"/>
        <v/>
      </c>
      <c r="X212" s="295" t="str">
        <f t="shared" ca="1" si="207"/>
        <v/>
      </c>
      <c r="Y212" s="294" t="str">
        <f t="shared" si="237"/>
        <v/>
      </c>
      <c r="Z212" s="295" t="str">
        <f t="shared" ca="1" si="208"/>
        <v/>
      </c>
      <c r="AA212" s="294" t="str">
        <f t="shared" si="238"/>
        <v/>
      </c>
      <c r="AB212" s="295" t="str">
        <f t="shared" ca="1" si="209"/>
        <v/>
      </c>
      <c r="AC212" s="294" t="str">
        <f t="shared" si="239"/>
        <v/>
      </c>
      <c r="AD212" s="295" t="str">
        <f t="shared" ca="1" si="210"/>
        <v/>
      </c>
      <c r="AE212" s="294" t="str">
        <f t="shared" si="240"/>
        <v/>
      </c>
      <c r="AF212" s="295" t="str">
        <f t="shared" ca="1" si="211"/>
        <v/>
      </c>
      <c r="AG212" s="294" t="str">
        <f t="shared" si="241"/>
        <v/>
      </c>
      <c r="AH212" s="295" t="str">
        <f t="shared" ca="1" si="212"/>
        <v/>
      </c>
      <c r="AI212" s="294" t="str">
        <f t="shared" si="242"/>
        <v/>
      </c>
      <c r="AJ212" s="295" t="str">
        <f t="shared" si="213"/>
        <v/>
      </c>
      <c r="AK212" s="294" t="str">
        <f t="shared" si="243"/>
        <v/>
      </c>
      <c r="AL212" s="295" t="str">
        <f t="shared" si="214"/>
        <v/>
      </c>
      <c r="AM212" s="294" t="str">
        <f t="shared" si="244"/>
        <v/>
      </c>
      <c r="AN212" s="295" t="str">
        <f t="shared" si="215"/>
        <v/>
      </c>
      <c r="AO212" s="294" t="str">
        <f t="shared" si="245"/>
        <v/>
      </c>
      <c r="AP212" s="295" t="str">
        <f t="shared" si="216"/>
        <v/>
      </c>
      <c r="AQ212" s="294" t="str">
        <f t="shared" si="246"/>
        <v/>
      </c>
      <c r="AR212" s="295" t="str">
        <f t="shared" si="217"/>
        <v/>
      </c>
      <c r="AS212" s="294" t="str">
        <f t="shared" si="247"/>
        <v/>
      </c>
      <c r="AT212" s="295" t="str">
        <f t="shared" si="218"/>
        <v/>
      </c>
      <c r="AU212" s="294" t="str">
        <f t="shared" si="248"/>
        <v/>
      </c>
      <c r="AV212" s="295" t="str">
        <f t="shared" si="219"/>
        <v/>
      </c>
      <c r="AW212" s="294" t="str">
        <f t="shared" si="249"/>
        <v/>
      </c>
      <c r="AX212" s="295" t="str">
        <f t="shared" si="220"/>
        <v/>
      </c>
      <c r="AY212" s="294" t="str">
        <f t="shared" si="250"/>
        <v/>
      </c>
      <c r="AZ212" s="295" t="str">
        <f t="shared" si="221"/>
        <v/>
      </c>
      <c r="BA212" s="294" t="str">
        <f t="shared" si="251"/>
        <v/>
      </c>
      <c r="BB212" s="295" t="str">
        <f t="shared" si="222"/>
        <v/>
      </c>
      <c r="BC212" s="294" t="str">
        <f t="shared" si="252"/>
        <v/>
      </c>
      <c r="BD212" s="295" t="str">
        <f t="shared" si="223"/>
        <v/>
      </c>
      <c r="BE212" s="294" t="str">
        <f t="shared" si="253"/>
        <v/>
      </c>
      <c r="BF212" s="77" t="str">
        <f t="shared" si="224"/>
        <v/>
      </c>
      <c r="BG212" s="80" t="str">
        <f t="shared" si="254"/>
        <v/>
      </c>
      <c r="BH212" s="77" t="str">
        <f t="shared" si="225"/>
        <v/>
      </c>
      <c r="BI212" s="80" t="str">
        <f t="shared" si="255"/>
        <v/>
      </c>
      <c r="BJ212" s="77" t="str">
        <f t="shared" si="226"/>
        <v/>
      </c>
      <c r="BK212" s="80" t="str">
        <f t="shared" si="256"/>
        <v/>
      </c>
    </row>
    <row r="213" spans="1:63" s="68" customFormat="1" ht="21" hidden="1" customHeight="1">
      <c r="A213" s="241">
        <v>85</v>
      </c>
      <c r="B213" s="379"/>
      <c r="C213" s="380" t="str">
        <f t="shared" si="196"/>
        <v/>
      </c>
      <c r="D213" s="295" t="str">
        <f t="shared" si="197"/>
        <v/>
      </c>
      <c r="E213" s="294" t="str">
        <f t="shared" si="227"/>
        <v/>
      </c>
      <c r="F213" s="295" t="str">
        <f t="shared" ca="1" si="198"/>
        <v/>
      </c>
      <c r="G213" s="294" t="str">
        <f t="shared" si="228"/>
        <v/>
      </c>
      <c r="H213" s="295" t="str">
        <f t="shared" ca="1" si="199"/>
        <v/>
      </c>
      <c r="I213" s="294" t="str">
        <f t="shared" si="229"/>
        <v/>
      </c>
      <c r="J213" s="295" t="str">
        <f t="shared" ca="1" si="200"/>
        <v/>
      </c>
      <c r="K213" s="294" t="str">
        <f t="shared" si="230"/>
        <v/>
      </c>
      <c r="L213" s="295" t="str">
        <f t="shared" ca="1" si="201"/>
        <v/>
      </c>
      <c r="M213" s="294" t="str">
        <f t="shared" si="231"/>
        <v/>
      </c>
      <c r="N213" s="295" t="str">
        <f t="shared" ca="1" si="202"/>
        <v/>
      </c>
      <c r="O213" s="294" t="str">
        <f t="shared" si="232"/>
        <v/>
      </c>
      <c r="P213" s="295" t="str">
        <f t="shared" ca="1" si="203"/>
        <v/>
      </c>
      <c r="Q213" s="294" t="str">
        <f t="shared" si="233"/>
        <v/>
      </c>
      <c r="R213" s="295" t="str">
        <f t="shared" ca="1" si="204"/>
        <v/>
      </c>
      <c r="S213" s="294" t="str">
        <f t="shared" si="234"/>
        <v/>
      </c>
      <c r="T213" s="295" t="str">
        <f t="shared" ca="1" si="205"/>
        <v/>
      </c>
      <c r="U213" s="294" t="str">
        <f t="shared" si="235"/>
        <v/>
      </c>
      <c r="V213" s="295" t="str">
        <f t="shared" ca="1" si="206"/>
        <v/>
      </c>
      <c r="W213" s="294" t="str">
        <f t="shared" si="236"/>
        <v/>
      </c>
      <c r="X213" s="295" t="str">
        <f t="shared" ca="1" si="207"/>
        <v/>
      </c>
      <c r="Y213" s="294" t="str">
        <f t="shared" si="237"/>
        <v/>
      </c>
      <c r="Z213" s="295" t="str">
        <f t="shared" ca="1" si="208"/>
        <v/>
      </c>
      <c r="AA213" s="294" t="str">
        <f t="shared" si="238"/>
        <v/>
      </c>
      <c r="AB213" s="295" t="str">
        <f t="shared" ca="1" si="209"/>
        <v/>
      </c>
      <c r="AC213" s="294" t="str">
        <f t="shared" si="239"/>
        <v/>
      </c>
      <c r="AD213" s="295" t="str">
        <f t="shared" ca="1" si="210"/>
        <v/>
      </c>
      <c r="AE213" s="294" t="str">
        <f t="shared" si="240"/>
        <v/>
      </c>
      <c r="AF213" s="295" t="str">
        <f t="shared" ca="1" si="211"/>
        <v/>
      </c>
      <c r="AG213" s="294" t="str">
        <f t="shared" si="241"/>
        <v/>
      </c>
      <c r="AH213" s="295" t="str">
        <f t="shared" ca="1" si="212"/>
        <v/>
      </c>
      <c r="AI213" s="294" t="str">
        <f t="shared" si="242"/>
        <v/>
      </c>
      <c r="AJ213" s="295" t="str">
        <f t="shared" si="213"/>
        <v/>
      </c>
      <c r="AK213" s="294" t="str">
        <f t="shared" si="243"/>
        <v/>
      </c>
      <c r="AL213" s="295" t="str">
        <f t="shared" si="214"/>
        <v/>
      </c>
      <c r="AM213" s="294" t="str">
        <f t="shared" si="244"/>
        <v/>
      </c>
      <c r="AN213" s="295" t="str">
        <f t="shared" si="215"/>
        <v/>
      </c>
      <c r="AO213" s="294" t="str">
        <f t="shared" si="245"/>
        <v/>
      </c>
      <c r="AP213" s="295" t="str">
        <f t="shared" si="216"/>
        <v/>
      </c>
      <c r="AQ213" s="294" t="str">
        <f t="shared" si="246"/>
        <v/>
      </c>
      <c r="AR213" s="295" t="str">
        <f t="shared" si="217"/>
        <v/>
      </c>
      <c r="AS213" s="294" t="str">
        <f t="shared" si="247"/>
        <v/>
      </c>
      <c r="AT213" s="295" t="str">
        <f t="shared" si="218"/>
        <v/>
      </c>
      <c r="AU213" s="294" t="str">
        <f t="shared" si="248"/>
        <v/>
      </c>
      <c r="AV213" s="295" t="str">
        <f t="shared" si="219"/>
        <v/>
      </c>
      <c r="AW213" s="294" t="str">
        <f t="shared" si="249"/>
        <v/>
      </c>
      <c r="AX213" s="295" t="str">
        <f t="shared" si="220"/>
        <v/>
      </c>
      <c r="AY213" s="294" t="str">
        <f t="shared" si="250"/>
        <v/>
      </c>
      <c r="AZ213" s="295" t="str">
        <f t="shared" si="221"/>
        <v/>
      </c>
      <c r="BA213" s="294" t="str">
        <f t="shared" si="251"/>
        <v/>
      </c>
      <c r="BB213" s="295" t="str">
        <f t="shared" si="222"/>
        <v/>
      </c>
      <c r="BC213" s="294" t="str">
        <f t="shared" si="252"/>
        <v/>
      </c>
      <c r="BD213" s="295" t="str">
        <f t="shared" si="223"/>
        <v/>
      </c>
      <c r="BE213" s="294" t="str">
        <f t="shared" si="253"/>
        <v/>
      </c>
      <c r="BF213" s="77" t="str">
        <f t="shared" si="224"/>
        <v/>
      </c>
      <c r="BG213" s="80" t="str">
        <f t="shared" si="254"/>
        <v/>
      </c>
      <c r="BH213" s="77" t="str">
        <f t="shared" si="225"/>
        <v/>
      </c>
      <c r="BI213" s="80" t="str">
        <f t="shared" si="255"/>
        <v/>
      </c>
      <c r="BJ213" s="77" t="str">
        <f t="shared" si="226"/>
        <v/>
      </c>
      <c r="BK213" s="80" t="str">
        <f t="shared" si="256"/>
        <v/>
      </c>
    </row>
    <row r="214" spans="1:63" s="68" customFormat="1" ht="21" hidden="1" customHeight="1">
      <c r="A214" s="241">
        <v>86</v>
      </c>
      <c r="B214" s="379"/>
      <c r="C214" s="380" t="str">
        <f t="shared" si="196"/>
        <v/>
      </c>
      <c r="D214" s="295" t="str">
        <f t="shared" si="197"/>
        <v/>
      </c>
      <c r="E214" s="294" t="str">
        <f t="shared" si="227"/>
        <v/>
      </c>
      <c r="F214" s="295" t="str">
        <f t="shared" ca="1" si="198"/>
        <v/>
      </c>
      <c r="G214" s="294" t="str">
        <f t="shared" si="228"/>
        <v/>
      </c>
      <c r="H214" s="295" t="str">
        <f t="shared" ca="1" si="199"/>
        <v/>
      </c>
      <c r="I214" s="294" t="str">
        <f t="shared" si="229"/>
        <v/>
      </c>
      <c r="J214" s="295" t="str">
        <f t="shared" ca="1" si="200"/>
        <v/>
      </c>
      <c r="K214" s="294" t="str">
        <f t="shared" si="230"/>
        <v/>
      </c>
      <c r="L214" s="295" t="str">
        <f t="shared" ca="1" si="201"/>
        <v/>
      </c>
      <c r="M214" s="294" t="str">
        <f t="shared" si="231"/>
        <v/>
      </c>
      <c r="N214" s="295" t="str">
        <f t="shared" ca="1" si="202"/>
        <v/>
      </c>
      <c r="O214" s="294" t="str">
        <f t="shared" si="232"/>
        <v/>
      </c>
      <c r="P214" s="295" t="str">
        <f t="shared" ca="1" si="203"/>
        <v/>
      </c>
      <c r="Q214" s="294" t="str">
        <f t="shared" si="233"/>
        <v/>
      </c>
      <c r="R214" s="295" t="str">
        <f t="shared" ca="1" si="204"/>
        <v/>
      </c>
      <c r="S214" s="294" t="str">
        <f t="shared" si="234"/>
        <v/>
      </c>
      <c r="T214" s="295" t="str">
        <f t="shared" ca="1" si="205"/>
        <v/>
      </c>
      <c r="U214" s="294" t="str">
        <f t="shared" si="235"/>
        <v/>
      </c>
      <c r="V214" s="295" t="str">
        <f t="shared" ca="1" si="206"/>
        <v/>
      </c>
      <c r="W214" s="294" t="str">
        <f t="shared" si="236"/>
        <v/>
      </c>
      <c r="X214" s="295" t="str">
        <f t="shared" ca="1" si="207"/>
        <v/>
      </c>
      <c r="Y214" s="294" t="str">
        <f t="shared" si="237"/>
        <v/>
      </c>
      <c r="Z214" s="295" t="str">
        <f t="shared" ca="1" si="208"/>
        <v/>
      </c>
      <c r="AA214" s="294" t="str">
        <f t="shared" si="238"/>
        <v/>
      </c>
      <c r="AB214" s="295" t="str">
        <f t="shared" ca="1" si="209"/>
        <v/>
      </c>
      <c r="AC214" s="294" t="str">
        <f t="shared" si="239"/>
        <v/>
      </c>
      <c r="AD214" s="295" t="str">
        <f t="shared" ca="1" si="210"/>
        <v/>
      </c>
      <c r="AE214" s="294" t="str">
        <f t="shared" si="240"/>
        <v/>
      </c>
      <c r="AF214" s="295" t="str">
        <f t="shared" ca="1" si="211"/>
        <v/>
      </c>
      <c r="AG214" s="294" t="str">
        <f t="shared" si="241"/>
        <v/>
      </c>
      <c r="AH214" s="295" t="str">
        <f t="shared" ca="1" si="212"/>
        <v/>
      </c>
      <c r="AI214" s="294" t="str">
        <f t="shared" si="242"/>
        <v/>
      </c>
      <c r="AJ214" s="295" t="str">
        <f t="shared" si="213"/>
        <v/>
      </c>
      <c r="AK214" s="294" t="str">
        <f t="shared" si="243"/>
        <v/>
      </c>
      <c r="AL214" s="295" t="str">
        <f t="shared" si="214"/>
        <v/>
      </c>
      <c r="AM214" s="294" t="str">
        <f t="shared" si="244"/>
        <v/>
      </c>
      <c r="AN214" s="295" t="str">
        <f t="shared" si="215"/>
        <v/>
      </c>
      <c r="AO214" s="294" t="str">
        <f t="shared" si="245"/>
        <v/>
      </c>
      <c r="AP214" s="295" t="str">
        <f t="shared" si="216"/>
        <v/>
      </c>
      <c r="AQ214" s="294" t="str">
        <f t="shared" si="246"/>
        <v/>
      </c>
      <c r="AR214" s="295" t="str">
        <f t="shared" si="217"/>
        <v/>
      </c>
      <c r="AS214" s="294" t="str">
        <f t="shared" si="247"/>
        <v/>
      </c>
      <c r="AT214" s="295" t="str">
        <f t="shared" si="218"/>
        <v/>
      </c>
      <c r="AU214" s="294" t="str">
        <f t="shared" si="248"/>
        <v/>
      </c>
      <c r="AV214" s="295" t="str">
        <f t="shared" si="219"/>
        <v/>
      </c>
      <c r="AW214" s="294" t="str">
        <f t="shared" si="249"/>
        <v/>
      </c>
      <c r="AX214" s="295" t="str">
        <f t="shared" si="220"/>
        <v/>
      </c>
      <c r="AY214" s="294" t="str">
        <f t="shared" si="250"/>
        <v/>
      </c>
      <c r="AZ214" s="295" t="str">
        <f t="shared" si="221"/>
        <v/>
      </c>
      <c r="BA214" s="294" t="str">
        <f t="shared" si="251"/>
        <v/>
      </c>
      <c r="BB214" s="295" t="str">
        <f t="shared" si="222"/>
        <v/>
      </c>
      <c r="BC214" s="294" t="str">
        <f t="shared" si="252"/>
        <v/>
      </c>
      <c r="BD214" s="295" t="str">
        <f t="shared" si="223"/>
        <v/>
      </c>
      <c r="BE214" s="294" t="str">
        <f t="shared" si="253"/>
        <v/>
      </c>
      <c r="BF214" s="77" t="str">
        <f t="shared" si="224"/>
        <v/>
      </c>
      <c r="BG214" s="80" t="str">
        <f t="shared" si="254"/>
        <v/>
      </c>
      <c r="BH214" s="77" t="str">
        <f t="shared" si="225"/>
        <v/>
      </c>
      <c r="BI214" s="80" t="str">
        <f t="shared" si="255"/>
        <v/>
      </c>
      <c r="BJ214" s="77" t="str">
        <f t="shared" si="226"/>
        <v/>
      </c>
      <c r="BK214" s="80" t="str">
        <f t="shared" si="256"/>
        <v/>
      </c>
    </row>
    <row r="215" spans="1:63" s="68" customFormat="1" ht="21" hidden="1" customHeight="1">
      <c r="A215" s="241">
        <v>87</v>
      </c>
      <c r="B215" s="379"/>
      <c r="C215" s="380" t="str">
        <f t="shared" si="196"/>
        <v/>
      </c>
      <c r="D215" s="295" t="str">
        <f t="shared" si="197"/>
        <v/>
      </c>
      <c r="E215" s="294" t="str">
        <f t="shared" si="227"/>
        <v/>
      </c>
      <c r="F215" s="295" t="str">
        <f t="shared" ca="1" si="198"/>
        <v/>
      </c>
      <c r="G215" s="294" t="str">
        <f t="shared" si="228"/>
        <v/>
      </c>
      <c r="H215" s="295" t="str">
        <f t="shared" ca="1" si="199"/>
        <v/>
      </c>
      <c r="I215" s="294" t="str">
        <f t="shared" si="229"/>
        <v/>
      </c>
      <c r="J215" s="295" t="str">
        <f t="shared" ca="1" si="200"/>
        <v/>
      </c>
      <c r="K215" s="294" t="str">
        <f t="shared" si="230"/>
        <v/>
      </c>
      <c r="L215" s="295" t="str">
        <f t="shared" ca="1" si="201"/>
        <v/>
      </c>
      <c r="M215" s="294" t="str">
        <f t="shared" si="231"/>
        <v/>
      </c>
      <c r="N215" s="295" t="str">
        <f t="shared" ca="1" si="202"/>
        <v/>
      </c>
      <c r="O215" s="294" t="str">
        <f t="shared" si="232"/>
        <v/>
      </c>
      <c r="P215" s="295" t="str">
        <f t="shared" ca="1" si="203"/>
        <v/>
      </c>
      <c r="Q215" s="294" t="str">
        <f t="shared" si="233"/>
        <v/>
      </c>
      <c r="R215" s="295" t="str">
        <f t="shared" ca="1" si="204"/>
        <v/>
      </c>
      <c r="S215" s="294" t="str">
        <f t="shared" si="234"/>
        <v/>
      </c>
      <c r="T215" s="295" t="str">
        <f t="shared" ca="1" si="205"/>
        <v/>
      </c>
      <c r="U215" s="294" t="str">
        <f t="shared" si="235"/>
        <v/>
      </c>
      <c r="V215" s="295" t="str">
        <f t="shared" ca="1" si="206"/>
        <v/>
      </c>
      <c r="W215" s="294" t="str">
        <f t="shared" si="236"/>
        <v/>
      </c>
      <c r="X215" s="295" t="str">
        <f t="shared" ca="1" si="207"/>
        <v/>
      </c>
      <c r="Y215" s="294" t="str">
        <f t="shared" si="237"/>
        <v/>
      </c>
      <c r="Z215" s="295" t="str">
        <f t="shared" ca="1" si="208"/>
        <v/>
      </c>
      <c r="AA215" s="294" t="str">
        <f t="shared" si="238"/>
        <v/>
      </c>
      <c r="AB215" s="295" t="str">
        <f t="shared" ca="1" si="209"/>
        <v/>
      </c>
      <c r="AC215" s="294" t="str">
        <f t="shared" si="239"/>
        <v/>
      </c>
      <c r="AD215" s="295" t="str">
        <f t="shared" ca="1" si="210"/>
        <v/>
      </c>
      <c r="AE215" s="294" t="str">
        <f t="shared" si="240"/>
        <v/>
      </c>
      <c r="AF215" s="295" t="str">
        <f t="shared" ca="1" si="211"/>
        <v/>
      </c>
      <c r="AG215" s="294" t="str">
        <f t="shared" si="241"/>
        <v/>
      </c>
      <c r="AH215" s="295" t="str">
        <f t="shared" ca="1" si="212"/>
        <v/>
      </c>
      <c r="AI215" s="294" t="str">
        <f t="shared" si="242"/>
        <v/>
      </c>
      <c r="AJ215" s="295" t="str">
        <f t="shared" si="213"/>
        <v/>
      </c>
      <c r="AK215" s="294" t="str">
        <f t="shared" si="243"/>
        <v/>
      </c>
      <c r="AL215" s="295" t="str">
        <f t="shared" si="214"/>
        <v/>
      </c>
      <c r="AM215" s="294" t="str">
        <f t="shared" si="244"/>
        <v/>
      </c>
      <c r="AN215" s="295" t="str">
        <f t="shared" si="215"/>
        <v/>
      </c>
      <c r="AO215" s="294" t="str">
        <f t="shared" si="245"/>
        <v/>
      </c>
      <c r="AP215" s="295" t="str">
        <f t="shared" si="216"/>
        <v/>
      </c>
      <c r="AQ215" s="294" t="str">
        <f t="shared" si="246"/>
        <v/>
      </c>
      <c r="AR215" s="295" t="str">
        <f t="shared" si="217"/>
        <v/>
      </c>
      <c r="AS215" s="294" t="str">
        <f t="shared" si="247"/>
        <v/>
      </c>
      <c r="AT215" s="295" t="str">
        <f t="shared" si="218"/>
        <v/>
      </c>
      <c r="AU215" s="294" t="str">
        <f t="shared" si="248"/>
        <v/>
      </c>
      <c r="AV215" s="295" t="str">
        <f t="shared" si="219"/>
        <v/>
      </c>
      <c r="AW215" s="294" t="str">
        <f t="shared" si="249"/>
        <v/>
      </c>
      <c r="AX215" s="295" t="str">
        <f t="shared" si="220"/>
        <v/>
      </c>
      <c r="AY215" s="294" t="str">
        <f t="shared" si="250"/>
        <v/>
      </c>
      <c r="AZ215" s="295" t="str">
        <f t="shared" si="221"/>
        <v/>
      </c>
      <c r="BA215" s="294" t="str">
        <f t="shared" si="251"/>
        <v/>
      </c>
      <c r="BB215" s="295" t="str">
        <f t="shared" si="222"/>
        <v/>
      </c>
      <c r="BC215" s="294" t="str">
        <f t="shared" si="252"/>
        <v/>
      </c>
      <c r="BD215" s="295" t="str">
        <f t="shared" si="223"/>
        <v/>
      </c>
      <c r="BE215" s="294" t="str">
        <f t="shared" si="253"/>
        <v/>
      </c>
      <c r="BF215" s="77" t="str">
        <f t="shared" si="224"/>
        <v/>
      </c>
      <c r="BG215" s="80" t="str">
        <f t="shared" si="254"/>
        <v/>
      </c>
      <c r="BH215" s="77" t="str">
        <f t="shared" si="225"/>
        <v/>
      </c>
      <c r="BI215" s="80" t="str">
        <f t="shared" si="255"/>
        <v/>
      </c>
      <c r="BJ215" s="77" t="str">
        <f t="shared" si="226"/>
        <v/>
      </c>
      <c r="BK215" s="80" t="str">
        <f t="shared" si="256"/>
        <v/>
      </c>
    </row>
    <row r="216" spans="1:63" s="68" customFormat="1" ht="21" hidden="1" customHeight="1">
      <c r="A216" s="241">
        <v>88</v>
      </c>
      <c r="B216" s="379"/>
      <c r="C216" s="380" t="str">
        <f t="shared" si="196"/>
        <v/>
      </c>
      <c r="D216" s="295" t="str">
        <f t="shared" si="197"/>
        <v/>
      </c>
      <c r="E216" s="294" t="str">
        <f t="shared" si="227"/>
        <v/>
      </c>
      <c r="F216" s="295" t="str">
        <f t="shared" ca="1" si="198"/>
        <v/>
      </c>
      <c r="G216" s="294" t="str">
        <f t="shared" si="228"/>
        <v/>
      </c>
      <c r="H216" s="295" t="str">
        <f t="shared" ca="1" si="199"/>
        <v/>
      </c>
      <c r="I216" s="294" t="str">
        <f t="shared" si="229"/>
        <v/>
      </c>
      <c r="J216" s="295" t="str">
        <f t="shared" ca="1" si="200"/>
        <v/>
      </c>
      <c r="K216" s="294" t="str">
        <f t="shared" si="230"/>
        <v/>
      </c>
      <c r="L216" s="295" t="str">
        <f t="shared" ca="1" si="201"/>
        <v/>
      </c>
      <c r="M216" s="294" t="str">
        <f t="shared" si="231"/>
        <v/>
      </c>
      <c r="N216" s="295" t="str">
        <f t="shared" ca="1" si="202"/>
        <v/>
      </c>
      <c r="O216" s="294" t="str">
        <f t="shared" si="232"/>
        <v/>
      </c>
      <c r="P216" s="295" t="str">
        <f t="shared" ca="1" si="203"/>
        <v/>
      </c>
      <c r="Q216" s="294" t="str">
        <f t="shared" si="233"/>
        <v/>
      </c>
      <c r="R216" s="295" t="str">
        <f t="shared" ca="1" si="204"/>
        <v/>
      </c>
      <c r="S216" s="294" t="str">
        <f t="shared" si="234"/>
        <v/>
      </c>
      <c r="T216" s="295" t="str">
        <f t="shared" ca="1" si="205"/>
        <v/>
      </c>
      <c r="U216" s="294" t="str">
        <f t="shared" si="235"/>
        <v/>
      </c>
      <c r="V216" s="295" t="str">
        <f t="shared" ca="1" si="206"/>
        <v/>
      </c>
      <c r="W216" s="294" t="str">
        <f t="shared" si="236"/>
        <v/>
      </c>
      <c r="X216" s="295" t="str">
        <f t="shared" ca="1" si="207"/>
        <v/>
      </c>
      <c r="Y216" s="294" t="str">
        <f t="shared" si="237"/>
        <v/>
      </c>
      <c r="Z216" s="295" t="str">
        <f t="shared" ca="1" si="208"/>
        <v/>
      </c>
      <c r="AA216" s="294" t="str">
        <f t="shared" si="238"/>
        <v/>
      </c>
      <c r="AB216" s="295" t="str">
        <f t="shared" ca="1" si="209"/>
        <v/>
      </c>
      <c r="AC216" s="294" t="str">
        <f t="shared" si="239"/>
        <v/>
      </c>
      <c r="AD216" s="295" t="str">
        <f t="shared" ca="1" si="210"/>
        <v/>
      </c>
      <c r="AE216" s="294" t="str">
        <f t="shared" si="240"/>
        <v/>
      </c>
      <c r="AF216" s="295" t="str">
        <f t="shared" ca="1" si="211"/>
        <v/>
      </c>
      <c r="AG216" s="294" t="str">
        <f t="shared" si="241"/>
        <v/>
      </c>
      <c r="AH216" s="295" t="str">
        <f t="shared" ca="1" si="212"/>
        <v/>
      </c>
      <c r="AI216" s="294" t="str">
        <f t="shared" si="242"/>
        <v/>
      </c>
      <c r="AJ216" s="295" t="str">
        <f t="shared" si="213"/>
        <v/>
      </c>
      <c r="AK216" s="294" t="str">
        <f t="shared" si="243"/>
        <v/>
      </c>
      <c r="AL216" s="295" t="str">
        <f t="shared" si="214"/>
        <v/>
      </c>
      <c r="AM216" s="294" t="str">
        <f t="shared" si="244"/>
        <v/>
      </c>
      <c r="AN216" s="295" t="str">
        <f t="shared" si="215"/>
        <v/>
      </c>
      <c r="AO216" s="294" t="str">
        <f t="shared" si="245"/>
        <v/>
      </c>
      <c r="AP216" s="295" t="str">
        <f t="shared" si="216"/>
        <v/>
      </c>
      <c r="AQ216" s="294" t="str">
        <f t="shared" si="246"/>
        <v/>
      </c>
      <c r="AR216" s="295" t="str">
        <f t="shared" si="217"/>
        <v/>
      </c>
      <c r="AS216" s="294" t="str">
        <f t="shared" si="247"/>
        <v/>
      </c>
      <c r="AT216" s="295" t="str">
        <f t="shared" si="218"/>
        <v/>
      </c>
      <c r="AU216" s="294" t="str">
        <f t="shared" si="248"/>
        <v/>
      </c>
      <c r="AV216" s="295" t="str">
        <f t="shared" si="219"/>
        <v/>
      </c>
      <c r="AW216" s="294" t="str">
        <f t="shared" si="249"/>
        <v/>
      </c>
      <c r="AX216" s="295" t="str">
        <f t="shared" si="220"/>
        <v/>
      </c>
      <c r="AY216" s="294" t="str">
        <f t="shared" si="250"/>
        <v/>
      </c>
      <c r="AZ216" s="295" t="str">
        <f t="shared" si="221"/>
        <v/>
      </c>
      <c r="BA216" s="294" t="str">
        <f t="shared" si="251"/>
        <v/>
      </c>
      <c r="BB216" s="295" t="str">
        <f t="shared" si="222"/>
        <v/>
      </c>
      <c r="BC216" s="294" t="str">
        <f t="shared" si="252"/>
        <v/>
      </c>
      <c r="BD216" s="295" t="str">
        <f t="shared" si="223"/>
        <v/>
      </c>
      <c r="BE216" s="294" t="str">
        <f t="shared" si="253"/>
        <v/>
      </c>
      <c r="BF216" s="77" t="str">
        <f t="shared" si="224"/>
        <v/>
      </c>
      <c r="BG216" s="80" t="str">
        <f t="shared" si="254"/>
        <v/>
      </c>
      <c r="BH216" s="77" t="str">
        <f t="shared" si="225"/>
        <v/>
      </c>
      <c r="BI216" s="80" t="str">
        <f t="shared" si="255"/>
        <v/>
      </c>
      <c r="BJ216" s="77" t="str">
        <f t="shared" si="226"/>
        <v/>
      </c>
      <c r="BK216" s="80" t="str">
        <f t="shared" si="256"/>
        <v/>
      </c>
    </row>
    <row r="217" spans="1:63" s="68" customFormat="1" ht="21" hidden="1" customHeight="1">
      <c r="A217" s="241">
        <v>89</v>
      </c>
      <c r="B217" s="379"/>
      <c r="C217" s="380" t="str">
        <f t="shared" si="196"/>
        <v/>
      </c>
      <c r="D217" s="295" t="str">
        <f t="shared" si="197"/>
        <v/>
      </c>
      <c r="E217" s="294" t="str">
        <f t="shared" si="227"/>
        <v/>
      </c>
      <c r="F217" s="295" t="str">
        <f t="shared" ca="1" si="198"/>
        <v/>
      </c>
      <c r="G217" s="294" t="str">
        <f t="shared" si="228"/>
        <v/>
      </c>
      <c r="H217" s="295" t="str">
        <f t="shared" ca="1" si="199"/>
        <v/>
      </c>
      <c r="I217" s="294" t="str">
        <f t="shared" si="229"/>
        <v/>
      </c>
      <c r="J217" s="295" t="str">
        <f t="shared" ca="1" si="200"/>
        <v/>
      </c>
      <c r="K217" s="294" t="str">
        <f t="shared" si="230"/>
        <v/>
      </c>
      <c r="L217" s="295" t="str">
        <f t="shared" ca="1" si="201"/>
        <v/>
      </c>
      <c r="M217" s="294" t="str">
        <f t="shared" si="231"/>
        <v/>
      </c>
      <c r="N217" s="295" t="str">
        <f t="shared" ca="1" si="202"/>
        <v/>
      </c>
      <c r="O217" s="294" t="str">
        <f t="shared" si="232"/>
        <v/>
      </c>
      <c r="P217" s="295" t="str">
        <f t="shared" ca="1" si="203"/>
        <v/>
      </c>
      <c r="Q217" s="294" t="str">
        <f t="shared" si="233"/>
        <v/>
      </c>
      <c r="R217" s="295" t="str">
        <f t="shared" ca="1" si="204"/>
        <v/>
      </c>
      <c r="S217" s="294" t="str">
        <f t="shared" si="234"/>
        <v/>
      </c>
      <c r="T217" s="295" t="str">
        <f t="shared" ca="1" si="205"/>
        <v/>
      </c>
      <c r="U217" s="294" t="str">
        <f t="shared" si="235"/>
        <v/>
      </c>
      <c r="V217" s="295" t="str">
        <f t="shared" ca="1" si="206"/>
        <v/>
      </c>
      <c r="W217" s="294" t="str">
        <f t="shared" si="236"/>
        <v/>
      </c>
      <c r="X217" s="295" t="str">
        <f t="shared" ca="1" si="207"/>
        <v/>
      </c>
      <c r="Y217" s="294" t="str">
        <f t="shared" si="237"/>
        <v/>
      </c>
      <c r="Z217" s="295" t="str">
        <f t="shared" ca="1" si="208"/>
        <v/>
      </c>
      <c r="AA217" s="294" t="str">
        <f t="shared" si="238"/>
        <v/>
      </c>
      <c r="AB217" s="295" t="str">
        <f t="shared" ca="1" si="209"/>
        <v/>
      </c>
      <c r="AC217" s="294" t="str">
        <f t="shared" si="239"/>
        <v/>
      </c>
      <c r="AD217" s="295" t="str">
        <f t="shared" ca="1" si="210"/>
        <v/>
      </c>
      <c r="AE217" s="294" t="str">
        <f t="shared" si="240"/>
        <v/>
      </c>
      <c r="AF217" s="295" t="str">
        <f t="shared" ca="1" si="211"/>
        <v/>
      </c>
      <c r="AG217" s="294" t="str">
        <f t="shared" si="241"/>
        <v/>
      </c>
      <c r="AH217" s="295" t="str">
        <f t="shared" ca="1" si="212"/>
        <v/>
      </c>
      <c r="AI217" s="294" t="str">
        <f t="shared" si="242"/>
        <v/>
      </c>
      <c r="AJ217" s="295" t="str">
        <f t="shared" si="213"/>
        <v/>
      </c>
      <c r="AK217" s="294" t="str">
        <f t="shared" si="243"/>
        <v/>
      </c>
      <c r="AL217" s="295" t="str">
        <f t="shared" si="214"/>
        <v/>
      </c>
      <c r="AM217" s="294" t="str">
        <f t="shared" si="244"/>
        <v/>
      </c>
      <c r="AN217" s="295" t="str">
        <f t="shared" si="215"/>
        <v/>
      </c>
      <c r="AO217" s="294" t="str">
        <f t="shared" si="245"/>
        <v/>
      </c>
      <c r="AP217" s="295" t="str">
        <f t="shared" si="216"/>
        <v/>
      </c>
      <c r="AQ217" s="294" t="str">
        <f t="shared" si="246"/>
        <v/>
      </c>
      <c r="AR217" s="295" t="str">
        <f t="shared" si="217"/>
        <v/>
      </c>
      <c r="AS217" s="294" t="str">
        <f t="shared" si="247"/>
        <v/>
      </c>
      <c r="AT217" s="295" t="str">
        <f t="shared" si="218"/>
        <v/>
      </c>
      <c r="AU217" s="294" t="str">
        <f t="shared" si="248"/>
        <v/>
      </c>
      <c r="AV217" s="295" t="str">
        <f t="shared" si="219"/>
        <v/>
      </c>
      <c r="AW217" s="294" t="str">
        <f t="shared" si="249"/>
        <v/>
      </c>
      <c r="AX217" s="295" t="str">
        <f t="shared" si="220"/>
        <v/>
      </c>
      <c r="AY217" s="294" t="str">
        <f t="shared" si="250"/>
        <v/>
      </c>
      <c r="AZ217" s="295" t="str">
        <f t="shared" si="221"/>
        <v/>
      </c>
      <c r="BA217" s="294" t="str">
        <f t="shared" si="251"/>
        <v/>
      </c>
      <c r="BB217" s="295" t="str">
        <f t="shared" si="222"/>
        <v/>
      </c>
      <c r="BC217" s="294" t="str">
        <f t="shared" si="252"/>
        <v/>
      </c>
      <c r="BD217" s="295" t="str">
        <f t="shared" si="223"/>
        <v/>
      </c>
      <c r="BE217" s="294" t="str">
        <f t="shared" si="253"/>
        <v/>
      </c>
      <c r="BF217" s="77" t="str">
        <f t="shared" si="224"/>
        <v/>
      </c>
      <c r="BG217" s="80" t="str">
        <f t="shared" si="254"/>
        <v/>
      </c>
      <c r="BH217" s="77" t="str">
        <f t="shared" si="225"/>
        <v/>
      </c>
      <c r="BI217" s="80" t="str">
        <f t="shared" si="255"/>
        <v/>
      </c>
      <c r="BJ217" s="77" t="str">
        <f t="shared" si="226"/>
        <v/>
      </c>
      <c r="BK217" s="80" t="str">
        <f t="shared" si="256"/>
        <v/>
      </c>
    </row>
    <row r="218" spans="1:63" s="68" customFormat="1" ht="21" hidden="1" customHeight="1">
      <c r="A218" s="241">
        <v>90</v>
      </c>
      <c r="B218" s="379"/>
      <c r="C218" s="380" t="str">
        <f t="shared" si="196"/>
        <v/>
      </c>
      <c r="D218" s="295" t="str">
        <f t="shared" si="197"/>
        <v/>
      </c>
      <c r="E218" s="294" t="str">
        <f t="shared" si="227"/>
        <v/>
      </c>
      <c r="F218" s="295" t="str">
        <f t="shared" ca="1" si="198"/>
        <v/>
      </c>
      <c r="G218" s="294" t="str">
        <f t="shared" si="228"/>
        <v/>
      </c>
      <c r="H218" s="295" t="str">
        <f t="shared" ca="1" si="199"/>
        <v/>
      </c>
      <c r="I218" s="294" t="str">
        <f t="shared" si="229"/>
        <v/>
      </c>
      <c r="J218" s="295" t="str">
        <f t="shared" ca="1" si="200"/>
        <v/>
      </c>
      <c r="K218" s="294" t="str">
        <f t="shared" si="230"/>
        <v/>
      </c>
      <c r="L218" s="295" t="str">
        <f t="shared" ca="1" si="201"/>
        <v/>
      </c>
      <c r="M218" s="294" t="str">
        <f t="shared" si="231"/>
        <v/>
      </c>
      <c r="N218" s="295" t="str">
        <f t="shared" ca="1" si="202"/>
        <v/>
      </c>
      <c r="O218" s="294" t="str">
        <f t="shared" si="232"/>
        <v/>
      </c>
      <c r="P218" s="295" t="str">
        <f t="shared" ca="1" si="203"/>
        <v/>
      </c>
      <c r="Q218" s="294" t="str">
        <f t="shared" si="233"/>
        <v/>
      </c>
      <c r="R218" s="295" t="str">
        <f t="shared" ca="1" si="204"/>
        <v/>
      </c>
      <c r="S218" s="294" t="str">
        <f t="shared" si="234"/>
        <v/>
      </c>
      <c r="T218" s="295" t="str">
        <f t="shared" ca="1" si="205"/>
        <v/>
      </c>
      <c r="U218" s="294" t="str">
        <f t="shared" si="235"/>
        <v/>
      </c>
      <c r="V218" s="295" t="str">
        <f t="shared" ca="1" si="206"/>
        <v/>
      </c>
      <c r="W218" s="294" t="str">
        <f t="shared" si="236"/>
        <v/>
      </c>
      <c r="X218" s="295" t="str">
        <f t="shared" ca="1" si="207"/>
        <v/>
      </c>
      <c r="Y218" s="294" t="str">
        <f t="shared" si="237"/>
        <v/>
      </c>
      <c r="Z218" s="295" t="str">
        <f t="shared" ca="1" si="208"/>
        <v/>
      </c>
      <c r="AA218" s="294" t="str">
        <f t="shared" si="238"/>
        <v/>
      </c>
      <c r="AB218" s="295" t="str">
        <f t="shared" ca="1" si="209"/>
        <v/>
      </c>
      <c r="AC218" s="294" t="str">
        <f t="shared" si="239"/>
        <v/>
      </c>
      <c r="AD218" s="295" t="str">
        <f t="shared" ca="1" si="210"/>
        <v/>
      </c>
      <c r="AE218" s="294" t="str">
        <f t="shared" si="240"/>
        <v/>
      </c>
      <c r="AF218" s="295" t="str">
        <f t="shared" ca="1" si="211"/>
        <v/>
      </c>
      <c r="AG218" s="294" t="str">
        <f t="shared" si="241"/>
        <v/>
      </c>
      <c r="AH218" s="295" t="str">
        <f t="shared" ca="1" si="212"/>
        <v/>
      </c>
      <c r="AI218" s="294" t="str">
        <f t="shared" si="242"/>
        <v/>
      </c>
      <c r="AJ218" s="295" t="str">
        <f t="shared" si="213"/>
        <v/>
      </c>
      <c r="AK218" s="294" t="str">
        <f t="shared" si="243"/>
        <v/>
      </c>
      <c r="AL218" s="295" t="str">
        <f t="shared" si="214"/>
        <v/>
      </c>
      <c r="AM218" s="294" t="str">
        <f t="shared" si="244"/>
        <v/>
      </c>
      <c r="AN218" s="295" t="str">
        <f t="shared" si="215"/>
        <v/>
      </c>
      <c r="AO218" s="294" t="str">
        <f t="shared" si="245"/>
        <v/>
      </c>
      <c r="AP218" s="295" t="str">
        <f t="shared" si="216"/>
        <v/>
      </c>
      <c r="AQ218" s="294" t="str">
        <f t="shared" si="246"/>
        <v/>
      </c>
      <c r="AR218" s="295" t="str">
        <f t="shared" si="217"/>
        <v/>
      </c>
      <c r="AS218" s="294" t="str">
        <f t="shared" si="247"/>
        <v/>
      </c>
      <c r="AT218" s="295" t="str">
        <f t="shared" si="218"/>
        <v/>
      </c>
      <c r="AU218" s="294" t="str">
        <f t="shared" si="248"/>
        <v/>
      </c>
      <c r="AV218" s="295" t="str">
        <f t="shared" si="219"/>
        <v/>
      </c>
      <c r="AW218" s="294" t="str">
        <f t="shared" si="249"/>
        <v/>
      </c>
      <c r="AX218" s="295" t="str">
        <f t="shared" si="220"/>
        <v/>
      </c>
      <c r="AY218" s="294" t="str">
        <f t="shared" si="250"/>
        <v/>
      </c>
      <c r="AZ218" s="295" t="str">
        <f t="shared" si="221"/>
        <v/>
      </c>
      <c r="BA218" s="294" t="str">
        <f t="shared" si="251"/>
        <v/>
      </c>
      <c r="BB218" s="295" t="str">
        <f t="shared" si="222"/>
        <v/>
      </c>
      <c r="BC218" s="294" t="str">
        <f t="shared" si="252"/>
        <v/>
      </c>
      <c r="BD218" s="295" t="str">
        <f t="shared" si="223"/>
        <v/>
      </c>
      <c r="BE218" s="294" t="str">
        <f t="shared" si="253"/>
        <v/>
      </c>
      <c r="BF218" s="77" t="str">
        <f t="shared" si="224"/>
        <v/>
      </c>
      <c r="BG218" s="80" t="str">
        <f t="shared" si="254"/>
        <v/>
      </c>
      <c r="BH218" s="77" t="str">
        <f t="shared" si="225"/>
        <v/>
      </c>
      <c r="BI218" s="80" t="str">
        <f t="shared" si="255"/>
        <v/>
      </c>
      <c r="BJ218" s="77" t="str">
        <f t="shared" si="226"/>
        <v/>
      </c>
      <c r="BK218" s="80" t="str">
        <f t="shared" si="256"/>
        <v/>
      </c>
    </row>
    <row r="219" spans="1:63" ht="26.25" hidden="1" customHeight="1">
      <c r="A219" s="241">
        <v>91</v>
      </c>
      <c r="B219" s="379"/>
      <c r="C219" s="380" t="str">
        <f t="shared" si="196"/>
        <v/>
      </c>
      <c r="D219" s="295" t="str">
        <f t="shared" si="197"/>
        <v/>
      </c>
      <c r="E219" s="294" t="str">
        <f t="shared" ref="E219:E282" si="257">IF($B219="","",IF(D219="","",IF($L$4="Media aritmética",(D219&lt;=$C219)*($H$5/$C$5)+(D219&gt;$C219)*0,IF(AND(ROUND(AVERAGE($D219,$F219,$H219,$J219,$L219,$N219,$P219,$R219,$T219,$V219,$X219,$Z219,$AB219,$AD219,$AF219,$AH219,$AJ219,AL219,AN219,AP219,AR219,AT219,AV219,AX219,AZ219,BB219,BD219,BF219,BH219,BJ219),2)-$C219/2&lt;=D219,(ROUND(AVERAGE($D219,$F219,$H219,$J219,$L219,$N219,$P219,$R219,$T219,$V219,$X219,$Z219,$AB219,$AD219,$AF219,$AH219,$AJ219,AL219,AN219,AP219,AR219,AT219,AV219,AX219,AZ219,BB219,BD219,BF219,BH219,BJ219),2)+$C219/2&gt;D219)),($H$5/$C$5),0))))</f>
        <v/>
      </c>
      <c r="F219" s="295" t="str">
        <f t="shared" ca="1" si="198"/>
        <v/>
      </c>
      <c r="G219" s="294" t="str">
        <f t="shared" ref="G219:G282" si="258">IF($B219="","",IF(F219="","",IF($L$4="Media aritmética",(F219&lt;=$C219)*($H$5/$C$5)+(F219&gt;$C219)*0,IF(AND(ROUND(AVERAGE($D219,$F219,$H219,$J219,$L219,$N219,$P219,$R219,$T219,$V219,$X219,$Z219,$AB219,$AD219,$AF219,$AH219,$AJ219,AL219,AN219,AP219,AR219,AT219,AV219,AX219,AZ219,BB219,BD219,BF219,BH219,BJ219),2)-$C219/2&lt;=F219,(ROUND(AVERAGE($D219,$F219,$H219,$J219,$L219,$N219,$P219,$R219,$T219,$V219,$X219,$Z219,$AB219,$AD219,$AF219,$AH219,$AJ219,AL219,AN219,AP219,AR219,AT219,AV219,AX219,AZ219,BB219,BD219,BF219,BH219,BJ219),2)+$C219/2&gt;F219)),($H$5/$C$5),0))))</f>
        <v/>
      </c>
      <c r="H219" s="295" t="str">
        <f t="shared" ca="1" si="199"/>
        <v/>
      </c>
      <c r="I219" s="294" t="str">
        <f t="shared" ref="I219:I282" si="259">IF($B219="","",IF(H219="","",IF($L$4="Media aritmética",(H219&lt;=$C219)*($H$5/$C$5)+(H219&gt;$C219)*0,IF(AND(ROUND(AVERAGE($D219,$F219,$H219,$J219,$L219,$N219,$P219,$R219,$T219,$V219,$X219,$Z219,$AB219,$AD219,$AF219,$AH219,$AJ219,AL219,AN219,AP219,AR219,AT219,AV219,AX219,AZ219,BB219,BD219,BF219,BH219,BJ219),2)-$C219/2&lt;=H219,(ROUND(AVERAGE($D219,$F219,$H219,$J219,$L219,$N219,$P219,$R219,$T219,$V219,$X219,$Z219,$AB219,$AD219,$AF219,$AH219,$AJ219,AL219,AN219,AP219,AR219,AT219,AV219,AX219,AZ219,BB219,BD219,BF219,BH219,BJ219),2)+$C219/2&gt;H219)),($H$5/$C$5),0))))</f>
        <v/>
      </c>
      <c r="J219" s="295" t="str">
        <f t="shared" ca="1" si="200"/>
        <v/>
      </c>
      <c r="K219" s="294" t="str">
        <f t="shared" ref="K219:K282" si="260">IF($B219="","",IF(J219="","",IF($L$4="Media aritmética",(J219&lt;=$C219)*($H$5/$C$5)+(J219&gt;$C219)*0,IF(AND(ROUND(AVERAGE($D219,$F219,$H219,$J219,$L219,$N219,$P219,$R219,$T219,$V219,$X219,$Z219,$AB219,$AD219,$AF219,$AH219,$AJ219,AL219,AN219,AP219,AR219,AT219,AV219,AX219,AZ219,BB219,BD219,BF219,BH219,BJ219),2)-$C219/2&lt;=J219,(ROUND(AVERAGE($D219,$F219,$H219,$J219,$L219,$N219,$P219,$R219,$T219,$V219,$X219,$Z219,$AB219,$AD219,$AF219,$AH219,$AJ219,AL219,AN219,AP219,AR219,AT219,AV219,AX219,AZ219,BB219,BD219,BF219,BH219,BJ219),2)+$C219/2&gt;J219)),($H$5/$C$5),0))))</f>
        <v/>
      </c>
      <c r="L219" s="295" t="str">
        <f t="shared" ca="1" si="201"/>
        <v/>
      </c>
      <c r="M219" s="294" t="str">
        <f t="shared" ref="M219:M282" si="261">IF($B219="","",IF(L219="","",IF($L$4="Media aritmética",(L219&lt;=$C219)*($H$5/$C$5)+(L219&gt;$C219)*0,IF(AND(ROUND(AVERAGE($D219,$F219,$H219,$J219,$L219,$N219,$P219,$R219,$T219,$V219,$X219,$Z219,$AB219,$AD219,$AF219,$AH219,$AJ219,AL219,AN219,AP219,AR219,AT219,AV219,AX219,AZ219,BB219,BD219,BF219,BH219,BJ219),2)-$C219/2&lt;=L219,(ROUND(AVERAGE($D219,$F219,$H219,$J219,$L219,$N219,$P219,$R219,$T219,$V219,$X219,$Z219,$AB219,$AD219,$AF219,$AH219,$AJ219,AL219,AN219,AP219,AR219,AT219,AV219,AX219,AZ219,BB219,BD219,BF219,BH219,BJ219),2)+$C219/2&gt;L219)),($H$5/$C$5),0))))</f>
        <v/>
      </c>
      <c r="N219" s="295" t="str">
        <f t="shared" ca="1" si="202"/>
        <v/>
      </c>
      <c r="O219" s="294" t="str">
        <f t="shared" ref="O219:O282" si="262">IF($B219="","",IF(N219="","",IF($L$4="Media aritmética",(N219&lt;=$C219)*($H$5/$C$5)+(N219&gt;$C219)*0,IF(AND(ROUND(AVERAGE($D219,$F219,$H219,$J219,$L219,$N219,$P219,$R219,$T219,$V219,$X219,$Z219,$AB219,$AD219,$AF219,$AH219,$AJ219,AL219,AN219,AP219,AR219,AT219,AV219,AX219,AZ219,BB219,BD219,BF219,BH219,BJ219),2)-$C219/2&lt;=N219,(ROUND(AVERAGE($D219,$F219,$H219,$J219,$L219,$N219,$P219,$R219,$T219,$V219,$X219,$Z219,$AB219,$AD219,$AF219,$AH219,$AJ219,AL219,AN219,AP219,AR219,AT219,AV219,AX219,AZ219,BB219,BD219,BF219,BH219,BJ219),2)+$C219/2&gt;N219)),($H$5/$C$5),0))))</f>
        <v/>
      </c>
      <c r="P219" s="295" t="str">
        <f t="shared" ca="1" si="203"/>
        <v/>
      </c>
      <c r="Q219" s="294" t="str">
        <f t="shared" ref="Q219:Q282" si="263">IF($B219="","",IF(P219="","",IF($L$4="Media aritmética",(P219&lt;=$C219)*($H$5/$C$5)+(P219&gt;$C219)*0,IF(AND(ROUND(AVERAGE($D219,$F219,$H219,$J219,$L219,$N219,$P219,$R219,$T219,$V219,$X219,$Z219,$AB219,$AD219,$AF219,$AH219,$AJ219,AL219,AN219,AP219,AR219,AT219,AV219,AX219,AZ219,BB219,BD219,BF219,BH219,BJ219),2)-$C219/2&lt;=P219,(ROUND(AVERAGE($D219,$F219,$H219,$J219,$L219,$N219,$P219,$R219,$T219,$V219,$X219,$Z219,$AB219,$AD219,$AF219,$AH219,$AJ219,AL219,AN219,AP219,AR219,AT219,AV219,AX219,AZ219,BB219,BD219,BF219,BH219,BJ219),2)+$C219/2&gt;P219)),($H$5/$C$5),0))))</f>
        <v/>
      </c>
      <c r="R219" s="295" t="str">
        <f t="shared" ca="1" si="204"/>
        <v/>
      </c>
      <c r="S219" s="294" t="str">
        <f t="shared" ref="S219:S282" si="264">IF($B219="","",IF(R219="","",IF($L$4="Media aritmética",(R219&lt;=$C219)*($H$5/$C$5)+(R219&gt;$C219)*0,IF(AND(ROUND(AVERAGE($D219,$F219,$H219,$J219,$L219,$N219,$P219,$R219,$T219,$V219,$X219,$Z219,$AB219,$AD219,$AF219,$AH219,$AJ219,AL219,AN219,AP219,AR219,AT219,AV219,AX219,AZ219,BB219,BD219,BF219,BH219,BJ219),2)-$C219/2&lt;=R219,(ROUND(AVERAGE($D219,$F219,$H219,$J219,$L219,$N219,$P219,$R219,$T219,$V219,$X219,$Z219,$AB219,$AD219,$AF219,$AH219,$AJ219,AL219,AN219,AP219,AR219,AT219,AV219,AX219,AZ219,BB219,BD219,BF219,BH219,BJ219),2)+$C219/2&gt;R219)),($H$5/$C$5),0))))</f>
        <v/>
      </c>
      <c r="T219" s="295" t="str">
        <f t="shared" ca="1" si="205"/>
        <v/>
      </c>
      <c r="U219" s="294" t="str">
        <f t="shared" ref="U219:U282" si="265">IF($B219="","",IF(T219="","",IF($L$4="Media aritmética",(T219&lt;=$C219)*($H$5/$C$5)+(T219&gt;$C219)*0,IF(AND(ROUND(AVERAGE($D219,$F219,$H219,$J219,$L219,$N219,$P219,$R219,$T219,$V219,$X219,$Z219,$AB219,$AD219,$AF219,$AH219,$AJ219,AL219,AN219,AP219,AR219,AT219,AV219,AX219,AZ219,BB219,BD219,BF219,BH219,BJ219),2)-$C219/2&lt;=T219,(ROUND(AVERAGE($D219,$F219,$H219,$J219,$L219,$N219,$P219,$R219,$T219,$V219,$X219,$Z219,$AB219,$AD219,$AF219,$AH219,$AJ219,AL219,AN219,AP219,AR219,AT219,AV219,AX219,AZ219,BB219,BD219,BF219,BH219,BJ219),2)+$C219/2&gt;T219)),($H$5/$C$5),0))))</f>
        <v/>
      </c>
      <c r="V219" s="295" t="str">
        <f t="shared" ca="1" si="206"/>
        <v/>
      </c>
      <c r="W219" s="294" t="str">
        <f t="shared" ref="W219:W282" si="266">IF($B219="","",IF(V219="","",IF($L$4="Media aritmética",(V219&lt;=$C219)*($H$5/$C$5)+(V219&gt;$C219)*0,IF(AND(ROUND(AVERAGE($D219,$F219,$H219,$J219,$L219,$N219,$P219,$R219,$T219,$V219,$X219,$Z219,$AB219,$AD219,$AF219,$AH219,$AJ219,AL219,AN219,AP219,AR219,AT219,AV219,AX219,AZ219,BB219,BD219,BF219,BH219,BJ219),2)-$C219/2&lt;=V219,(ROUND(AVERAGE($D219,$F219,$H219,$J219,$L219,$N219,$P219,$R219,$T219,$V219,$X219,$Z219,$AB219,$AD219,$AF219,$AH219,$AJ219,AL219,AN219,AP219,AR219,AT219,AV219,AX219,AZ219,BB219,BD219,BF219,BH219,BJ219),2)+$C219/2&gt;V219)),($H$5/$C$5),0))))</f>
        <v/>
      </c>
      <c r="X219" s="295" t="str">
        <f t="shared" ca="1" si="207"/>
        <v/>
      </c>
      <c r="Y219" s="294" t="str">
        <f t="shared" ref="Y219:Y282" si="267">IF($B219="","",IF(X219="","",IF($L$4="Media aritmética",(X219&lt;=$C219)*($H$5/$C$5)+(X219&gt;$C219)*0,IF(AND(ROUND(AVERAGE($D219,$F219,$H219,$J219,$L219,$N219,$P219,$R219,$T219,$V219,$X219,$Z219,$AB219,$AD219,$AF219,$AH219,$AJ219,AL219,AN219,AP219,AR219,AT219,AV219,AX219,AZ219,BB219,BD219,BF219,BH219,BJ219),2)-$C219/2&lt;=X219,(ROUND(AVERAGE($D219,$F219,$H219,$J219,$L219,$N219,$P219,$R219,$T219,$V219,$X219,$Z219,$AB219,$AD219,$AF219,$AH219,$AJ219,AL219,AN219,AP219,AR219,AT219,AV219,AX219,AZ219,BB219,BD219,BF219,BH219,BJ219),2)+$C219/2&gt;X219)),($H$5/$C$5),0))))</f>
        <v/>
      </c>
      <c r="Z219" s="295" t="str">
        <f t="shared" ca="1" si="208"/>
        <v/>
      </c>
      <c r="AA219" s="294" t="str">
        <f t="shared" ref="AA219:AA282" si="268">IF($B219="","",IF(Z219="","",IF($L$4="Media aritmética",(Z219&lt;=$C219)*($H$5/$C$5)+(Z219&gt;$C219)*0,IF(AND(ROUND(AVERAGE($D219,$F219,$H219,$J219,$L219,$N219,$P219,$R219,$T219,$V219,$X219,$Z219,$AB219,$AD219,$AF219,$AH219,$AJ219,AL219,AN219,AP219,AR219,AT219,AV219,AX219,AZ219,BB219,BD219,BF219,BH219,BJ219),2)-$C219/2&lt;=Z219,(ROUND(AVERAGE($D219,$F219,$H219,$J219,$L219,$N219,$P219,$R219,$T219,$V219,$X219,$Z219,$AB219,$AD219,$AF219,$AH219,$AJ219,AL219,AN219,AP219,AR219,AT219,AV219,AX219,AZ219,BB219,BD219,BF219,BH219,BJ219),2)+$C219/2&gt;Z219)),($H$5/$C$5),0))))</f>
        <v/>
      </c>
      <c r="AB219" s="295" t="str">
        <f t="shared" ca="1" si="209"/>
        <v/>
      </c>
      <c r="AC219" s="294" t="str">
        <f t="shared" ref="AC219:AC282" si="269">IF($B219="","",IF(AB219="","",IF($L$4="Media aritmética",(AB219&lt;=$C219)*($H$5/$C$5)+(AB219&gt;$C219)*0,IF(AND(ROUND(AVERAGE($D219,$F219,$H219,$J219,$L219,$N219,$P219,$R219,$T219,$V219,$X219,$Z219,$AB219,$AD219,$AF219,$AH219,$AJ219,AL219,AN219,AP219,AR219,AT219,AV219,AX219,AZ219,BB219,BD219,BF219,BH219,BJ219),2)-$C219/2&lt;=AB219,(ROUND(AVERAGE($D219,$F219,$H219,$J219,$L219,$N219,$P219,$R219,$T219,$V219,$X219,$Z219,$AB219,$AD219,$AF219,$AH219,$AJ219,AL219,AN219,AP219,AR219,AT219,AV219,AX219,AZ219,BB219,BD219,BF219,BH219,BJ219),2)+$C219/2&gt;AB219)),($H$5/$C$5),0))))</f>
        <v/>
      </c>
      <c r="AD219" s="295" t="str">
        <f t="shared" ca="1" si="210"/>
        <v/>
      </c>
      <c r="AE219" s="294" t="str">
        <f t="shared" ref="AE219:AE282" si="270">IF($B219="","",IF(AD219="","",IF($L$4="Media aritmética",(AD219&lt;=$C219)*($H$5/$C$5)+(AD219&gt;$C219)*0,IF(AND(ROUND(AVERAGE($D219,$F219,$H219,$J219,$L219,$N219,$P219,$R219,$T219,$V219,$X219,$Z219,$AB219,$AD219,$AF219,$AH219,$AJ219,AL219,AN219,AP219,AR219,AT219,AV219,AX219,AZ219,BB219,BD219,BF219,BH219,BJ219),2)-$C219/2&lt;=AD219,(ROUND(AVERAGE($D219,$F219,$H219,$J219,$L219,$N219,$P219,$R219,$T219,$V219,$X219,$Z219,$AB219,$AD219,$AF219,$AH219,$AJ219,AL219,AN219,AP219,AR219,AT219,AV219,AX219,AZ219,BB219,BD219,BF219,BH219,BJ219),2)+$C219/2&gt;AD219)),($H$5/$C$5),0))))</f>
        <v/>
      </c>
      <c r="AF219" s="295" t="str">
        <f t="shared" ca="1" si="211"/>
        <v/>
      </c>
      <c r="AG219" s="294" t="str">
        <f t="shared" ref="AG219:AG282" si="271">IF($B219="","",IF(AF219="","",IF($L$4="Media aritmética",(AF219&lt;=$C219)*($H$5/$C$5)+(AF219&gt;$C219)*0,IF(AND(ROUND(AVERAGE($D219,$F219,$H219,$J219,$L219,$N219,$P219,$R219,$T219,$V219,$X219,$Z219,$AB219,$AD219,$AF219,$AH219,$AJ219,AL219,AN219,AP219,AR219,AT219,AV219,AX219,AZ219,BB219,BD219,BF219,BH219,BJ219),2)-$C219/2&lt;=AF219,(ROUND(AVERAGE($D219,$F219,$H219,$J219,$L219,$N219,$P219,$R219,$T219,$V219,$X219,$Z219,$AB219,$AD219,$AF219,$AH219,$AJ219,AL219,AN219,AP219,AR219,AT219,AV219,AX219,AZ219,BB219,BD219,BF219,BH219,BJ219),2)+$C219/2&gt;AF219)),($H$5/$C$5),0))))</f>
        <v/>
      </c>
      <c r="AH219" s="295" t="str">
        <f t="shared" ca="1" si="212"/>
        <v/>
      </c>
      <c r="AI219" s="294" t="str">
        <f t="shared" ref="AI219:AI282" si="272">IF($B219="","",IF(AH219="","",IF($L$4="Media aritmética",(AH219&lt;=$C219)*($H$5/$C$5)+(AH219&gt;$C219)*0,IF(AND(ROUND(AVERAGE($D219,$F219,$H219,$J219,$L219,$N219,$P219,$R219,$T219,$V219,$X219,$Z219,$AB219,$AD219,$AF219,$AH219,$AJ219,AL219,AN219,AP219,AR219,AT219,AV219,AX219,AZ219,BB219,BD219,BF219,BH219,BJ219),2)-$C219/2&lt;=AH219,(ROUND(AVERAGE($D219,$F219,$H219,$J219,$L219,$N219,$P219,$R219,$T219,$V219,$X219,$Z219,$AB219,$AD219,$AF219,$AH219,$AJ219,AL219,AN219,AP219,AR219,AT219,AV219,AX219,AZ219,BB219,BD219,BF219,BH219,BJ219),2)+$C219/2&gt;AH219)),($H$5/$C$5),0))))</f>
        <v/>
      </c>
      <c r="AJ219" s="295" t="str">
        <f t="shared" si="213"/>
        <v/>
      </c>
      <c r="AK219" s="294" t="str">
        <f t="shared" ref="AK219:AK282" si="273">IF($B219="","",IF(AJ219="","",IF($L$4="Media aritmética",(AJ219&lt;=$C219)*($H$5/$C$5)+(AJ219&gt;$C219)*0,IF(AND(ROUND(AVERAGE($D219,$F219,$H219,$J219,$L219,$N219,$P219,$R219,$T219,$V219,$X219,$Z219,$AB219,$AD219,$AF219,$AH219,$AJ219,AL219,AN219,AP219,AR219,AT219,AV219,AX219,AZ219,BB219,BD219,BF219,BH219,BJ219),2)-$C219/2&lt;=AJ219,(ROUND(AVERAGE($D219,$F219,$H219,$J219,$L219,$N219,$P219,$R219,$T219,$V219,$X219,$Z219,$AB219,$AD219,$AF219,$AH219,$AJ219,AL219,AN219,AP219,AR219,AT219,AV219,AX219,AZ219,BB219,BD219,BF219,BH219,BJ219),2)+$C219/2&gt;AJ219)),($H$5/$C$5),0))))</f>
        <v/>
      </c>
      <c r="AL219" s="295" t="str">
        <f t="shared" si="214"/>
        <v/>
      </c>
      <c r="AM219" s="294" t="str">
        <f t="shared" ref="AM219:AM282" si="274">IF($B219="","",IF(AL219="","",IF($L$4="Media aritmética",(AL219&lt;=$C219)*($H$5/$C$5)+(AL219&gt;$C219)*0,IF(AND(ROUND(AVERAGE($D219,$F219,$H219,$J219,$L219,$N219,$P219,$R219,$T219,$V219,$X219,$Z219,$AB219,$AD219,$AF219,$AH219,$AJ219,AL219,AN219,AP219,AR219,AT219,AV219,AX219,AZ219,BB219,BD219,BF219,BH219,BJ219),2)-$C219/2&lt;=AL219,(ROUND(AVERAGE($D219,$F219,$H219,$J219,$L219,$N219,$P219,$R219,$T219,$V219,$X219,$Z219,$AB219,$AD219,$AF219,$AH219,$AJ219,AL219,AN219,AP219,AR219,AT219,AV219,AX219,AZ219,BB219,BD219,BF219,BH219,BJ219),2)+$C219/2&gt;AL219)),($H$5/$C$5),0))))</f>
        <v/>
      </c>
      <c r="AN219" s="295" t="str">
        <f t="shared" si="215"/>
        <v/>
      </c>
      <c r="AO219" s="294" t="str">
        <f t="shared" ref="AO219:AO282" si="275">IF($B219="","",IF(AN219="","",IF($L$4="Media aritmética",(AN219&lt;=$C219)*($H$5/$C$5)+(AN219&gt;$C219)*0,IF(AND(ROUND(AVERAGE($D219,$F219,$H219,$J219,$L219,$N219,$P219,$R219,$T219,$V219,$X219,$Z219,$AB219,$AD219,$AF219,$AH219,$AJ219,AL219,AN219,AP219,AR219,AT219,AV219,AX219,AZ219,BB219,BD219,BF219,BH219,BJ219),2)-$C219/2&lt;=AN219,(ROUND(AVERAGE($D219,$F219,$H219,$J219,$L219,$N219,$P219,$R219,$T219,$V219,$X219,$Z219,$AB219,$AD219,$AF219,$AH219,$AJ219,AL219,AN219,AP219,AR219,AT219,AV219,AX219,AZ219,BB219,BD219,BF219,BH219,BJ219),2)+$C219/2&gt;AN219)),($H$5/$C$5),0))))</f>
        <v/>
      </c>
      <c r="AP219" s="295" t="str">
        <f t="shared" si="216"/>
        <v/>
      </c>
      <c r="AQ219" s="294" t="str">
        <f t="shared" ref="AQ219:AQ282" si="276">IF($B219="","",IF(AP219="","",IF($L$4="Media aritmética",(AP219&lt;=$C219)*($H$5/$C$5)+(AP219&gt;$C219)*0,IF(AND(ROUND(AVERAGE($D219,$F219,$H219,$J219,$L219,$N219,$P219,$R219,$T219,$V219,$X219,$Z219,$AB219,$AD219,$AF219,$AH219,$AJ219,AL219,AN219,AP219,AR219,AT219,AV219,AX219,AZ219,BB219,BD219,BF219,BH219,BJ219),2)-$C219/2&lt;=AP219,(ROUND(AVERAGE($D219,$F219,$H219,$J219,$L219,$N219,$P219,$R219,$T219,$V219,$X219,$Z219,$AB219,$AD219,$AF219,$AH219,$AJ219,AL219,AN219,AP219,AR219,AT219,AV219,AX219,AZ219,BB219,BD219,BF219,BH219,BJ219),2)+$C219/2&gt;AP219)),($H$5/$C$5),0))))</f>
        <v/>
      </c>
      <c r="AR219" s="295" t="str">
        <f t="shared" si="217"/>
        <v/>
      </c>
      <c r="AS219" s="294" t="str">
        <f t="shared" ref="AS219:AS282" si="277">IF($B219="","",IF(AR219="","",IF($L$4="Media aritmética",(AR219&lt;=$C219)*($H$5/$C$5)+(AR219&gt;$C219)*0,IF(AND(ROUND(AVERAGE($D219,$F219,$H219,$J219,$L219,$N219,$P219,$R219,$T219,$V219,$X219,$Z219,$AB219,$AD219,$AF219,$AH219,$AJ219,AL219,AN219,AP219,AR219,AT219,AV219,AX219,AZ219,BB219,BD219,BF219,BH219,BJ219),2)-$C219/2&lt;=AR219,(ROUND(AVERAGE($D219,$F219,$H219,$J219,$L219,$N219,$P219,$R219,$T219,$V219,$X219,$Z219,$AB219,$AD219,$AF219,$AH219,$AJ219,AL219,AN219,AP219,AR219,AT219,AV219,AX219,AZ219,BB219,BD219,BF219,BH219,BJ219),2)+$C219/2&gt;AR219)),($H$5/$C$5),0))))</f>
        <v/>
      </c>
      <c r="AT219" s="295" t="str">
        <f t="shared" si="218"/>
        <v/>
      </c>
      <c r="AU219" s="294" t="str">
        <f t="shared" ref="AU219:AU282" si="278">IF($B219="","",IF(AT219="","",IF($L$4="Media aritmética",(AT219&lt;=$C219)*($H$5/$C$5)+(AT219&gt;$C219)*0,IF(AND(ROUND(AVERAGE($D219,$F219,$H219,$J219,$L219,$N219,$P219,$R219,$T219,$V219,$X219,$Z219,$AB219,$AD219,$AF219,$AH219,$AJ219,AL219,AN219,AP219,AR219,AT219,AV219,AX219,AZ219,BB219,BD219,BF219,BH219,BJ219),2)-$C219/2&lt;=AT219,(ROUND(AVERAGE($D219,$F219,$H219,$J219,$L219,$N219,$P219,$R219,$T219,$V219,$X219,$Z219,$AB219,$AD219,$AF219,$AH219,$AJ219,AL219,AN219,AP219,AR219,AT219,AV219,AX219,AZ219,BB219,BD219,BF219,BH219,BJ219),2)+$C219/2&gt;AT219)),($H$5/$C$5),0))))</f>
        <v/>
      </c>
      <c r="AV219" s="295" t="str">
        <f t="shared" si="219"/>
        <v/>
      </c>
      <c r="AW219" s="294" t="str">
        <f t="shared" ref="AW219:AW282" si="279">IF($B219="","",IF(AV219="","",IF($L$4="Media aritmética",(AV219&lt;=$C219)*($H$5/$C$5)+(AV219&gt;$C219)*0,IF(AND(ROUND(AVERAGE($D219,$F219,$H219,$J219,$L219,$N219,$P219,$R219,$T219,$V219,$X219,$Z219,$AB219,$AD219,$AF219,$AH219,$AJ219,AL219,AN219,AP219,AR219,AT219,AV219,AX219,AZ219,BB219,BD219,BF219,BH219,BJ219),2)-$C219/2&lt;=AV219,(ROUND(AVERAGE($D219,$F219,$H219,$J219,$L219,$N219,$P219,$R219,$T219,$V219,$X219,$Z219,$AB219,$AD219,$AF219,$AH219,$AJ219,AL219,AN219,AP219,AR219,AT219,AV219,AX219,AZ219,BB219,BD219,BF219,BH219,BJ219),2)+$C219/2&gt;AV219)),($H$5/$C$5),0))))</f>
        <v/>
      </c>
      <c r="AX219" s="295" t="str">
        <f t="shared" si="220"/>
        <v/>
      </c>
      <c r="AY219" s="294" t="str">
        <f t="shared" ref="AY219:AY282" si="280">IF($B219="","",IF(AX219="","",IF($L$4="Media aritmética",(AX219&lt;=$C219)*($H$5/$C$5)+(AX219&gt;$C219)*0,IF(AND(ROUND(AVERAGE($D219,$F219,$H219,$J219,$L219,$N219,$P219,$R219,$T219,$V219,$X219,$Z219,$AB219,$AD219,$AF219,$AH219,$AJ219,AL219,AN219,AP219,AR219,AT219,AV219,AX219,AZ219,BB219,BD219,BF219,BH219,BJ219),2)-$C219/2&lt;=AX219,(ROUND(AVERAGE($D219,$F219,$H219,$J219,$L219,$N219,$P219,$R219,$T219,$V219,$X219,$Z219,$AB219,$AD219,$AF219,$AH219,$AJ219,AL219,AN219,AP219,AR219,AT219,AV219,AX219,AZ219,BB219,BD219,BF219,BH219,BJ219),2)+$C219/2&gt;AX219)),($H$5/$C$5),0))))</f>
        <v/>
      </c>
      <c r="AZ219" s="295" t="str">
        <f t="shared" si="221"/>
        <v/>
      </c>
      <c r="BA219" s="294" t="str">
        <f t="shared" si="251"/>
        <v/>
      </c>
      <c r="BB219" s="295" t="str">
        <f t="shared" si="222"/>
        <v/>
      </c>
      <c r="BC219" s="294" t="str">
        <f t="shared" si="252"/>
        <v/>
      </c>
      <c r="BD219" s="295" t="str">
        <f t="shared" si="223"/>
        <v/>
      </c>
      <c r="BE219" s="294" t="str">
        <f t="shared" si="253"/>
        <v/>
      </c>
    </row>
    <row r="220" spans="1:63" ht="26.25" hidden="1" customHeight="1">
      <c r="A220" s="241">
        <v>92</v>
      </c>
      <c r="B220" s="379"/>
      <c r="C220" s="380" t="str">
        <f t="shared" si="196"/>
        <v/>
      </c>
      <c r="D220" s="295" t="str">
        <f t="shared" si="197"/>
        <v/>
      </c>
      <c r="E220" s="294" t="str">
        <f t="shared" si="257"/>
        <v/>
      </c>
      <c r="F220" s="295" t="str">
        <f t="shared" ca="1" si="198"/>
        <v/>
      </c>
      <c r="G220" s="294" t="str">
        <f t="shared" si="258"/>
        <v/>
      </c>
      <c r="H220" s="295" t="str">
        <f t="shared" ca="1" si="199"/>
        <v/>
      </c>
      <c r="I220" s="294" t="str">
        <f t="shared" si="259"/>
        <v/>
      </c>
      <c r="J220" s="295" t="str">
        <f t="shared" ca="1" si="200"/>
        <v/>
      </c>
      <c r="K220" s="294" t="str">
        <f t="shared" si="260"/>
        <v/>
      </c>
      <c r="L220" s="295" t="str">
        <f t="shared" ca="1" si="201"/>
        <v/>
      </c>
      <c r="M220" s="294" t="str">
        <f t="shared" si="261"/>
        <v/>
      </c>
      <c r="N220" s="295" t="str">
        <f t="shared" ca="1" si="202"/>
        <v/>
      </c>
      <c r="O220" s="294" t="str">
        <f t="shared" si="262"/>
        <v/>
      </c>
      <c r="P220" s="295" t="str">
        <f t="shared" ca="1" si="203"/>
        <v/>
      </c>
      <c r="Q220" s="294" t="str">
        <f t="shared" si="263"/>
        <v/>
      </c>
      <c r="R220" s="295" t="str">
        <f t="shared" ca="1" si="204"/>
        <v/>
      </c>
      <c r="S220" s="294" t="str">
        <f t="shared" si="264"/>
        <v/>
      </c>
      <c r="T220" s="295" t="str">
        <f t="shared" ca="1" si="205"/>
        <v/>
      </c>
      <c r="U220" s="294" t="str">
        <f t="shared" si="265"/>
        <v/>
      </c>
      <c r="V220" s="295" t="str">
        <f t="shared" ca="1" si="206"/>
        <v/>
      </c>
      <c r="W220" s="294" t="str">
        <f t="shared" si="266"/>
        <v/>
      </c>
      <c r="X220" s="295" t="str">
        <f t="shared" ca="1" si="207"/>
        <v/>
      </c>
      <c r="Y220" s="294" t="str">
        <f t="shared" si="267"/>
        <v/>
      </c>
      <c r="Z220" s="295" t="str">
        <f t="shared" ca="1" si="208"/>
        <v/>
      </c>
      <c r="AA220" s="294" t="str">
        <f t="shared" si="268"/>
        <v/>
      </c>
      <c r="AB220" s="295" t="str">
        <f t="shared" ca="1" si="209"/>
        <v/>
      </c>
      <c r="AC220" s="294" t="str">
        <f t="shared" si="269"/>
        <v/>
      </c>
      <c r="AD220" s="295" t="str">
        <f t="shared" ca="1" si="210"/>
        <v/>
      </c>
      <c r="AE220" s="294" t="str">
        <f t="shared" si="270"/>
        <v/>
      </c>
      <c r="AF220" s="295" t="str">
        <f t="shared" ca="1" si="211"/>
        <v/>
      </c>
      <c r="AG220" s="294" t="str">
        <f t="shared" si="271"/>
        <v/>
      </c>
      <c r="AH220" s="295" t="str">
        <f t="shared" ca="1" si="212"/>
        <v/>
      </c>
      <c r="AI220" s="294" t="str">
        <f t="shared" si="272"/>
        <v/>
      </c>
      <c r="AJ220" s="295" t="str">
        <f t="shared" si="213"/>
        <v/>
      </c>
      <c r="AK220" s="294" t="str">
        <f t="shared" si="273"/>
        <v/>
      </c>
      <c r="AL220" s="295" t="str">
        <f t="shared" si="214"/>
        <v/>
      </c>
      <c r="AM220" s="294" t="str">
        <f t="shared" si="274"/>
        <v/>
      </c>
      <c r="AN220" s="295" t="str">
        <f t="shared" si="215"/>
        <v/>
      </c>
      <c r="AO220" s="294" t="str">
        <f t="shared" si="275"/>
        <v/>
      </c>
      <c r="AP220" s="295" t="str">
        <f t="shared" si="216"/>
        <v/>
      </c>
      <c r="AQ220" s="294" t="str">
        <f t="shared" si="276"/>
        <v/>
      </c>
      <c r="AR220" s="295" t="str">
        <f t="shared" si="217"/>
        <v/>
      </c>
      <c r="AS220" s="294" t="str">
        <f t="shared" si="277"/>
        <v/>
      </c>
      <c r="AT220" s="295" t="str">
        <f t="shared" si="218"/>
        <v/>
      </c>
      <c r="AU220" s="294" t="str">
        <f t="shared" si="278"/>
        <v/>
      </c>
      <c r="AV220" s="295" t="str">
        <f t="shared" si="219"/>
        <v/>
      </c>
      <c r="AW220" s="294" t="str">
        <f t="shared" si="279"/>
        <v/>
      </c>
      <c r="AX220" s="295" t="str">
        <f t="shared" si="220"/>
        <v/>
      </c>
      <c r="AY220" s="294" t="str">
        <f t="shared" si="280"/>
        <v/>
      </c>
      <c r="AZ220" s="295" t="str">
        <f t="shared" si="221"/>
        <v/>
      </c>
      <c r="BA220" s="294" t="str">
        <f t="shared" si="251"/>
        <v/>
      </c>
      <c r="BB220" s="295" t="str">
        <f t="shared" si="222"/>
        <v/>
      </c>
      <c r="BC220" s="294" t="str">
        <f t="shared" si="252"/>
        <v/>
      </c>
      <c r="BD220" s="295" t="str">
        <f t="shared" si="223"/>
        <v/>
      </c>
      <c r="BE220" s="294" t="str">
        <f t="shared" si="253"/>
        <v/>
      </c>
    </row>
    <row r="221" spans="1:63" ht="26.25" hidden="1" customHeight="1">
      <c r="A221" s="241">
        <v>93</v>
      </c>
      <c r="B221" s="379"/>
      <c r="C221" s="380" t="str">
        <f t="shared" si="196"/>
        <v/>
      </c>
      <c r="D221" s="295" t="str">
        <f t="shared" si="197"/>
        <v/>
      </c>
      <c r="E221" s="294" t="str">
        <f t="shared" si="257"/>
        <v/>
      </c>
      <c r="F221" s="295" t="str">
        <f t="shared" ca="1" si="198"/>
        <v/>
      </c>
      <c r="G221" s="294" t="str">
        <f t="shared" si="258"/>
        <v/>
      </c>
      <c r="H221" s="295" t="str">
        <f t="shared" ca="1" si="199"/>
        <v/>
      </c>
      <c r="I221" s="294" t="str">
        <f t="shared" si="259"/>
        <v/>
      </c>
      <c r="J221" s="295" t="str">
        <f t="shared" ca="1" si="200"/>
        <v/>
      </c>
      <c r="K221" s="294" t="str">
        <f t="shared" si="260"/>
        <v/>
      </c>
      <c r="L221" s="295" t="str">
        <f t="shared" ca="1" si="201"/>
        <v/>
      </c>
      <c r="M221" s="294" t="str">
        <f t="shared" si="261"/>
        <v/>
      </c>
      <c r="N221" s="295" t="str">
        <f t="shared" ca="1" si="202"/>
        <v/>
      </c>
      <c r="O221" s="294" t="str">
        <f t="shared" si="262"/>
        <v/>
      </c>
      <c r="P221" s="295" t="str">
        <f t="shared" ca="1" si="203"/>
        <v/>
      </c>
      <c r="Q221" s="294" t="str">
        <f t="shared" si="263"/>
        <v/>
      </c>
      <c r="R221" s="295" t="str">
        <f t="shared" ca="1" si="204"/>
        <v/>
      </c>
      <c r="S221" s="294" t="str">
        <f t="shared" si="264"/>
        <v/>
      </c>
      <c r="T221" s="295" t="str">
        <f t="shared" ca="1" si="205"/>
        <v/>
      </c>
      <c r="U221" s="294" t="str">
        <f t="shared" si="265"/>
        <v/>
      </c>
      <c r="V221" s="295" t="str">
        <f t="shared" ca="1" si="206"/>
        <v/>
      </c>
      <c r="W221" s="294" t="str">
        <f t="shared" si="266"/>
        <v/>
      </c>
      <c r="X221" s="295" t="str">
        <f t="shared" ca="1" si="207"/>
        <v/>
      </c>
      <c r="Y221" s="294" t="str">
        <f t="shared" si="267"/>
        <v/>
      </c>
      <c r="Z221" s="295" t="str">
        <f t="shared" ca="1" si="208"/>
        <v/>
      </c>
      <c r="AA221" s="294" t="str">
        <f t="shared" si="268"/>
        <v/>
      </c>
      <c r="AB221" s="295" t="str">
        <f t="shared" ca="1" si="209"/>
        <v/>
      </c>
      <c r="AC221" s="294" t="str">
        <f t="shared" si="269"/>
        <v/>
      </c>
      <c r="AD221" s="295" t="str">
        <f t="shared" ca="1" si="210"/>
        <v/>
      </c>
      <c r="AE221" s="294" t="str">
        <f t="shared" si="270"/>
        <v/>
      </c>
      <c r="AF221" s="295" t="str">
        <f t="shared" ca="1" si="211"/>
        <v/>
      </c>
      <c r="AG221" s="294" t="str">
        <f t="shared" si="271"/>
        <v/>
      </c>
      <c r="AH221" s="295" t="str">
        <f t="shared" ca="1" si="212"/>
        <v/>
      </c>
      <c r="AI221" s="294" t="str">
        <f t="shared" si="272"/>
        <v/>
      </c>
      <c r="AJ221" s="295" t="str">
        <f t="shared" si="213"/>
        <v/>
      </c>
      <c r="AK221" s="294" t="str">
        <f t="shared" si="273"/>
        <v/>
      </c>
      <c r="AL221" s="295" t="str">
        <f t="shared" si="214"/>
        <v/>
      </c>
      <c r="AM221" s="294" t="str">
        <f t="shared" si="274"/>
        <v/>
      </c>
      <c r="AN221" s="295" t="str">
        <f t="shared" si="215"/>
        <v/>
      </c>
      <c r="AO221" s="294" t="str">
        <f t="shared" si="275"/>
        <v/>
      </c>
      <c r="AP221" s="295" t="str">
        <f t="shared" si="216"/>
        <v/>
      </c>
      <c r="AQ221" s="294" t="str">
        <f t="shared" si="276"/>
        <v/>
      </c>
      <c r="AR221" s="295" t="str">
        <f t="shared" si="217"/>
        <v/>
      </c>
      <c r="AS221" s="294" t="str">
        <f t="shared" si="277"/>
        <v/>
      </c>
      <c r="AT221" s="295" t="str">
        <f t="shared" si="218"/>
        <v/>
      </c>
      <c r="AU221" s="294" t="str">
        <f t="shared" si="278"/>
        <v/>
      </c>
      <c r="AV221" s="295" t="str">
        <f t="shared" si="219"/>
        <v/>
      </c>
      <c r="AW221" s="294" t="str">
        <f t="shared" si="279"/>
        <v/>
      </c>
      <c r="AX221" s="295" t="str">
        <f t="shared" si="220"/>
        <v/>
      </c>
      <c r="AY221" s="294" t="str">
        <f t="shared" si="280"/>
        <v/>
      </c>
      <c r="AZ221" s="295" t="str">
        <f t="shared" si="221"/>
        <v/>
      </c>
      <c r="BA221" s="294" t="str">
        <f t="shared" si="251"/>
        <v/>
      </c>
      <c r="BB221" s="295" t="str">
        <f t="shared" si="222"/>
        <v/>
      </c>
      <c r="BC221" s="294" t="str">
        <f t="shared" si="252"/>
        <v/>
      </c>
      <c r="BD221" s="295" t="str">
        <f t="shared" si="223"/>
        <v/>
      </c>
      <c r="BE221" s="294" t="str">
        <f t="shared" si="253"/>
        <v/>
      </c>
    </row>
    <row r="222" spans="1:63" ht="26.25" hidden="1" customHeight="1">
      <c r="A222" s="241">
        <v>94</v>
      </c>
      <c r="B222" s="379"/>
      <c r="C222" s="380" t="str">
        <f t="shared" si="196"/>
        <v/>
      </c>
      <c r="D222" s="295" t="str">
        <f t="shared" si="197"/>
        <v/>
      </c>
      <c r="E222" s="294" t="str">
        <f t="shared" si="257"/>
        <v/>
      </c>
      <c r="F222" s="295" t="str">
        <f t="shared" ca="1" si="198"/>
        <v/>
      </c>
      <c r="G222" s="294" t="str">
        <f t="shared" si="258"/>
        <v/>
      </c>
      <c r="H222" s="295" t="str">
        <f t="shared" ca="1" si="199"/>
        <v/>
      </c>
      <c r="I222" s="294" t="str">
        <f t="shared" si="259"/>
        <v/>
      </c>
      <c r="J222" s="295" t="str">
        <f t="shared" ca="1" si="200"/>
        <v/>
      </c>
      <c r="K222" s="294" t="str">
        <f t="shared" si="260"/>
        <v/>
      </c>
      <c r="L222" s="295" t="str">
        <f t="shared" ca="1" si="201"/>
        <v/>
      </c>
      <c r="M222" s="294" t="str">
        <f t="shared" si="261"/>
        <v/>
      </c>
      <c r="N222" s="295" t="str">
        <f t="shared" ca="1" si="202"/>
        <v/>
      </c>
      <c r="O222" s="294" t="str">
        <f t="shared" si="262"/>
        <v/>
      </c>
      <c r="P222" s="295" t="str">
        <f t="shared" ca="1" si="203"/>
        <v/>
      </c>
      <c r="Q222" s="294" t="str">
        <f t="shared" si="263"/>
        <v/>
      </c>
      <c r="R222" s="295" t="str">
        <f t="shared" ca="1" si="204"/>
        <v/>
      </c>
      <c r="S222" s="294" t="str">
        <f t="shared" si="264"/>
        <v/>
      </c>
      <c r="T222" s="295" t="str">
        <f t="shared" ca="1" si="205"/>
        <v/>
      </c>
      <c r="U222" s="294" t="str">
        <f t="shared" si="265"/>
        <v/>
      </c>
      <c r="V222" s="295" t="str">
        <f t="shared" ca="1" si="206"/>
        <v/>
      </c>
      <c r="W222" s="294" t="str">
        <f t="shared" si="266"/>
        <v/>
      </c>
      <c r="X222" s="295" t="str">
        <f t="shared" ca="1" si="207"/>
        <v/>
      </c>
      <c r="Y222" s="294" t="str">
        <f t="shared" si="267"/>
        <v/>
      </c>
      <c r="Z222" s="295" t="str">
        <f t="shared" ca="1" si="208"/>
        <v/>
      </c>
      <c r="AA222" s="294" t="str">
        <f t="shared" si="268"/>
        <v/>
      </c>
      <c r="AB222" s="295" t="str">
        <f t="shared" ca="1" si="209"/>
        <v/>
      </c>
      <c r="AC222" s="294" t="str">
        <f t="shared" si="269"/>
        <v/>
      </c>
      <c r="AD222" s="295" t="str">
        <f t="shared" ca="1" si="210"/>
        <v/>
      </c>
      <c r="AE222" s="294" t="str">
        <f t="shared" si="270"/>
        <v/>
      </c>
      <c r="AF222" s="295" t="str">
        <f t="shared" ca="1" si="211"/>
        <v/>
      </c>
      <c r="AG222" s="294" t="str">
        <f t="shared" si="271"/>
        <v/>
      </c>
      <c r="AH222" s="295" t="str">
        <f t="shared" ca="1" si="212"/>
        <v/>
      </c>
      <c r="AI222" s="294" t="str">
        <f t="shared" si="272"/>
        <v/>
      </c>
      <c r="AJ222" s="295" t="str">
        <f t="shared" si="213"/>
        <v/>
      </c>
      <c r="AK222" s="294" t="str">
        <f t="shared" si="273"/>
        <v/>
      </c>
      <c r="AL222" s="295" t="str">
        <f t="shared" si="214"/>
        <v/>
      </c>
      <c r="AM222" s="294" t="str">
        <f t="shared" si="274"/>
        <v/>
      </c>
      <c r="AN222" s="295" t="str">
        <f t="shared" si="215"/>
        <v/>
      </c>
      <c r="AO222" s="294" t="str">
        <f t="shared" si="275"/>
        <v/>
      </c>
      <c r="AP222" s="295" t="str">
        <f t="shared" si="216"/>
        <v/>
      </c>
      <c r="AQ222" s="294" t="str">
        <f t="shared" si="276"/>
        <v/>
      </c>
      <c r="AR222" s="295" t="str">
        <f t="shared" si="217"/>
        <v/>
      </c>
      <c r="AS222" s="294" t="str">
        <f t="shared" si="277"/>
        <v/>
      </c>
      <c r="AT222" s="295" t="str">
        <f t="shared" si="218"/>
        <v/>
      </c>
      <c r="AU222" s="294" t="str">
        <f t="shared" si="278"/>
        <v/>
      </c>
      <c r="AV222" s="295" t="str">
        <f t="shared" si="219"/>
        <v/>
      </c>
      <c r="AW222" s="294" t="str">
        <f t="shared" si="279"/>
        <v/>
      </c>
      <c r="AX222" s="295" t="str">
        <f t="shared" si="220"/>
        <v/>
      </c>
      <c r="AY222" s="294" t="str">
        <f t="shared" si="280"/>
        <v/>
      </c>
      <c r="AZ222" s="295" t="str">
        <f t="shared" si="221"/>
        <v/>
      </c>
      <c r="BA222" s="294" t="str">
        <f t="shared" si="251"/>
        <v/>
      </c>
      <c r="BB222" s="295" t="str">
        <f t="shared" si="222"/>
        <v/>
      </c>
      <c r="BC222" s="294" t="str">
        <f t="shared" si="252"/>
        <v/>
      </c>
      <c r="BD222" s="295" t="str">
        <f t="shared" si="223"/>
        <v/>
      </c>
      <c r="BE222" s="294" t="str">
        <f t="shared" si="253"/>
        <v/>
      </c>
    </row>
    <row r="223" spans="1:63" ht="26.25" hidden="1" customHeight="1">
      <c r="A223" s="241">
        <v>95</v>
      </c>
      <c r="B223" s="379"/>
      <c r="C223" s="380" t="str">
        <f t="shared" si="196"/>
        <v/>
      </c>
      <c r="D223" s="295" t="str">
        <f t="shared" si="197"/>
        <v/>
      </c>
      <c r="E223" s="294" t="str">
        <f t="shared" si="257"/>
        <v/>
      </c>
      <c r="F223" s="295" t="str">
        <f t="shared" ca="1" si="198"/>
        <v/>
      </c>
      <c r="G223" s="294" t="str">
        <f t="shared" si="258"/>
        <v/>
      </c>
      <c r="H223" s="295" t="str">
        <f t="shared" ca="1" si="199"/>
        <v/>
      </c>
      <c r="I223" s="294" t="str">
        <f t="shared" si="259"/>
        <v/>
      </c>
      <c r="J223" s="295" t="str">
        <f t="shared" ca="1" si="200"/>
        <v/>
      </c>
      <c r="K223" s="294" t="str">
        <f t="shared" si="260"/>
        <v/>
      </c>
      <c r="L223" s="295" t="str">
        <f t="shared" ca="1" si="201"/>
        <v/>
      </c>
      <c r="M223" s="294" t="str">
        <f t="shared" si="261"/>
        <v/>
      </c>
      <c r="N223" s="295" t="str">
        <f t="shared" ca="1" si="202"/>
        <v/>
      </c>
      <c r="O223" s="294" t="str">
        <f t="shared" si="262"/>
        <v/>
      </c>
      <c r="P223" s="295" t="str">
        <f t="shared" ca="1" si="203"/>
        <v/>
      </c>
      <c r="Q223" s="294" t="str">
        <f t="shared" si="263"/>
        <v/>
      </c>
      <c r="R223" s="295" t="str">
        <f t="shared" ca="1" si="204"/>
        <v/>
      </c>
      <c r="S223" s="294" t="str">
        <f t="shared" si="264"/>
        <v/>
      </c>
      <c r="T223" s="295" t="str">
        <f t="shared" ca="1" si="205"/>
        <v/>
      </c>
      <c r="U223" s="294" t="str">
        <f t="shared" si="265"/>
        <v/>
      </c>
      <c r="V223" s="295" t="str">
        <f t="shared" ca="1" si="206"/>
        <v/>
      </c>
      <c r="W223" s="294" t="str">
        <f t="shared" si="266"/>
        <v/>
      </c>
      <c r="X223" s="295" t="str">
        <f t="shared" ca="1" si="207"/>
        <v/>
      </c>
      <c r="Y223" s="294" t="str">
        <f t="shared" si="267"/>
        <v/>
      </c>
      <c r="Z223" s="295" t="str">
        <f t="shared" ca="1" si="208"/>
        <v/>
      </c>
      <c r="AA223" s="294" t="str">
        <f t="shared" si="268"/>
        <v/>
      </c>
      <c r="AB223" s="295" t="str">
        <f t="shared" ca="1" si="209"/>
        <v/>
      </c>
      <c r="AC223" s="294" t="str">
        <f t="shared" si="269"/>
        <v/>
      </c>
      <c r="AD223" s="295" t="str">
        <f t="shared" ca="1" si="210"/>
        <v/>
      </c>
      <c r="AE223" s="294" t="str">
        <f t="shared" si="270"/>
        <v/>
      </c>
      <c r="AF223" s="295" t="str">
        <f t="shared" ca="1" si="211"/>
        <v/>
      </c>
      <c r="AG223" s="294" t="str">
        <f t="shared" si="271"/>
        <v/>
      </c>
      <c r="AH223" s="295" t="str">
        <f t="shared" ca="1" si="212"/>
        <v/>
      </c>
      <c r="AI223" s="294" t="str">
        <f t="shared" si="272"/>
        <v/>
      </c>
      <c r="AJ223" s="295" t="str">
        <f t="shared" si="213"/>
        <v/>
      </c>
      <c r="AK223" s="294" t="str">
        <f t="shared" si="273"/>
        <v/>
      </c>
      <c r="AL223" s="295" t="str">
        <f t="shared" si="214"/>
        <v/>
      </c>
      <c r="AM223" s="294" t="str">
        <f t="shared" si="274"/>
        <v/>
      </c>
      <c r="AN223" s="295" t="str">
        <f t="shared" si="215"/>
        <v/>
      </c>
      <c r="AO223" s="294" t="str">
        <f t="shared" si="275"/>
        <v/>
      </c>
      <c r="AP223" s="295" t="str">
        <f t="shared" si="216"/>
        <v/>
      </c>
      <c r="AQ223" s="294" t="str">
        <f t="shared" si="276"/>
        <v/>
      </c>
      <c r="AR223" s="295" t="str">
        <f t="shared" si="217"/>
        <v/>
      </c>
      <c r="AS223" s="294" t="str">
        <f t="shared" si="277"/>
        <v/>
      </c>
      <c r="AT223" s="295" t="str">
        <f t="shared" si="218"/>
        <v/>
      </c>
      <c r="AU223" s="294" t="str">
        <f t="shared" si="278"/>
        <v/>
      </c>
      <c r="AV223" s="295" t="str">
        <f t="shared" si="219"/>
        <v/>
      </c>
      <c r="AW223" s="294" t="str">
        <f t="shared" si="279"/>
        <v/>
      </c>
      <c r="AX223" s="295" t="str">
        <f t="shared" si="220"/>
        <v/>
      </c>
      <c r="AY223" s="294" t="str">
        <f t="shared" si="280"/>
        <v/>
      </c>
      <c r="AZ223" s="295" t="str">
        <f t="shared" si="221"/>
        <v/>
      </c>
      <c r="BA223" s="294" t="str">
        <f t="shared" si="251"/>
        <v/>
      </c>
      <c r="BB223" s="295" t="str">
        <f t="shared" si="222"/>
        <v/>
      </c>
      <c r="BC223" s="294" t="str">
        <f t="shared" si="252"/>
        <v/>
      </c>
      <c r="BD223" s="295" t="str">
        <f t="shared" si="223"/>
        <v/>
      </c>
      <c r="BE223" s="294" t="str">
        <f t="shared" si="253"/>
        <v/>
      </c>
    </row>
    <row r="224" spans="1:63" ht="26.25" hidden="1" customHeight="1">
      <c r="A224" s="241">
        <v>96</v>
      </c>
      <c r="B224" s="379"/>
      <c r="C224" s="380" t="str">
        <f t="shared" si="196"/>
        <v/>
      </c>
      <c r="D224" s="295" t="str">
        <f t="shared" si="197"/>
        <v/>
      </c>
      <c r="E224" s="294" t="str">
        <f t="shared" si="257"/>
        <v/>
      </c>
      <c r="F224" s="295" t="str">
        <f t="shared" ca="1" si="198"/>
        <v/>
      </c>
      <c r="G224" s="294" t="str">
        <f t="shared" si="258"/>
        <v/>
      </c>
      <c r="H224" s="295" t="str">
        <f t="shared" ca="1" si="199"/>
        <v/>
      </c>
      <c r="I224" s="294" t="str">
        <f t="shared" si="259"/>
        <v/>
      </c>
      <c r="J224" s="295" t="str">
        <f t="shared" ca="1" si="200"/>
        <v/>
      </c>
      <c r="K224" s="294" t="str">
        <f t="shared" si="260"/>
        <v/>
      </c>
      <c r="L224" s="295" t="str">
        <f t="shared" ca="1" si="201"/>
        <v/>
      </c>
      <c r="M224" s="294" t="str">
        <f t="shared" si="261"/>
        <v/>
      </c>
      <c r="N224" s="295" t="str">
        <f t="shared" ca="1" si="202"/>
        <v/>
      </c>
      <c r="O224" s="294" t="str">
        <f t="shared" si="262"/>
        <v/>
      </c>
      <c r="P224" s="295" t="str">
        <f t="shared" ca="1" si="203"/>
        <v/>
      </c>
      <c r="Q224" s="294" t="str">
        <f t="shared" si="263"/>
        <v/>
      </c>
      <c r="R224" s="295" t="str">
        <f t="shared" ca="1" si="204"/>
        <v/>
      </c>
      <c r="S224" s="294" t="str">
        <f t="shared" si="264"/>
        <v/>
      </c>
      <c r="T224" s="295" t="str">
        <f t="shared" ca="1" si="205"/>
        <v/>
      </c>
      <c r="U224" s="294" t="str">
        <f t="shared" si="265"/>
        <v/>
      </c>
      <c r="V224" s="295" t="str">
        <f t="shared" ca="1" si="206"/>
        <v/>
      </c>
      <c r="W224" s="294" t="str">
        <f t="shared" si="266"/>
        <v/>
      </c>
      <c r="X224" s="295" t="str">
        <f t="shared" ca="1" si="207"/>
        <v/>
      </c>
      <c r="Y224" s="294" t="str">
        <f t="shared" si="267"/>
        <v/>
      </c>
      <c r="Z224" s="295" t="str">
        <f t="shared" ca="1" si="208"/>
        <v/>
      </c>
      <c r="AA224" s="294" t="str">
        <f t="shared" si="268"/>
        <v/>
      </c>
      <c r="AB224" s="295" t="str">
        <f t="shared" ca="1" si="209"/>
        <v/>
      </c>
      <c r="AC224" s="294" t="str">
        <f t="shared" si="269"/>
        <v/>
      </c>
      <c r="AD224" s="295" t="str">
        <f t="shared" ca="1" si="210"/>
        <v/>
      </c>
      <c r="AE224" s="294" t="str">
        <f t="shared" si="270"/>
        <v/>
      </c>
      <c r="AF224" s="295" t="str">
        <f t="shared" ca="1" si="211"/>
        <v/>
      </c>
      <c r="AG224" s="294" t="str">
        <f t="shared" si="271"/>
        <v/>
      </c>
      <c r="AH224" s="295" t="str">
        <f t="shared" ca="1" si="212"/>
        <v/>
      </c>
      <c r="AI224" s="294" t="str">
        <f t="shared" si="272"/>
        <v/>
      </c>
      <c r="AJ224" s="295" t="str">
        <f t="shared" si="213"/>
        <v/>
      </c>
      <c r="AK224" s="294" t="str">
        <f t="shared" si="273"/>
        <v/>
      </c>
      <c r="AL224" s="295" t="str">
        <f t="shared" si="214"/>
        <v/>
      </c>
      <c r="AM224" s="294" t="str">
        <f t="shared" si="274"/>
        <v/>
      </c>
      <c r="AN224" s="295" t="str">
        <f t="shared" si="215"/>
        <v/>
      </c>
      <c r="AO224" s="294" t="str">
        <f t="shared" si="275"/>
        <v/>
      </c>
      <c r="AP224" s="295" t="str">
        <f t="shared" si="216"/>
        <v/>
      </c>
      <c r="AQ224" s="294" t="str">
        <f t="shared" si="276"/>
        <v/>
      </c>
      <c r="AR224" s="295" t="str">
        <f t="shared" si="217"/>
        <v/>
      </c>
      <c r="AS224" s="294" t="str">
        <f t="shared" si="277"/>
        <v/>
      </c>
      <c r="AT224" s="295" t="str">
        <f t="shared" si="218"/>
        <v/>
      </c>
      <c r="AU224" s="294" t="str">
        <f t="shared" si="278"/>
        <v/>
      </c>
      <c r="AV224" s="295" t="str">
        <f t="shared" si="219"/>
        <v/>
      </c>
      <c r="AW224" s="294" t="str">
        <f t="shared" si="279"/>
        <v/>
      </c>
      <c r="AX224" s="295" t="str">
        <f t="shared" si="220"/>
        <v/>
      </c>
      <c r="AY224" s="294" t="str">
        <f t="shared" si="280"/>
        <v/>
      </c>
      <c r="AZ224" s="295" t="str">
        <f t="shared" si="221"/>
        <v/>
      </c>
      <c r="BA224" s="294" t="str">
        <f t="shared" si="251"/>
        <v/>
      </c>
      <c r="BB224" s="295" t="str">
        <f t="shared" si="222"/>
        <v/>
      </c>
      <c r="BC224" s="294" t="str">
        <f t="shared" si="252"/>
        <v/>
      </c>
      <c r="BD224" s="295" t="str">
        <f t="shared" si="223"/>
        <v/>
      </c>
      <c r="BE224" s="294" t="str">
        <f t="shared" si="253"/>
        <v/>
      </c>
    </row>
    <row r="225" spans="1:57" ht="26.25" hidden="1" customHeight="1">
      <c r="A225" s="241">
        <v>97</v>
      </c>
      <c r="B225" s="379"/>
      <c r="C225" s="380" t="str">
        <f t="shared" si="196"/>
        <v/>
      </c>
      <c r="D225" s="295" t="str">
        <f t="shared" si="197"/>
        <v/>
      </c>
      <c r="E225" s="294" t="str">
        <f t="shared" si="257"/>
        <v/>
      </c>
      <c r="F225" s="295" t="str">
        <f t="shared" ca="1" si="198"/>
        <v/>
      </c>
      <c r="G225" s="294" t="str">
        <f t="shared" si="258"/>
        <v/>
      </c>
      <c r="H225" s="295" t="str">
        <f t="shared" ca="1" si="199"/>
        <v/>
      </c>
      <c r="I225" s="294" t="str">
        <f t="shared" si="259"/>
        <v/>
      </c>
      <c r="J225" s="295" t="str">
        <f t="shared" ca="1" si="200"/>
        <v/>
      </c>
      <c r="K225" s="294" t="str">
        <f t="shared" si="260"/>
        <v/>
      </c>
      <c r="L225" s="295" t="str">
        <f t="shared" ca="1" si="201"/>
        <v/>
      </c>
      <c r="M225" s="294" t="str">
        <f t="shared" si="261"/>
        <v/>
      </c>
      <c r="N225" s="295" t="str">
        <f t="shared" ca="1" si="202"/>
        <v/>
      </c>
      <c r="O225" s="294" t="str">
        <f t="shared" si="262"/>
        <v/>
      </c>
      <c r="P225" s="295" t="str">
        <f t="shared" ca="1" si="203"/>
        <v/>
      </c>
      <c r="Q225" s="294" t="str">
        <f t="shared" si="263"/>
        <v/>
      </c>
      <c r="R225" s="295" t="str">
        <f t="shared" ca="1" si="204"/>
        <v/>
      </c>
      <c r="S225" s="294" t="str">
        <f t="shared" si="264"/>
        <v/>
      </c>
      <c r="T225" s="295" t="str">
        <f t="shared" ca="1" si="205"/>
        <v/>
      </c>
      <c r="U225" s="294" t="str">
        <f t="shared" si="265"/>
        <v/>
      </c>
      <c r="V225" s="295" t="str">
        <f t="shared" ca="1" si="206"/>
        <v/>
      </c>
      <c r="W225" s="294" t="str">
        <f t="shared" si="266"/>
        <v/>
      </c>
      <c r="X225" s="295" t="str">
        <f t="shared" ca="1" si="207"/>
        <v/>
      </c>
      <c r="Y225" s="294" t="str">
        <f t="shared" si="267"/>
        <v/>
      </c>
      <c r="Z225" s="295" t="str">
        <f t="shared" ca="1" si="208"/>
        <v/>
      </c>
      <c r="AA225" s="294" t="str">
        <f t="shared" si="268"/>
        <v/>
      </c>
      <c r="AB225" s="295" t="str">
        <f t="shared" ca="1" si="209"/>
        <v/>
      </c>
      <c r="AC225" s="294" t="str">
        <f t="shared" si="269"/>
        <v/>
      </c>
      <c r="AD225" s="295" t="str">
        <f t="shared" ca="1" si="210"/>
        <v/>
      </c>
      <c r="AE225" s="294" t="str">
        <f t="shared" si="270"/>
        <v/>
      </c>
      <c r="AF225" s="295" t="str">
        <f t="shared" ca="1" si="211"/>
        <v/>
      </c>
      <c r="AG225" s="294" t="str">
        <f t="shared" si="271"/>
        <v/>
      </c>
      <c r="AH225" s="295" t="str">
        <f t="shared" ca="1" si="212"/>
        <v/>
      </c>
      <c r="AI225" s="294" t="str">
        <f t="shared" si="272"/>
        <v/>
      </c>
      <c r="AJ225" s="295" t="str">
        <f t="shared" si="213"/>
        <v/>
      </c>
      <c r="AK225" s="294" t="str">
        <f t="shared" si="273"/>
        <v/>
      </c>
      <c r="AL225" s="295" t="str">
        <f t="shared" si="214"/>
        <v/>
      </c>
      <c r="AM225" s="294" t="str">
        <f t="shared" si="274"/>
        <v/>
      </c>
      <c r="AN225" s="295" t="str">
        <f t="shared" si="215"/>
        <v/>
      </c>
      <c r="AO225" s="294" t="str">
        <f t="shared" si="275"/>
        <v/>
      </c>
      <c r="AP225" s="295" t="str">
        <f t="shared" si="216"/>
        <v/>
      </c>
      <c r="AQ225" s="294" t="str">
        <f t="shared" si="276"/>
        <v/>
      </c>
      <c r="AR225" s="295" t="str">
        <f t="shared" si="217"/>
        <v/>
      </c>
      <c r="AS225" s="294" t="str">
        <f t="shared" si="277"/>
        <v/>
      </c>
      <c r="AT225" s="295" t="str">
        <f t="shared" si="218"/>
        <v/>
      </c>
      <c r="AU225" s="294" t="str">
        <f t="shared" si="278"/>
        <v/>
      </c>
      <c r="AV225" s="295" t="str">
        <f t="shared" si="219"/>
        <v/>
      </c>
      <c r="AW225" s="294" t="str">
        <f t="shared" si="279"/>
        <v/>
      </c>
      <c r="AX225" s="295" t="str">
        <f t="shared" si="220"/>
        <v/>
      </c>
      <c r="AY225" s="294" t="str">
        <f t="shared" si="280"/>
        <v/>
      </c>
      <c r="AZ225" s="295" t="str">
        <f t="shared" si="221"/>
        <v/>
      </c>
      <c r="BA225" s="294" t="str">
        <f t="shared" si="251"/>
        <v/>
      </c>
      <c r="BB225" s="295" t="str">
        <f t="shared" si="222"/>
        <v/>
      </c>
      <c r="BC225" s="294" t="str">
        <f t="shared" si="252"/>
        <v/>
      </c>
      <c r="BD225" s="295" t="str">
        <f t="shared" si="223"/>
        <v/>
      </c>
      <c r="BE225" s="294" t="str">
        <f t="shared" si="253"/>
        <v/>
      </c>
    </row>
    <row r="226" spans="1:57" ht="26.25" hidden="1" customHeight="1">
      <c r="A226" s="241">
        <v>98</v>
      </c>
      <c r="B226" s="379"/>
      <c r="C226" s="380" t="str">
        <f t="shared" si="196"/>
        <v/>
      </c>
      <c r="D226" s="295" t="str">
        <f t="shared" si="197"/>
        <v/>
      </c>
      <c r="E226" s="294" t="str">
        <f t="shared" si="257"/>
        <v/>
      </c>
      <c r="F226" s="295" t="str">
        <f t="shared" ca="1" si="198"/>
        <v/>
      </c>
      <c r="G226" s="294" t="str">
        <f t="shared" si="258"/>
        <v/>
      </c>
      <c r="H226" s="295" t="str">
        <f t="shared" ca="1" si="199"/>
        <v/>
      </c>
      <c r="I226" s="294" t="str">
        <f t="shared" si="259"/>
        <v/>
      </c>
      <c r="J226" s="295" t="str">
        <f t="shared" ca="1" si="200"/>
        <v/>
      </c>
      <c r="K226" s="294" t="str">
        <f t="shared" si="260"/>
        <v/>
      </c>
      <c r="L226" s="295" t="str">
        <f t="shared" ca="1" si="201"/>
        <v/>
      </c>
      <c r="M226" s="294" t="str">
        <f t="shared" si="261"/>
        <v/>
      </c>
      <c r="N226" s="295" t="str">
        <f t="shared" ca="1" si="202"/>
        <v/>
      </c>
      <c r="O226" s="294" t="str">
        <f t="shared" si="262"/>
        <v/>
      </c>
      <c r="P226" s="295" t="str">
        <f t="shared" ca="1" si="203"/>
        <v/>
      </c>
      <c r="Q226" s="294" t="str">
        <f t="shared" si="263"/>
        <v/>
      </c>
      <c r="R226" s="295" t="str">
        <f t="shared" ca="1" si="204"/>
        <v/>
      </c>
      <c r="S226" s="294" t="str">
        <f t="shared" si="264"/>
        <v/>
      </c>
      <c r="T226" s="295" t="str">
        <f t="shared" ca="1" si="205"/>
        <v/>
      </c>
      <c r="U226" s="294" t="str">
        <f t="shared" si="265"/>
        <v/>
      </c>
      <c r="V226" s="295" t="str">
        <f t="shared" ca="1" si="206"/>
        <v/>
      </c>
      <c r="W226" s="294" t="str">
        <f t="shared" si="266"/>
        <v/>
      </c>
      <c r="X226" s="295" t="str">
        <f t="shared" ca="1" si="207"/>
        <v/>
      </c>
      <c r="Y226" s="294" t="str">
        <f t="shared" si="267"/>
        <v/>
      </c>
      <c r="Z226" s="295" t="str">
        <f t="shared" ca="1" si="208"/>
        <v/>
      </c>
      <c r="AA226" s="294" t="str">
        <f t="shared" si="268"/>
        <v/>
      </c>
      <c r="AB226" s="295" t="str">
        <f t="shared" ca="1" si="209"/>
        <v/>
      </c>
      <c r="AC226" s="294" t="str">
        <f t="shared" si="269"/>
        <v/>
      </c>
      <c r="AD226" s="295" t="str">
        <f t="shared" ca="1" si="210"/>
        <v/>
      </c>
      <c r="AE226" s="294" t="str">
        <f t="shared" si="270"/>
        <v/>
      </c>
      <c r="AF226" s="295" t="str">
        <f t="shared" ca="1" si="211"/>
        <v/>
      </c>
      <c r="AG226" s="294" t="str">
        <f t="shared" si="271"/>
        <v/>
      </c>
      <c r="AH226" s="295" t="str">
        <f t="shared" ca="1" si="212"/>
        <v/>
      </c>
      <c r="AI226" s="294" t="str">
        <f t="shared" si="272"/>
        <v/>
      </c>
      <c r="AJ226" s="295" t="str">
        <f t="shared" si="213"/>
        <v/>
      </c>
      <c r="AK226" s="294" t="str">
        <f t="shared" si="273"/>
        <v/>
      </c>
      <c r="AL226" s="295" t="str">
        <f t="shared" si="214"/>
        <v/>
      </c>
      <c r="AM226" s="294" t="str">
        <f t="shared" si="274"/>
        <v/>
      </c>
      <c r="AN226" s="295" t="str">
        <f t="shared" si="215"/>
        <v/>
      </c>
      <c r="AO226" s="294" t="str">
        <f t="shared" si="275"/>
        <v/>
      </c>
      <c r="AP226" s="295" t="str">
        <f t="shared" si="216"/>
        <v/>
      </c>
      <c r="AQ226" s="294" t="str">
        <f t="shared" si="276"/>
        <v/>
      </c>
      <c r="AR226" s="295" t="str">
        <f t="shared" si="217"/>
        <v/>
      </c>
      <c r="AS226" s="294" t="str">
        <f t="shared" si="277"/>
        <v/>
      </c>
      <c r="AT226" s="295" t="str">
        <f t="shared" si="218"/>
        <v/>
      </c>
      <c r="AU226" s="294" t="str">
        <f t="shared" si="278"/>
        <v/>
      </c>
      <c r="AV226" s="295" t="str">
        <f t="shared" si="219"/>
        <v/>
      </c>
      <c r="AW226" s="294" t="str">
        <f t="shared" si="279"/>
        <v/>
      </c>
      <c r="AX226" s="295" t="str">
        <f t="shared" si="220"/>
        <v/>
      </c>
      <c r="AY226" s="294" t="str">
        <f t="shared" si="280"/>
        <v/>
      </c>
      <c r="AZ226" s="295" t="str">
        <f t="shared" si="221"/>
        <v/>
      </c>
      <c r="BA226" s="294" t="str">
        <f t="shared" si="251"/>
        <v/>
      </c>
      <c r="BB226" s="295" t="str">
        <f t="shared" si="222"/>
        <v/>
      </c>
      <c r="BC226" s="294" t="str">
        <f t="shared" si="252"/>
        <v/>
      </c>
      <c r="BD226" s="295" t="str">
        <f t="shared" si="223"/>
        <v/>
      </c>
      <c r="BE226" s="294" t="str">
        <f t="shared" si="253"/>
        <v/>
      </c>
    </row>
    <row r="227" spans="1:57" ht="26.25" hidden="1" customHeight="1">
      <c r="A227" s="241">
        <v>99</v>
      </c>
      <c r="B227" s="379"/>
      <c r="C227" s="380" t="str">
        <f t="shared" si="196"/>
        <v/>
      </c>
      <c r="D227" s="295" t="str">
        <f t="shared" si="197"/>
        <v/>
      </c>
      <c r="E227" s="294" t="str">
        <f t="shared" si="257"/>
        <v/>
      </c>
      <c r="F227" s="295" t="str">
        <f t="shared" ca="1" si="198"/>
        <v/>
      </c>
      <c r="G227" s="294" t="str">
        <f t="shared" si="258"/>
        <v/>
      </c>
      <c r="H227" s="295" t="str">
        <f t="shared" ca="1" si="199"/>
        <v/>
      </c>
      <c r="I227" s="294" t="str">
        <f t="shared" si="259"/>
        <v/>
      </c>
      <c r="J227" s="295" t="str">
        <f t="shared" ca="1" si="200"/>
        <v/>
      </c>
      <c r="K227" s="294" t="str">
        <f t="shared" si="260"/>
        <v/>
      </c>
      <c r="L227" s="295" t="str">
        <f t="shared" ca="1" si="201"/>
        <v/>
      </c>
      <c r="M227" s="294" t="str">
        <f t="shared" si="261"/>
        <v/>
      </c>
      <c r="N227" s="295" t="str">
        <f t="shared" ca="1" si="202"/>
        <v/>
      </c>
      <c r="O227" s="294" t="str">
        <f t="shared" si="262"/>
        <v/>
      </c>
      <c r="P227" s="295" t="str">
        <f t="shared" ca="1" si="203"/>
        <v/>
      </c>
      <c r="Q227" s="294" t="str">
        <f t="shared" si="263"/>
        <v/>
      </c>
      <c r="R227" s="295" t="str">
        <f t="shared" ca="1" si="204"/>
        <v/>
      </c>
      <c r="S227" s="294" t="str">
        <f t="shared" si="264"/>
        <v/>
      </c>
      <c r="T227" s="295" t="str">
        <f t="shared" ca="1" si="205"/>
        <v/>
      </c>
      <c r="U227" s="294" t="str">
        <f t="shared" si="265"/>
        <v/>
      </c>
      <c r="V227" s="295" t="str">
        <f t="shared" ca="1" si="206"/>
        <v/>
      </c>
      <c r="W227" s="294" t="str">
        <f t="shared" si="266"/>
        <v/>
      </c>
      <c r="X227" s="295" t="str">
        <f t="shared" ca="1" si="207"/>
        <v/>
      </c>
      <c r="Y227" s="294" t="str">
        <f t="shared" si="267"/>
        <v/>
      </c>
      <c r="Z227" s="295" t="str">
        <f t="shared" ca="1" si="208"/>
        <v/>
      </c>
      <c r="AA227" s="294" t="str">
        <f t="shared" si="268"/>
        <v/>
      </c>
      <c r="AB227" s="295" t="str">
        <f t="shared" ca="1" si="209"/>
        <v/>
      </c>
      <c r="AC227" s="294" t="str">
        <f t="shared" si="269"/>
        <v/>
      </c>
      <c r="AD227" s="295" t="str">
        <f t="shared" ca="1" si="210"/>
        <v/>
      </c>
      <c r="AE227" s="294" t="str">
        <f t="shared" si="270"/>
        <v/>
      </c>
      <c r="AF227" s="295" t="str">
        <f t="shared" ca="1" si="211"/>
        <v/>
      </c>
      <c r="AG227" s="294" t="str">
        <f t="shared" si="271"/>
        <v/>
      </c>
      <c r="AH227" s="295" t="str">
        <f t="shared" ca="1" si="212"/>
        <v/>
      </c>
      <c r="AI227" s="294" t="str">
        <f t="shared" si="272"/>
        <v/>
      </c>
      <c r="AJ227" s="295" t="str">
        <f t="shared" si="213"/>
        <v/>
      </c>
      <c r="AK227" s="294" t="str">
        <f t="shared" si="273"/>
        <v/>
      </c>
      <c r="AL227" s="295" t="str">
        <f t="shared" si="214"/>
        <v/>
      </c>
      <c r="AM227" s="294" t="str">
        <f t="shared" si="274"/>
        <v/>
      </c>
      <c r="AN227" s="295" t="str">
        <f t="shared" si="215"/>
        <v/>
      </c>
      <c r="AO227" s="294" t="str">
        <f t="shared" si="275"/>
        <v/>
      </c>
      <c r="AP227" s="295" t="str">
        <f t="shared" si="216"/>
        <v/>
      </c>
      <c r="AQ227" s="294" t="str">
        <f t="shared" si="276"/>
        <v/>
      </c>
      <c r="AR227" s="295" t="str">
        <f t="shared" si="217"/>
        <v/>
      </c>
      <c r="AS227" s="294" t="str">
        <f t="shared" si="277"/>
        <v/>
      </c>
      <c r="AT227" s="295" t="str">
        <f t="shared" si="218"/>
        <v/>
      </c>
      <c r="AU227" s="294" t="str">
        <f t="shared" si="278"/>
        <v/>
      </c>
      <c r="AV227" s="295" t="str">
        <f t="shared" si="219"/>
        <v/>
      </c>
      <c r="AW227" s="294" t="str">
        <f t="shared" si="279"/>
        <v/>
      </c>
      <c r="AX227" s="295" t="str">
        <f t="shared" si="220"/>
        <v/>
      </c>
      <c r="AY227" s="294" t="str">
        <f t="shared" si="280"/>
        <v/>
      </c>
      <c r="AZ227" s="295" t="str">
        <f t="shared" si="221"/>
        <v/>
      </c>
      <c r="BA227" s="294" t="str">
        <f t="shared" si="251"/>
        <v/>
      </c>
      <c r="BB227" s="295" t="str">
        <f t="shared" si="222"/>
        <v/>
      </c>
      <c r="BC227" s="294" t="str">
        <f t="shared" si="252"/>
        <v/>
      </c>
      <c r="BD227" s="295" t="str">
        <f t="shared" si="223"/>
        <v/>
      </c>
      <c r="BE227" s="294" t="str">
        <f t="shared" si="253"/>
        <v/>
      </c>
    </row>
    <row r="228" spans="1:57" ht="26.25" hidden="1" customHeight="1">
      <c r="A228" s="241">
        <v>100</v>
      </c>
      <c r="B228" s="379"/>
      <c r="C228" s="380" t="str">
        <f t="shared" si="196"/>
        <v/>
      </c>
      <c r="D228" s="295" t="str">
        <f t="shared" si="197"/>
        <v/>
      </c>
      <c r="E228" s="294" t="str">
        <f t="shared" si="257"/>
        <v/>
      </c>
      <c r="F228" s="295" t="str">
        <f t="shared" ca="1" si="198"/>
        <v/>
      </c>
      <c r="G228" s="294" t="str">
        <f t="shared" si="258"/>
        <v/>
      </c>
      <c r="H228" s="295" t="str">
        <f t="shared" ca="1" si="199"/>
        <v/>
      </c>
      <c r="I228" s="294" t="str">
        <f t="shared" si="259"/>
        <v/>
      </c>
      <c r="J228" s="295" t="str">
        <f t="shared" ca="1" si="200"/>
        <v/>
      </c>
      <c r="K228" s="294" t="str">
        <f t="shared" si="260"/>
        <v/>
      </c>
      <c r="L228" s="295" t="str">
        <f t="shared" ca="1" si="201"/>
        <v/>
      </c>
      <c r="M228" s="294" t="str">
        <f t="shared" si="261"/>
        <v/>
      </c>
      <c r="N228" s="295" t="str">
        <f t="shared" ca="1" si="202"/>
        <v/>
      </c>
      <c r="O228" s="294" t="str">
        <f t="shared" si="262"/>
        <v/>
      </c>
      <c r="P228" s="295" t="str">
        <f t="shared" ca="1" si="203"/>
        <v/>
      </c>
      <c r="Q228" s="294" t="str">
        <f t="shared" si="263"/>
        <v/>
      </c>
      <c r="R228" s="295" t="str">
        <f t="shared" ca="1" si="204"/>
        <v/>
      </c>
      <c r="S228" s="294" t="str">
        <f t="shared" si="264"/>
        <v/>
      </c>
      <c r="T228" s="295" t="str">
        <f t="shared" ca="1" si="205"/>
        <v/>
      </c>
      <c r="U228" s="294" t="str">
        <f t="shared" si="265"/>
        <v/>
      </c>
      <c r="V228" s="295" t="str">
        <f t="shared" ca="1" si="206"/>
        <v/>
      </c>
      <c r="W228" s="294" t="str">
        <f t="shared" si="266"/>
        <v/>
      </c>
      <c r="X228" s="295" t="str">
        <f t="shared" ca="1" si="207"/>
        <v/>
      </c>
      <c r="Y228" s="294" t="str">
        <f t="shared" si="267"/>
        <v/>
      </c>
      <c r="Z228" s="295" t="str">
        <f t="shared" ca="1" si="208"/>
        <v/>
      </c>
      <c r="AA228" s="294" t="str">
        <f t="shared" si="268"/>
        <v/>
      </c>
      <c r="AB228" s="295" t="str">
        <f t="shared" ca="1" si="209"/>
        <v/>
      </c>
      <c r="AC228" s="294" t="str">
        <f t="shared" si="269"/>
        <v/>
      </c>
      <c r="AD228" s="295" t="str">
        <f t="shared" ca="1" si="210"/>
        <v/>
      </c>
      <c r="AE228" s="294" t="str">
        <f t="shared" si="270"/>
        <v/>
      </c>
      <c r="AF228" s="295" t="str">
        <f t="shared" ca="1" si="211"/>
        <v/>
      </c>
      <c r="AG228" s="294" t="str">
        <f t="shared" si="271"/>
        <v/>
      </c>
      <c r="AH228" s="295" t="str">
        <f t="shared" ca="1" si="212"/>
        <v/>
      </c>
      <c r="AI228" s="294" t="str">
        <f t="shared" si="272"/>
        <v/>
      </c>
      <c r="AJ228" s="295" t="str">
        <f t="shared" si="213"/>
        <v/>
      </c>
      <c r="AK228" s="294" t="str">
        <f t="shared" si="273"/>
        <v/>
      </c>
      <c r="AL228" s="295" t="str">
        <f t="shared" si="214"/>
        <v/>
      </c>
      <c r="AM228" s="294" t="str">
        <f t="shared" si="274"/>
        <v/>
      </c>
      <c r="AN228" s="295" t="str">
        <f t="shared" si="215"/>
        <v/>
      </c>
      <c r="AO228" s="294" t="str">
        <f t="shared" si="275"/>
        <v/>
      </c>
      <c r="AP228" s="295" t="str">
        <f t="shared" si="216"/>
        <v/>
      </c>
      <c r="AQ228" s="294" t="str">
        <f t="shared" si="276"/>
        <v/>
      </c>
      <c r="AR228" s="295" t="str">
        <f t="shared" si="217"/>
        <v/>
      </c>
      <c r="AS228" s="294" t="str">
        <f t="shared" si="277"/>
        <v/>
      </c>
      <c r="AT228" s="295" t="str">
        <f t="shared" si="218"/>
        <v/>
      </c>
      <c r="AU228" s="294" t="str">
        <f t="shared" si="278"/>
        <v/>
      </c>
      <c r="AV228" s="295" t="str">
        <f t="shared" si="219"/>
        <v/>
      </c>
      <c r="AW228" s="294" t="str">
        <f t="shared" si="279"/>
        <v/>
      </c>
      <c r="AX228" s="295" t="str">
        <f t="shared" si="220"/>
        <v/>
      </c>
      <c r="AY228" s="294" t="str">
        <f t="shared" si="280"/>
        <v/>
      </c>
      <c r="AZ228" s="295" t="str">
        <f t="shared" si="221"/>
        <v/>
      </c>
      <c r="BA228" s="294" t="str">
        <f t="shared" si="251"/>
        <v/>
      </c>
      <c r="BB228" s="295" t="str">
        <f t="shared" si="222"/>
        <v/>
      </c>
      <c r="BC228" s="294" t="str">
        <f t="shared" si="252"/>
        <v/>
      </c>
      <c r="BD228" s="295" t="str">
        <f t="shared" si="223"/>
        <v/>
      </c>
      <c r="BE228" s="294" t="str">
        <f t="shared" si="253"/>
        <v/>
      </c>
    </row>
    <row r="229" spans="1:57" ht="26.25" hidden="1" customHeight="1">
      <c r="A229" s="241">
        <v>101</v>
      </c>
      <c r="B229" s="379"/>
      <c r="C229" s="380" t="str">
        <f t="shared" si="196"/>
        <v/>
      </c>
      <c r="D229" s="295" t="str">
        <f t="shared" si="197"/>
        <v/>
      </c>
      <c r="E229" s="294" t="str">
        <f t="shared" si="257"/>
        <v/>
      </c>
      <c r="F229" s="295" t="str">
        <f t="shared" ca="1" si="198"/>
        <v/>
      </c>
      <c r="G229" s="294" t="str">
        <f t="shared" si="258"/>
        <v/>
      </c>
      <c r="H229" s="295" t="str">
        <f t="shared" ca="1" si="199"/>
        <v/>
      </c>
      <c r="I229" s="294" t="str">
        <f t="shared" si="259"/>
        <v/>
      </c>
      <c r="J229" s="295" t="str">
        <f t="shared" ca="1" si="200"/>
        <v/>
      </c>
      <c r="K229" s="294" t="str">
        <f t="shared" si="260"/>
        <v/>
      </c>
      <c r="L229" s="295" t="str">
        <f t="shared" ca="1" si="201"/>
        <v/>
      </c>
      <c r="M229" s="294" t="str">
        <f t="shared" si="261"/>
        <v/>
      </c>
      <c r="N229" s="295" t="str">
        <f t="shared" ca="1" si="202"/>
        <v/>
      </c>
      <c r="O229" s="294" t="str">
        <f t="shared" si="262"/>
        <v/>
      </c>
      <c r="P229" s="295" t="str">
        <f t="shared" ca="1" si="203"/>
        <v/>
      </c>
      <c r="Q229" s="294" t="str">
        <f t="shared" si="263"/>
        <v/>
      </c>
      <c r="R229" s="295" t="str">
        <f t="shared" ca="1" si="204"/>
        <v/>
      </c>
      <c r="S229" s="294" t="str">
        <f t="shared" si="264"/>
        <v/>
      </c>
      <c r="T229" s="295" t="str">
        <f t="shared" ca="1" si="205"/>
        <v/>
      </c>
      <c r="U229" s="294" t="str">
        <f t="shared" si="265"/>
        <v/>
      </c>
      <c r="V229" s="295" t="str">
        <f t="shared" ca="1" si="206"/>
        <v/>
      </c>
      <c r="W229" s="294" t="str">
        <f t="shared" si="266"/>
        <v/>
      </c>
      <c r="X229" s="295" t="str">
        <f t="shared" ca="1" si="207"/>
        <v/>
      </c>
      <c r="Y229" s="294" t="str">
        <f t="shared" si="267"/>
        <v/>
      </c>
      <c r="Z229" s="295" t="str">
        <f t="shared" ca="1" si="208"/>
        <v/>
      </c>
      <c r="AA229" s="294" t="str">
        <f t="shared" si="268"/>
        <v/>
      </c>
      <c r="AB229" s="295" t="str">
        <f t="shared" ca="1" si="209"/>
        <v/>
      </c>
      <c r="AC229" s="294" t="str">
        <f t="shared" si="269"/>
        <v/>
      </c>
      <c r="AD229" s="295" t="str">
        <f t="shared" ca="1" si="210"/>
        <v/>
      </c>
      <c r="AE229" s="294" t="str">
        <f t="shared" si="270"/>
        <v/>
      </c>
      <c r="AF229" s="295" t="str">
        <f t="shared" ca="1" si="211"/>
        <v/>
      </c>
      <c r="AG229" s="294" t="str">
        <f t="shared" si="271"/>
        <v/>
      </c>
      <c r="AH229" s="295" t="str">
        <f t="shared" ca="1" si="212"/>
        <v/>
      </c>
      <c r="AI229" s="294" t="str">
        <f t="shared" si="272"/>
        <v/>
      </c>
      <c r="AJ229" s="295" t="str">
        <f t="shared" si="213"/>
        <v/>
      </c>
      <c r="AK229" s="294" t="str">
        <f t="shared" si="273"/>
        <v/>
      </c>
      <c r="AL229" s="295" t="str">
        <f t="shared" si="214"/>
        <v/>
      </c>
      <c r="AM229" s="294" t="str">
        <f t="shared" si="274"/>
        <v/>
      </c>
      <c r="AN229" s="295" t="str">
        <f t="shared" si="215"/>
        <v/>
      </c>
      <c r="AO229" s="294" t="str">
        <f t="shared" si="275"/>
        <v/>
      </c>
      <c r="AP229" s="295" t="str">
        <f t="shared" si="216"/>
        <v/>
      </c>
      <c r="AQ229" s="294" t="str">
        <f t="shared" si="276"/>
        <v/>
      </c>
      <c r="AR229" s="295" t="str">
        <f t="shared" si="217"/>
        <v/>
      </c>
      <c r="AS229" s="294" t="str">
        <f t="shared" si="277"/>
        <v/>
      </c>
      <c r="AT229" s="295" t="str">
        <f t="shared" si="218"/>
        <v/>
      </c>
      <c r="AU229" s="294" t="str">
        <f t="shared" si="278"/>
        <v/>
      </c>
      <c r="AV229" s="295" t="str">
        <f t="shared" si="219"/>
        <v/>
      </c>
      <c r="AW229" s="294" t="str">
        <f t="shared" si="279"/>
        <v/>
      </c>
      <c r="AX229" s="295" t="str">
        <f t="shared" si="220"/>
        <v/>
      </c>
      <c r="AY229" s="294" t="str">
        <f t="shared" si="280"/>
        <v/>
      </c>
      <c r="AZ229" s="295" t="str">
        <f t="shared" si="221"/>
        <v/>
      </c>
      <c r="BA229" s="294" t="str">
        <f t="shared" si="251"/>
        <v/>
      </c>
      <c r="BB229" s="295" t="str">
        <f t="shared" si="222"/>
        <v/>
      </c>
      <c r="BC229" s="294" t="str">
        <f t="shared" si="252"/>
        <v/>
      </c>
      <c r="BD229" s="295" t="str">
        <f t="shared" si="223"/>
        <v/>
      </c>
      <c r="BE229" s="294" t="str">
        <f t="shared" si="253"/>
        <v/>
      </c>
    </row>
    <row r="230" spans="1:57" ht="26.25" hidden="1" customHeight="1">
      <c r="A230" s="241">
        <v>102</v>
      </c>
      <c r="B230" s="379"/>
      <c r="C230" s="380" t="str">
        <f t="shared" si="196"/>
        <v/>
      </c>
      <c r="D230" s="295" t="str">
        <f t="shared" si="197"/>
        <v/>
      </c>
      <c r="E230" s="294" t="str">
        <f t="shared" si="257"/>
        <v/>
      </c>
      <c r="F230" s="295" t="str">
        <f t="shared" ca="1" si="198"/>
        <v/>
      </c>
      <c r="G230" s="294" t="str">
        <f t="shared" si="258"/>
        <v/>
      </c>
      <c r="H230" s="295" t="str">
        <f t="shared" ca="1" si="199"/>
        <v/>
      </c>
      <c r="I230" s="294" t="str">
        <f t="shared" si="259"/>
        <v/>
      </c>
      <c r="J230" s="295" t="str">
        <f t="shared" ca="1" si="200"/>
        <v/>
      </c>
      <c r="K230" s="294" t="str">
        <f t="shared" si="260"/>
        <v/>
      </c>
      <c r="L230" s="295" t="str">
        <f t="shared" ca="1" si="201"/>
        <v/>
      </c>
      <c r="M230" s="294" t="str">
        <f t="shared" si="261"/>
        <v/>
      </c>
      <c r="N230" s="295" t="str">
        <f t="shared" ca="1" si="202"/>
        <v/>
      </c>
      <c r="O230" s="294" t="str">
        <f t="shared" si="262"/>
        <v/>
      </c>
      <c r="P230" s="295" t="str">
        <f t="shared" ca="1" si="203"/>
        <v/>
      </c>
      <c r="Q230" s="294" t="str">
        <f t="shared" si="263"/>
        <v/>
      </c>
      <c r="R230" s="295" t="str">
        <f t="shared" ca="1" si="204"/>
        <v/>
      </c>
      <c r="S230" s="294" t="str">
        <f t="shared" si="264"/>
        <v/>
      </c>
      <c r="T230" s="295" t="str">
        <f t="shared" ca="1" si="205"/>
        <v/>
      </c>
      <c r="U230" s="294" t="str">
        <f t="shared" si="265"/>
        <v/>
      </c>
      <c r="V230" s="295" t="str">
        <f t="shared" ca="1" si="206"/>
        <v/>
      </c>
      <c r="W230" s="294" t="str">
        <f t="shared" si="266"/>
        <v/>
      </c>
      <c r="X230" s="295" t="str">
        <f t="shared" ca="1" si="207"/>
        <v/>
      </c>
      <c r="Y230" s="294" t="str">
        <f t="shared" si="267"/>
        <v/>
      </c>
      <c r="Z230" s="295" t="str">
        <f t="shared" ca="1" si="208"/>
        <v/>
      </c>
      <c r="AA230" s="294" t="str">
        <f t="shared" si="268"/>
        <v/>
      </c>
      <c r="AB230" s="295" t="str">
        <f t="shared" ca="1" si="209"/>
        <v/>
      </c>
      <c r="AC230" s="294" t="str">
        <f t="shared" si="269"/>
        <v/>
      </c>
      <c r="AD230" s="295" t="str">
        <f t="shared" ca="1" si="210"/>
        <v/>
      </c>
      <c r="AE230" s="294" t="str">
        <f t="shared" si="270"/>
        <v/>
      </c>
      <c r="AF230" s="295" t="str">
        <f t="shared" ca="1" si="211"/>
        <v/>
      </c>
      <c r="AG230" s="294" t="str">
        <f t="shared" si="271"/>
        <v/>
      </c>
      <c r="AH230" s="295" t="str">
        <f t="shared" ca="1" si="212"/>
        <v/>
      </c>
      <c r="AI230" s="294" t="str">
        <f t="shared" si="272"/>
        <v/>
      </c>
      <c r="AJ230" s="295" t="str">
        <f t="shared" si="213"/>
        <v/>
      </c>
      <c r="AK230" s="294" t="str">
        <f t="shared" si="273"/>
        <v/>
      </c>
      <c r="AL230" s="295" t="str">
        <f t="shared" si="214"/>
        <v/>
      </c>
      <c r="AM230" s="294" t="str">
        <f t="shared" si="274"/>
        <v/>
      </c>
      <c r="AN230" s="295" t="str">
        <f t="shared" si="215"/>
        <v/>
      </c>
      <c r="AO230" s="294" t="str">
        <f t="shared" si="275"/>
        <v/>
      </c>
      <c r="AP230" s="295" t="str">
        <f t="shared" si="216"/>
        <v/>
      </c>
      <c r="AQ230" s="294" t="str">
        <f t="shared" si="276"/>
        <v/>
      </c>
      <c r="AR230" s="295" t="str">
        <f t="shared" si="217"/>
        <v/>
      </c>
      <c r="AS230" s="294" t="str">
        <f t="shared" si="277"/>
        <v/>
      </c>
      <c r="AT230" s="295" t="str">
        <f t="shared" si="218"/>
        <v/>
      </c>
      <c r="AU230" s="294" t="str">
        <f t="shared" si="278"/>
        <v/>
      </c>
      <c r="AV230" s="295" t="str">
        <f t="shared" si="219"/>
        <v/>
      </c>
      <c r="AW230" s="294" t="str">
        <f t="shared" si="279"/>
        <v/>
      </c>
      <c r="AX230" s="295" t="str">
        <f t="shared" si="220"/>
        <v/>
      </c>
      <c r="AY230" s="294" t="str">
        <f t="shared" si="280"/>
        <v/>
      </c>
      <c r="AZ230" s="295" t="str">
        <f t="shared" si="221"/>
        <v/>
      </c>
      <c r="BA230" s="294" t="str">
        <f t="shared" si="251"/>
        <v/>
      </c>
      <c r="BB230" s="295" t="str">
        <f t="shared" si="222"/>
        <v/>
      </c>
      <c r="BC230" s="294" t="str">
        <f t="shared" si="252"/>
        <v/>
      </c>
      <c r="BD230" s="295" t="str">
        <f t="shared" si="223"/>
        <v/>
      </c>
      <c r="BE230" s="294" t="str">
        <f t="shared" si="253"/>
        <v/>
      </c>
    </row>
    <row r="231" spans="1:57" ht="26.25" hidden="1" customHeight="1">
      <c r="A231" s="241">
        <v>103</v>
      </c>
      <c r="B231" s="379"/>
      <c r="C231" s="380" t="str">
        <f t="shared" si="196"/>
        <v/>
      </c>
      <c r="D231" s="295" t="str">
        <f t="shared" si="197"/>
        <v/>
      </c>
      <c r="E231" s="294" t="str">
        <f t="shared" si="257"/>
        <v/>
      </c>
      <c r="F231" s="295" t="str">
        <f t="shared" ca="1" si="198"/>
        <v/>
      </c>
      <c r="G231" s="294" t="str">
        <f t="shared" si="258"/>
        <v/>
      </c>
      <c r="H231" s="295" t="str">
        <f t="shared" ca="1" si="199"/>
        <v/>
      </c>
      <c r="I231" s="294" t="str">
        <f t="shared" si="259"/>
        <v/>
      </c>
      <c r="J231" s="295" t="str">
        <f t="shared" ca="1" si="200"/>
        <v/>
      </c>
      <c r="K231" s="294" t="str">
        <f t="shared" si="260"/>
        <v/>
      </c>
      <c r="L231" s="295" t="str">
        <f t="shared" ca="1" si="201"/>
        <v/>
      </c>
      <c r="M231" s="294" t="str">
        <f t="shared" si="261"/>
        <v/>
      </c>
      <c r="N231" s="295" t="str">
        <f t="shared" ca="1" si="202"/>
        <v/>
      </c>
      <c r="O231" s="294" t="str">
        <f t="shared" si="262"/>
        <v/>
      </c>
      <c r="P231" s="295" t="str">
        <f t="shared" ca="1" si="203"/>
        <v/>
      </c>
      <c r="Q231" s="294" t="str">
        <f t="shared" si="263"/>
        <v/>
      </c>
      <c r="R231" s="295" t="str">
        <f t="shared" ca="1" si="204"/>
        <v/>
      </c>
      <c r="S231" s="294" t="str">
        <f t="shared" si="264"/>
        <v/>
      </c>
      <c r="T231" s="295" t="str">
        <f t="shared" ca="1" si="205"/>
        <v/>
      </c>
      <c r="U231" s="294" t="str">
        <f t="shared" si="265"/>
        <v/>
      </c>
      <c r="V231" s="295" t="str">
        <f t="shared" ca="1" si="206"/>
        <v/>
      </c>
      <c r="W231" s="294" t="str">
        <f t="shared" si="266"/>
        <v/>
      </c>
      <c r="X231" s="295" t="str">
        <f t="shared" ca="1" si="207"/>
        <v/>
      </c>
      <c r="Y231" s="294" t="str">
        <f t="shared" si="267"/>
        <v/>
      </c>
      <c r="Z231" s="295" t="str">
        <f t="shared" ca="1" si="208"/>
        <v/>
      </c>
      <c r="AA231" s="294" t="str">
        <f t="shared" si="268"/>
        <v/>
      </c>
      <c r="AB231" s="295" t="str">
        <f t="shared" ca="1" si="209"/>
        <v/>
      </c>
      <c r="AC231" s="294" t="str">
        <f t="shared" si="269"/>
        <v/>
      </c>
      <c r="AD231" s="295" t="str">
        <f t="shared" ca="1" si="210"/>
        <v/>
      </c>
      <c r="AE231" s="294" t="str">
        <f t="shared" si="270"/>
        <v/>
      </c>
      <c r="AF231" s="295" t="str">
        <f t="shared" ca="1" si="211"/>
        <v/>
      </c>
      <c r="AG231" s="294" t="str">
        <f t="shared" si="271"/>
        <v/>
      </c>
      <c r="AH231" s="295" t="str">
        <f t="shared" ca="1" si="212"/>
        <v/>
      </c>
      <c r="AI231" s="294" t="str">
        <f t="shared" si="272"/>
        <v/>
      </c>
      <c r="AJ231" s="295" t="str">
        <f t="shared" si="213"/>
        <v/>
      </c>
      <c r="AK231" s="294" t="str">
        <f t="shared" si="273"/>
        <v/>
      </c>
      <c r="AL231" s="295" t="str">
        <f t="shared" si="214"/>
        <v/>
      </c>
      <c r="AM231" s="294" t="str">
        <f t="shared" si="274"/>
        <v/>
      </c>
      <c r="AN231" s="295" t="str">
        <f t="shared" si="215"/>
        <v/>
      </c>
      <c r="AO231" s="294" t="str">
        <f t="shared" si="275"/>
        <v/>
      </c>
      <c r="AP231" s="295" t="str">
        <f t="shared" si="216"/>
        <v/>
      </c>
      <c r="AQ231" s="294" t="str">
        <f t="shared" si="276"/>
        <v/>
      </c>
      <c r="AR231" s="295" t="str">
        <f t="shared" si="217"/>
        <v/>
      </c>
      <c r="AS231" s="294" t="str">
        <f t="shared" si="277"/>
        <v/>
      </c>
      <c r="AT231" s="295" t="str">
        <f t="shared" si="218"/>
        <v/>
      </c>
      <c r="AU231" s="294" t="str">
        <f t="shared" si="278"/>
        <v/>
      </c>
      <c r="AV231" s="295" t="str">
        <f t="shared" si="219"/>
        <v/>
      </c>
      <c r="AW231" s="294" t="str">
        <f t="shared" si="279"/>
        <v/>
      </c>
      <c r="AX231" s="295" t="str">
        <f t="shared" si="220"/>
        <v/>
      </c>
      <c r="AY231" s="294" t="str">
        <f t="shared" si="280"/>
        <v/>
      </c>
      <c r="AZ231" s="295" t="str">
        <f t="shared" si="221"/>
        <v/>
      </c>
      <c r="BA231" s="294" t="str">
        <f t="shared" si="251"/>
        <v/>
      </c>
      <c r="BB231" s="295" t="str">
        <f t="shared" si="222"/>
        <v/>
      </c>
      <c r="BC231" s="294" t="str">
        <f t="shared" si="252"/>
        <v/>
      </c>
      <c r="BD231" s="295" t="str">
        <f t="shared" si="223"/>
        <v/>
      </c>
      <c r="BE231" s="294" t="str">
        <f t="shared" si="253"/>
        <v/>
      </c>
    </row>
    <row r="232" spans="1:57" ht="26.25" hidden="1" customHeight="1">
      <c r="A232" s="241">
        <v>104</v>
      </c>
      <c r="B232" s="379"/>
      <c r="C232" s="380" t="str">
        <f t="shared" si="196"/>
        <v/>
      </c>
      <c r="D232" s="295" t="str">
        <f t="shared" si="197"/>
        <v/>
      </c>
      <c r="E232" s="294" t="str">
        <f t="shared" si="257"/>
        <v/>
      </c>
      <c r="F232" s="295" t="str">
        <f t="shared" ca="1" si="198"/>
        <v/>
      </c>
      <c r="G232" s="294" t="str">
        <f t="shared" si="258"/>
        <v/>
      </c>
      <c r="H232" s="295" t="str">
        <f t="shared" ca="1" si="199"/>
        <v/>
      </c>
      <c r="I232" s="294" t="str">
        <f t="shared" si="259"/>
        <v/>
      </c>
      <c r="J232" s="295" t="str">
        <f t="shared" ca="1" si="200"/>
        <v/>
      </c>
      <c r="K232" s="294" t="str">
        <f t="shared" si="260"/>
        <v/>
      </c>
      <c r="L232" s="295" t="str">
        <f t="shared" ca="1" si="201"/>
        <v/>
      </c>
      <c r="M232" s="294" t="str">
        <f t="shared" si="261"/>
        <v/>
      </c>
      <c r="N232" s="295" t="str">
        <f t="shared" ca="1" si="202"/>
        <v/>
      </c>
      <c r="O232" s="294" t="str">
        <f t="shared" si="262"/>
        <v/>
      </c>
      <c r="P232" s="295" t="str">
        <f t="shared" ca="1" si="203"/>
        <v/>
      </c>
      <c r="Q232" s="294" t="str">
        <f t="shared" si="263"/>
        <v/>
      </c>
      <c r="R232" s="295" t="str">
        <f t="shared" ca="1" si="204"/>
        <v/>
      </c>
      <c r="S232" s="294" t="str">
        <f t="shared" si="264"/>
        <v/>
      </c>
      <c r="T232" s="295" t="str">
        <f t="shared" ca="1" si="205"/>
        <v/>
      </c>
      <c r="U232" s="294" t="str">
        <f t="shared" si="265"/>
        <v/>
      </c>
      <c r="V232" s="295" t="str">
        <f t="shared" ca="1" si="206"/>
        <v/>
      </c>
      <c r="W232" s="294" t="str">
        <f t="shared" si="266"/>
        <v/>
      </c>
      <c r="X232" s="295" t="str">
        <f t="shared" ca="1" si="207"/>
        <v/>
      </c>
      <c r="Y232" s="294" t="str">
        <f t="shared" si="267"/>
        <v/>
      </c>
      <c r="Z232" s="295" t="str">
        <f t="shared" ca="1" si="208"/>
        <v/>
      </c>
      <c r="AA232" s="294" t="str">
        <f t="shared" si="268"/>
        <v/>
      </c>
      <c r="AB232" s="295" t="str">
        <f t="shared" ca="1" si="209"/>
        <v/>
      </c>
      <c r="AC232" s="294" t="str">
        <f t="shared" si="269"/>
        <v/>
      </c>
      <c r="AD232" s="295" t="str">
        <f t="shared" ca="1" si="210"/>
        <v/>
      </c>
      <c r="AE232" s="294" t="str">
        <f t="shared" si="270"/>
        <v/>
      </c>
      <c r="AF232" s="295" t="str">
        <f t="shared" ca="1" si="211"/>
        <v/>
      </c>
      <c r="AG232" s="294" t="str">
        <f t="shared" si="271"/>
        <v/>
      </c>
      <c r="AH232" s="295" t="str">
        <f t="shared" ca="1" si="212"/>
        <v/>
      </c>
      <c r="AI232" s="294" t="str">
        <f t="shared" si="272"/>
        <v/>
      </c>
      <c r="AJ232" s="295" t="str">
        <f t="shared" si="213"/>
        <v/>
      </c>
      <c r="AK232" s="294" t="str">
        <f t="shared" si="273"/>
        <v/>
      </c>
      <c r="AL232" s="295" t="str">
        <f t="shared" si="214"/>
        <v/>
      </c>
      <c r="AM232" s="294" t="str">
        <f t="shared" si="274"/>
        <v/>
      </c>
      <c r="AN232" s="295" t="str">
        <f t="shared" si="215"/>
        <v/>
      </c>
      <c r="AO232" s="294" t="str">
        <f t="shared" si="275"/>
        <v/>
      </c>
      <c r="AP232" s="295" t="str">
        <f t="shared" si="216"/>
        <v/>
      </c>
      <c r="AQ232" s="294" t="str">
        <f t="shared" si="276"/>
        <v/>
      </c>
      <c r="AR232" s="295" t="str">
        <f t="shared" si="217"/>
        <v/>
      </c>
      <c r="AS232" s="294" t="str">
        <f t="shared" si="277"/>
        <v/>
      </c>
      <c r="AT232" s="295" t="str">
        <f t="shared" si="218"/>
        <v/>
      </c>
      <c r="AU232" s="294" t="str">
        <f t="shared" si="278"/>
        <v/>
      </c>
      <c r="AV232" s="295" t="str">
        <f t="shared" si="219"/>
        <v/>
      </c>
      <c r="AW232" s="294" t="str">
        <f t="shared" si="279"/>
        <v/>
      </c>
      <c r="AX232" s="295" t="str">
        <f t="shared" si="220"/>
        <v/>
      </c>
      <c r="AY232" s="294" t="str">
        <f t="shared" si="280"/>
        <v/>
      </c>
      <c r="AZ232" s="295" t="str">
        <f t="shared" si="221"/>
        <v/>
      </c>
      <c r="BA232" s="294" t="str">
        <f t="shared" si="251"/>
        <v/>
      </c>
      <c r="BB232" s="295" t="str">
        <f t="shared" si="222"/>
        <v/>
      </c>
      <c r="BC232" s="294" t="str">
        <f t="shared" si="252"/>
        <v/>
      </c>
      <c r="BD232" s="295" t="str">
        <f t="shared" si="223"/>
        <v/>
      </c>
      <c r="BE232" s="294" t="str">
        <f t="shared" si="253"/>
        <v/>
      </c>
    </row>
    <row r="233" spans="1:57" ht="26.25" hidden="1" customHeight="1">
      <c r="A233" s="241">
        <v>105</v>
      </c>
      <c r="B233" s="379"/>
      <c r="C233" s="380" t="str">
        <f t="shared" si="196"/>
        <v/>
      </c>
      <c r="D233" s="295" t="str">
        <f t="shared" si="197"/>
        <v/>
      </c>
      <c r="E233" s="294" t="str">
        <f t="shared" si="257"/>
        <v/>
      </c>
      <c r="F233" s="295" t="str">
        <f t="shared" ca="1" si="198"/>
        <v/>
      </c>
      <c r="G233" s="294" t="str">
        <f t="shared" si="258"/>
        <v/>
      </c>
      <c r="H233" s="295" t="str">
        <f t="shared" ca="1" si="199"/>
        <v/>
      </c>
      <c r="I233" s="294" t="str">
        <f t="shared" si="259"/>
        <v/>
      </c>
      <c r="J233" s="295" t="str">
        <f t="shared" ca="1" si="200"/>
        <v/>
      </c>
      <c r="K233" s="294" t="str">
        <f t="shared" si="260"/>
        <v/>
      </c>
      <c r="L233" s="295" t="str">
        <f t="shared" ca="1" si="201"/>
        <v/>
      </c>
      <c r="M233" s="294" t="str">
        <f t="shared" si="261"/>
        <v/>
      </c>
      <c r="N233" s="295" t="str">
        <f t="shared" ca="1" si="202"/>
        <v/>
      </c>
      <c r="O233" s="294" t="str">
        <f t="shared" si="262"/>
        <v/>
      </c>
      <c r="P233" s="295" t="str">
        <f t="shared" ca="1" si="203"/>
        <v/>
      </c>
      <c r="Q233" s="294" t="str">
        <f t="shared" si="263"/>
        <v/>
      </c>
      <c r="R233" s="295" t="str">
        <f t="shared" ca="1" si="204"/>
        <v/>
      </c>
      <c r="S233" s="294" t="str">
        <f t="shared" si="264"/>
        <v/>
      </c>
      <c r="T233" s="295" t="str">
        <f t="shared" ca="1" si="205"/>
        <v/>
      </c>
      <c r="U233" s="294" t="str">
        <f t="shared" si="265"/>
        <v/>
      </c>
      <c r="V233" s="295" t="str">
        <f t="shared" ca="1" si="206"/>
        <v/>
      </c>
      <c r="W233" s="294" t="str">
        <f t="shared" si="266"/>
        <v/>
      </c>
      <c r="X233" s="295" t="str">
        <f t="shared" ca="1" si="207"/>
        <v/>
      </c>
      <c r="Y233" s="294" t="str">
        <f t="shared" si="267"/>
        <v/>
      </c>
      <c r="Z233" s="295" t="str">
        <f t="shared" ca="1" si="208"/>
        <v/>
      </c>
      <c r="AA233" s="294" t="str">
        <f t="shared" si="268"/>
        <v/>
      </c>
      <c r="AB233" s="295" t="str">
        <f t="shared" ca="1" si="209"/>
        <v/>
      </c>
      <c r="AC233" s="294" t="str">
        <f t="shared" si="269"/>
        <v/>
      </c>
      <c r="AD233" s="295" t="str">
        <f t="shared" ca="1" si="210"/>
        <v/>
      </c>
      <c r="AE233" s="294" t="str">
        <f t="shared" si="270"/>
        <v/>
      </c>
      <c r="AF233" s="295" t="str">
        <f t="shared" ca="1" si="211"/>
        <v/>
      </c>
      <c r="AG233" s="294" t="str">
        <f t="shared" si="271"/>
        <v/>
      </c>
      <c r="AH233" s="295" t="str">
        <f t="shared" ca="1" si="212"/>
        <v/>
      </c>
      <c r="AI233" s="294" t="str">
        <f t="shared" si="272"/>
        <v/>
      </c>
      <c r="AJ233" s="295" t="str">
        <f t="shared" si="213"/>
        <v/>
      </c>
      <c r="AK233" s="294" t="str">
        <f t="shared" si="273"/>
        <v/>
      </c>
      <c r="AL233" s="295" t="str">
        <f t="shared" si="214"/>
        <v/>
      </c>
      <c r="AM233" s="294" t="str">
        <f t="shared" si="274"/>
        <v/>
      </c>
      <c r="AN233" s="295" t="str">
        <f t="shared" si="215"/>
        <v/>
      </c>
      <c r="AO233" s="294" t="str">
        <f t="shared" si="275"/>
        <v/>
      </c>
      <c r="AP233" s="295" t="str">
        <f t="shared" si="216"/>
        <v/>
      </c>
      <c r="AQ233" s="294" t="str">
        <f t="shared" si="276"/>
        <v/>
      </c>
      <c r="AR233" s="295" t="str">
        <f t="shared" si="217"/>
        <v/>
      </c>
      <c r="AS233" s="294" t="str">
        <f t="shared" si="277"/>
        <v/>
      </c>
      <c r="AT233" s="295" t="str">
        <f t="shared" si="218"/>
        <v/>
      </c>
      <c r="AU233" s="294" t="str">
        <f t="shared" si="278"/>
        <v/>
      </c>
      <c r="AV233" s="295" t="str">
        <f t="shared" si="219"/>
        <v/>
      </c>
      <c r="AW233" s="294" t="str">
        <f t="shared" si="279"/>
        <v/>
      </c>
      <c r="AX233" s="295" t="str">
        <f t="shared" si="220"/>
        <v/>
      </c>
      <c r="AY233" s="294" t="str">
        <f t="shared" si="280"/>
        <v/>
      </c>
      <c r="AZ233" s="295" t="str">
        <f t="shared" si="221"/>
        <v/>
      </c>
      <c r="BA233" s="294" t="str">
        <f t="shared" si="251"/>
        <v/>
      </c>
      <c r="BB233" s="295" t="str">
        <f t="shared" si="222"/>
        <v/>
      </c>
      <c r="BC233" s="294" t="str">
        <f t="shared" si="252"/>
        <v/>
      </c>
      <c r="BD233" s="295" t="str">
        <f t="shared" si="223"/>
        <v/>
      </c>
      <c r="BE233" s="294" t="str">
        <f t="shared" si="253"/>
        <v/>
      </c>
    </row>
    <row r="234" spans="1:57" ht="26.25" hidden="1" customHeight="1">
      <c r="A234" s="241">
        <v>106</v>
      </c>
      <c r="B234" s="379"/>
      <c r="C234" s="380" t="str">
        <f t="shared" si="196"/>
        <v/>
      </c>
      <c r="D234" s="295" t="str">
        <f t="shared" si="197"/>
        <v/>
      </c>
      <c r="E234" s="294" t="str">
        <f t="shared" si="257"/>
        <v/>
      </c>
      <c r="F234" s="295" t="str">
        <f t="shared" ca="1" si="198"/>
        <v/>
      </c>
      <c r="G234" s="294" t="str">
        <f t="shared" si="258"/>
        <v/>
      </c>
      <c r="H234" s="295" t="str">
        <f t="shared" ca="1" si="199"/>
        <v/>
      </c>
      <c r="I234" s="294" t="str">
        <f t="shared" si="259"/>
        <v/>
      </c>
      <c r="J234" s="295" t="str">
        <f t="shared" ca="1" si="200"/>
        <v/>
      </c>
      <c r="K234" s="294" t="str">
        <f t="shared" si="260"/>
        <v/>
      </c>
      <c r="L234" s="295" t="str">
        <f t="shared" ca="1" si="201"/>
        <v/>
      </c>
      <c r="M234" s="294" t="str">
        <f t="shared" si="261"/>
        <v/>
      </c>
      <c r="N234" s="295" t="str">
        <f t="shared" ca="1" si="202"/>
        <v/>
      </c>
      <c r="O234" s="294" t="str">
        <f t="shared" si="262"/>
        <v/>
      </c>
      <c r="P234" s="295" t="str">
        <f t="shared" ca="1" si="203"/>
        <v/>
      </c>
      <c r="Q234" s="294" t="str">
        <f t="shared" si="263"/>
        <v/>
      </c>
      <c r="R234" s="295" t="str">
        <f t="shared" ca="1" si="204"/>
        <v/>
      </c>
      <c r="S234" s="294" t="str">
        <f t="shared" si="264"/>
        <v/>
      </c>
      <c r="T234" s="295" t="str">
        <f t="shared" ca="1" si="205"/>
        <v/>
      </c>
      <c r="U234" s="294" t="str">
        <f t="shared" si="265"/>
        <v/>
      </c>
      <c r="V234" s="295" t="str">
        <f t="shared" ca="1" si="206"/>
        <v/>
      </c>
      <c r="W234" s="294" t="str">
        <f t="shared" si="266"/>
        <v/>
      </c>
      <c r="X234" s="295" t="str">
        <f t="shared" ca="1" si="207"/>
        <v/>
      </c>
      <c r="Y234" s="294" t="str">
        <f t="shared" si="267"/>
        <v/>
      </c>
      <c r="Z234" s="295" t="str">
        <f t="shared" ca="1" si="208"/>
        <v/>
      </c>
      <c r="AA234" s="294" t="str">
        <f t="shared" si="268"/>
        <v/>
      </c>
      <c r="AB234" s="295" t="str">
        <f t="shared" ca="1" si="209"/>
        <v/>
      </c>
      <c r="AC234" s="294" t="str">
        <f t="shared" si="269"/>
        <v/>
      </c>
      <c r="AD234" s="295" t="str">
        <f t="shared" ca="1" si="210"/>
        <v/>
      </c>
      <c r="AE234" s="294" t="str">
        <f t="shared" si="270"/>
        <v/>
      </c>
      <c r="AF234" s="295" t="str">
        <f t="shared" ca="1" si="211"/>
        <v/>
      </c>
      <c r="AG234" s="294" t="str">
        <f t="shared" si="271"/>
        <v/>
      </c>
      <c r="AH234" s="295" t="str">
        <f t="shared" ca="1" si="212"/>
        <v/>
      </c>
      <c r="AI234" s="294" t="str">
        <f t="shared" si="272"/>
        <v/>
      </c>
      <c r="AJ234" s="295" t="str">
        <f t="shared" si="213"/>
        <v/>
      </c>
      <c r="AK234" s="294" t="str">
        <f t="shared" si="273"/>
        <v/>
      </c>
      <c r="AL234" s="295" t="str">
        <f t="shared" si="214"/>
        <v/>
      </c>
      <c r="AM234" s="294" t="str">
        <f t="shared" si="274"/>
        <v/>
      </c>
      <c r="AN234" s="295" t="str">
        <f t="shared" si="215"/>
        <v/>
      </c>
      <c r="AO234" s="294" t="str">
        <f t="shared" si="275"/>
        <v/>
      </c>
      <c r="AP234" s="295" t="str">
        <f t="shared" si="216"/>
        <v/>
      </c>
      <c r="AQ234" s="294" t="str">
        <f t="shared" si="276"/>
        <v/>
      </c>
      <c r="AR234" s="295" t="str">
        <f t="shared" si="217"/>
        <v/>
      </c>
      <c r="AS234" s="294" t="str">
        <f t="shared" si="277"/>
        <v/>
      </c>
      <c r="AT234" s="295" t="str">
        <f t="shared" si="218"/>
        <v/>
      </c>
      <c r="AU234" s="294" t="str">
        <f t="shared" si="278"/>
        <v/>
      </c>
      <c r="AV234" s="295" t="str">
        <f t="shared" si="219"/>
        <v/>
      </c>
      <c r="AW234" s="294" t="str">
        <f t="shared" si="279"/>
        <v/>
      </c>
      <c r="AX234" s="295" t="str">
        <f t="shared" si="220"/>
        <v/>
      </c>
      <c r="AY234" s="294" t="str">
        <f t="shared" si="280"/>
        <v/>
      </c>
      <c r="AZ234" s="295" t="str">
        <f t="shared" si="221"/>
        <v/>
      </c>
      <c r="BA234" s="294" t="str">
        <f t="shared" si="251"/>
        <v/>
      </c>
      <c r="BB234" s="295" t="str">
        <f t="shared" si="222"/>
        <v/>
      </c>
      <c r="BC234" s="294" t="str">
        <f t="shared" si="252"/>
        <v/>
      </c>
      <c r="BD234" s="295" t="str">
        <f t="shared" si="223"/>
        <v/>
      </c>
      <c r="BE234" s="294" t="str">
        <f t="shared" si="253"/>
        <v/>
      </c>
    </row>
    <row r="235" spans="1:57" ht="26.25" hidden="1" customHeight="1">
      <c r="A235" s="241">
        <v>107</v>
      </c>
      <c r="B235" s="379"/>
      <c r="C235" s="380" t="str">
        <f t="shared" si="196"/>
        <v/>
      </c>
      <c r="D235" s="295" t="str">
        <f t="shared" si="197"/>
        <v/>
      </c>
      <c r="E235" s="294" t="str">
        <f t="shared" si="257"/>
        <v/>
      </c>
      <c r="F235" s="295" t="str">
        <f t="shared" ca="1" si="198"/>
        <v/>
      </c>
      <c r="G235" s="294" t="str">
        <f t="shared" si="258"/>
        <v/>
      </c>
      <c r="H235" s="295" t="str">
        <f t="shared" ca="1" si="199"/>
        <v/>
      </c>
      <c r="I235" s="294" t="str">
        <f t="shared" si="259"/>
        <v/>
      </c>
      <c r="J235" s="295" t="str">
        <f t="shared" ca="1" si="200"/>
        <v/>
      </c>
      <c r="K235" s="294" t="str">
        <f t="shared" si="260"/>
        <v/>
      </c>
      <c r="L235" s="295" t="str">
        <f t="shared" ca="1" si="201"/>
        <v/>
      </c>
      <c r="M235" s="294" t="str">
        <f t="shared" si="261"/>
        <v/>
      </c>
      <c r="N235" s="295" t="str">
        <f t="shared" ca="1" si="202"/>
        <v/>
      </c>
      <c r="O235" s="294" t="str">
        <f t="shared" si="262"/>
        <v/>
      </c>
      <c r="P235" s="295" t="str">
        <f t="shared" ca="1" si="203"/>
        <v/>
      </c>
      <c r="Q235" s="294" t="str">
        <f t="shared" si="263"/>
        <v/>
      </c>
      <c r="R235" s="295" t="str">
        <f t="shared" ca="1" si="204"/>
        <v/>
      </c>
      <c r="S235" s="294" t="str">
        <f t="shared" si="264"/>
        <v/>
      </c>
      <c r="T235" s="295" t="str">
        <f t="shared" ca="1" si="205"/>
        <v/>
      </c>
      <c r="U235" s="294" t="str">
        <f t="shared" si="265"/>
        <v/>
      </c>
      <c r="V235" s="295" t="str">
        <f t="shared" ca="1" si="206"/>
        <v/>
      </c>
      <c r="W235" s="294" t="str">
        <f t="shared" si="266"/>
        <v/>
      </c>
      <c r="X235" s="295" t="str">
        <f t="shared" ca="1" si="207"/>
        <v/>
      </c>
      <c r="Y235" s="294" t="str">
        <f t="shared" si="267"/>
        <v/>
      </c>
      <c r="Z235" s="295" t="str">
        <f t="shared" ca="1" si="208"/>
        <v/>
      </c>
      <c r="AA235" s="294" t="str">
        <f t="shared" si="268"/>
        <v/>
      </c>
      <c r="AB235" s="295" t="str">
        <f t="shared" ca="1" si="209"/>
        <v/>
      </c>
      <c r="AC235" s="294" t="str">
        <f t="shared" si="269"/>
        <v/>
      </c>
      <c r="AD235" s="295" t="str">
        <f t="shared" ca="1" si="210"/>
        <v/>
      </c>
      <c r="AE235" s="294" t="str">
        <f t="shared" si="270"/>
        <v/>
      </c>
      <c r="AF235" s="295" t="str">
        <f t="shared" ca="1" si="211"/>
        <v/>
      </c>
      <c r="AG235" s="294" t="str">
        <f t="shared" si="271"/>
        <v/>
      </c>
      <c r="AH235" s="295" t="str">
        <f t="shared" ca="1" si="212"/>
        <v/>
      </c>
      <c r="AI235" s="294" t="str">
        <f t="shared" si="272"/>
        <v/>
      </c>
      <c r="AJ235" s="295" t="str">
        <f t="shared" si="213"/>
        <v/>
      </c>
      <c r="AK235" s="294" t="str">
        <f t="shared" si="273"/>
        <v/>
      </c>
      <c r="AL235" s="295" t="str">
        <f t="shared" si="214"/>
        <v/>
      </c>
      <c r="AM235" s="294" t="str">
        <f t="shared" si="274"/>
        <v/>
      </c>
      <c r="AN235" s="295" t="str">
        <f t="shared" si="215"/>
        <v/>
      </c>
      <c r="AO235" s="294" t="str">
        <f t="shared" si="275"/>
        <v/>
      </c>
      <c r="AP235" s="295" t="str">
        <f t="shared" si="216"/>
        <v/>
      </c>
      <c r="AQ235" s="294" t="str">
        <f t="shared" si="276"/>
        <v/>
      </c>
      <c r="AR235" s="295" t="str">
        <f t="shared" si="217"/>
        <v/>
      </c>
      <c r="AS235" s="294" t="str">
        <f t="shared" si="277"/>
        <v/>
      </c>
      <c r="AT235" s="295" t="str">
        <f t="shared" si="218"/>
        <v/>
      </c>
      <c r="AU235" s="294" t="str">
        <f t="shared" si="278"/>
        <v/>
      </c>
      <c r="AV235" s="295" t="str">
        <f t="shared" si="219"/>
        <v/>
      </c>
      <c r="AW235" s="294" t="str">
        <f t="shared" si="279"/>
        <v/>
      </c>
      <c r="AX235" s="295" t="str">
        <f t="shared" si="220"/>
        <v/>
      </c>
      <c r="AY235" s="294" t="str">
        <f t="shared" si="280"/>
        <v/>
      </c>
      <c r="AZ235" s="295" t="str">
        <f t="shared" si="221"/>
        <v/>
      </c>
      <c r="BA235" s="294" t="str">
        <f t="shared" si="251"/>
        <v/>
      </c>
      <c r="BB235" s="295" t="str">
        <f t="shared" si="222"/>
        <v/>
      </c>
      <c r="BC235" s="294" t="str">
        <f t="shared" si="252"/>
        <v/>
      </c>
      <c r="BD235" s="295" t="str">
        <f t="shared" si="223"/>
        <v/>
      </c>
      <c r="BE235" s="294" t="str">
        <f t="shared" si="253"/>
        <v/>
      </c>
    </row>
    <row r="236" spans="1:57" ht="26.25" hidden="1" customHeight="1">
      <c r="A236" s="241">
        <v>108</v>
      </c>
      <c r="B236" s="379"/>
      <c r="C236" s="380" t="str">
        <f t="shared" si="196"/>
        <v/>
      </c>
      <c r="D236" s="295" t="str">
        <f t="shared" si="197"/>
        <v/>
      </c>
      <c r="E236" s="294" t="str">
        <f t="shared" si="257"/>
        <v/>
      </c>
      <c r="F236" s="295" t="str">
        <f t="shared" ca="1" si="198"/>
        <v/>
      </c>
      <c r="G236" s="294" t="str">
        <f t="shared" si="258"/>
        <v/>
      </c>
      <c r="H236" s="295" t="str">
        <f t="shared" ca="1" si="199"/>
        <v/>
      </c>
      <c r="I236" s="294" t="str">
        <f t="shared" si="259"/>
        <v/>
      </c>
      <c r="J236" s="295" t="str">
        <f t="shared" ca="1" si="200"/>
        <v/>
      </c>
      <c r="K236" s="294" t="str">
        <f t="shared" si="260"/>
        <v/>
      </c>
      <c r="L236" s="295" t="str">
        <f t="shared" ca="1" si="201"/>
        <v/>
      </c>
      <c r="M236" s="294" t="str">
        <f t="shared" si="261"/>
        <v/>
      </c>
      <c r="N236" s="295" t="str">
        <f t="shared" ca="1" si="202"/>
        <v/>
      </c>
      <c r="O236" s="294" t="str">
        <f t="shared" si="262"/>
        <v/>
      </c>
      <c r="P236" s="295" t="str">
        <f t="shared" ca="1" si="203"/>
        <v/>
      </c>
      <c r="Q236" s="294" t="str">
        <f t="shared" si="263"/>
        <v/>
      </c>
      <c r="R236" s="295" t="str">
        <f t="shared" ca="1" si="204"/>
        <v/>
      </c>
      <c r="S236" s="294" t="str">
        <f t="shared" si="264"/>
        <v/>
      </c>
      <c r="T236" s="295" t="str">
        <f t="shared" ca="1" si="205"/>
        <v/>
      </c>
      <c r="U236" s="294" t="str">
        <f t="shared" si="265"/>
        <v/>
      </c>
      <c r="V236" s="295" t="str">
        <f t="shared" ca="1" si="206"/>
        <v/>
      </c>
      <c r="W236" s="294" t="str">
        <f t="shared" si="266"/>
        <v/>
      </c>
      <c r="X236" s="295" t="str">
        <f t="shared" ca="1" si="207"/>
        <v/>
      </c>
      <c r="Y236" s="294" t="str">
        <f t="shared" si="267"/>
        <v/>
      </c>
      <c r="Z236" s="295" t="str">
        <f t="shared" ca="1" si="208"/>
        <v/>
      </c>
      <c r="AA236" s="294" t="str">
        <f t="shared" si="268"/>
        <v/>
      </c>
      <c r="AB236" s="295" t="str">
        <f t="shared" ca="1" si="209"/>
        <v/>
      </c>
      <c r="AC236" s="294" t="str">
        <f t="shared" si="269"/>
        <v/>
      </c>
      <c r="AD236" s="295" t="str">
        <f t="shared" ca="1" si="210"/>
        <v/>
      </c>
      <c r="AE236" s="294" t="str">
        <f t="shared" si="270"/>
        <v/>
      </c>
      <c r="AF236" s="295" t="str">
        <f t="shared" ca="1" si="211"/>
        <v/>
      </c>
      <c r="AG236" s="294" t="str">
        <f t="shared" si="271"/>
        <v/>
      </c>
      <c r="AH236" s="295" t="str">
        <f t="shared" ca="1" si="212"/>
        <v/>
      </c>
      <c r="AI236" s="294" t="str">
        <f t="shared" si="272"/>
        <v/>
      </c>
      <c r="AJ236" s="295" t="str">
        <f t="shared" si="213"/>
        <v/>
      </c>
      <c r="AK236" s="294" t="str">
        <f t="shared" si="273"/>
        <v/>
      </c>
      <c r="AL236" s="295" t="str">
        <f t="shared" si="214"/>
        <v/>
      </c>
      <c r="AM236" s="294" t="str">
        <f t="shared" si="274"/>
        <v/>
      </c>
      <c r="AN236" s="295" t="str">
        <f t="shared" si="215"/>
        <v/>
      </c>
      <c r="AO236" s="294" t="str">
        <f t="shared" si="275"/>
        <v/>
      </c>
      <c r="AP236" s="295" t="str">
        <f t="shared" si="216"/>
        <v/>
      </c>
      <c r="AQ236" s="294" t="str">
        <f t="shared" si="276"/>
        <v/>
      </c>
      <c r="AR236" s="295" t="str">
        <f t="shared" si="217"/>
        <v/>
      </c>
      <c r="AS236" s="294" t="str">
        <f t="shared" si="277"/>
        <v/>
      </c>
      <c r="AT236" s="295" t="str">
        <f t="shared" si="218"/>
        <v/>
      </c>
      <c r="AU236" s="294" t="str">
        <f t="shared" si="278"/>
        <v/>
      </c>
      <c r="AV236" s="295" t="str">
        <f t="shared" si="219"/>
        <v/>
      </c>
      <c r="AW236" s="294" t="str">
        <f t="shared" si="279"/>
        <v/>
      </c>
      <c r="AX236" s="295" t="str">
        <f t="shared" si="220"/>
        <v/>
      </c>
      <c r="AY236" s="294" t="str">
        <f t="shared" si="280"/>
        <v/>
      </c>
      <c r="AZ236" s="295" t="str">
        <f t="shared" si="221"/>
        <v/>
      </c>
      <c r="BA236" s="294" t="str">
        <f t="shared" si="251"/>
        <v/>
      </c>
      <c r="BB236" s="295" t="str">
        <f t="shared" si="222"/>
        <v/>
      </c>
      <c r="BC236" s="294" t="str">
        <f t="shared" si="252"/>
        <v/>
      </c>
      <c r="BD236" s="295" t="str">
        <f t="shared" si="223"/>
        <v/>
      </c>
      <c r="BE236" s="294" t="str">
        <f t="shared" si="253"/>
        <v/>
      </c>
    </row>
    <row r="237" spans="1:57" ht="26.25" hidden="1" customHeight="1">
      <c r="A237" s="241">
        <v>109</v>
      </c>
      <c r="B237" s="379"/>
      <c r="C237" s="380" t="str">
        <f t="shared" si="196"/>
        <v/>
      </c>
      <c r="D237" s="295" t="str">
        <f t="shared" si="197"/>
        <v/>
      </c>
      <c r="E237" s="294" t="str">
        <f t="shared" si="257"/>
        <v/>
      </c>
      <c r="F237" s="295" t="str">
        <f t="shared" ca="1" si="198"/>
        <v/>
      </c>
      <c r="G237" s="294" t="str">
        <f t="shared" si="258"/>
        <v/>
      </c>
      <c r="H237" s="295" t="str">
        <f t="shared" ca="1" si="199"/>
        <v/>
      </c>
      <c r="I237" s="294" t="str">
        <f t="shared" si="259"/>
        <v/>
      </c>
      <c r="J237" s="295" t="str">
        <f t="shared" ca="1" si="200"/>
        <v/>
      </c>
      <c r="K237" s="294" t="str">
        <f t="shared" si="260"/>
        <v/>
      </c>
      <c r="L237" s="295" t="str">
        <f t="shared" ca="1" si="201"/>
        <v/>
      </c>
      <c r="M237" s="294" t="str">
        <f t="shared" si="261"/>
        <v/>
      </c>
      <c r="N237" s="295" t="str">
        <f t="shared" ca="1" si="202"/>
        <v/>
      </c>
      <c r="O237" s="294" t="str">
        <f t="shared" si="262"/>
        <v/>
      </c>
      <c r="P237" s="295" t="str">
        <f t="shared" ca="1" si="203"/>
        <v/>
      </c>
      <c r="Q237" s="294" t="str">
        <f t="shared" si="263"/>
        <v/>
      </c>
      <c r="R237" s="295" t="str">
        <f t="shared" ca="1" si="204"/>
        <v/>
      </c>
      <c r="S237" s="294" t="str">
        <f t="shared" si="264"/>
        <v/>
      </c>
      <c r="T237" s="295" t="str">
        <f t="shared" ca="1" si="205"/>
        <v/>
      </c>
      <c r="U237" s="294" t="str">
        <f t="shared" si="265"/>
        <v/>
      </c>
      <c r="V237" s="295" t="str">
        <f t="shared" ca="1" si="206"/>
        <v/>
      </c>
      <c r="W237" s="294" t="str">
        <f t="shared" si="266"/>
        <v/>
      </c>
      <c r="X237" s="295" t="str">
        <f t="shared" ca="1" si="207"/>
        <v/>
      </c>
      <c r="Y237" s="294" t="str">
        <f t="shared" si="267"/>
        <v/>
      </c>
      <c r="Z237" s="295" t="str">
        <f t="shared" ca="1" si="208"/>
        <v/>
      </c>
      <c r="AA237" s="294" t="str">
        <f t="shared" si="268"/>
        <v/>
      </c>
      <c r="AB237" s="295" t="str">
        <f t="shared" ca="1" si="209"/>
        <v/>
      </c>
      <c r="AC237" s="294" t="str">
        <f t="shared" si="269"/>
        <v/>
      </c>
      <c r="AD237" s="295" t="str">
        <f t="shared" ca="1" si="210"/>
        <v/>
      </c>
      <c r="AE237" s="294" t="str">
        <f t="shared" si="270"/>
        <v/>
      </c>
      <c r="AF237" s="295" t="str">
        <f t="shared" ca="1" si="211"/>
        <v/>
      </c>
      <c r="AG237" s="294" t="str">
        <f t="shared" si="271"/>
        <v/>
      </c>
      <c r="AH237" s="295" t="str">
        <f t="shared" ca="1" si="212"/>
        <v/>
      </c>
      <c r="AI237" s="294" t="str">
        <f t="shared" si="272"/>
        <v/>
      </c>
      <c r="AJ237" s="295" t="str">
        <f t="shared" si="213"/>
        <v/>
      </c>
      <c r="AK237" s="294" t="str">
        <f t="shared" si="273"/>
        <v/>
      </c>
      <c r="AL237" s="295" t="str">
        <f t="shared" si="214"/>
        <v/>
      </c>
      <c r="AM237" s="294" t="str">
        <f t="shared" si="274"/>
        <v/>
      </c>
      <c r="AN237" s="295" t="str">
        <f t="shared" si="215"/>
        <v/>
      </c>
      <c r="AO237" s="294" t="str">
        <f t="shared" si="275"/>
        <v/>
      </c>
      <c r="AP237" s="295" t="str">
        <f t="shared" si="216"/>
        <v/>
      </c>
      <c r="AQ237" s="294" t="str">
        <f t="shared" si="276"/>
        <v/>
      </c>
      <c r="AR237" s="295" t="str">
        <f t="shared" si="217"/>
        <v/>
      </c>
      <c r="AS237" s="294" t="str">
        <f t="shared" si="277"/>
        <v/>
      </c>
      <c r="AT237" s="295" t="str">
        <f t="shared" si="218"/>
        <v/>
      </c>
      <c r="AU237" s="294" t="str">
        <f t="shared" si="278"/>
        <v/>
      </c>
      <c r="AV237" s="295" t="str">
        <f t="shared" si="219"/>
        <v/>
      </c>
      <c r="AW237" s="294" t="str">
        <f t="shared" si="279"/>
        <v/>
      </c>
      <c r="AX237" s="295" t="str">
        <f t="shared" si="220"/>
        <v/>
      </c>
      <c r="AY237" s="294" t="str">
        <f t="shared" si="280"/>
        <v/>
      </c>
      <c r="AZ237" s="295" t="str">
        <f t="shared" si="221"/>
        <v/>
      </c>
      <c r="BA237" s="294" t="str">
        <f t="shared" si="251"/>
        <v/>
      </c>
      <c r="BB237" s="295" t="str">
        <f t="shared" si="222"/>
        <v/>
      </c>
      <c r="BC237" s="294" t="str">
        <f t="shared" si="252"/>
        <v/>
      </c>
      <c r="BD237" s="295" t="str">
        <f t="shared" si="223"/>
        <v/>
      </c>
      <c r="BE237" s="294" t="str">
        <f t="shared" si="253"/>
        <v/>
      </c>
    </row>
    <row r="238" spans="1:57" ht="26.25" hidden="1" customHeight="1">
      <c r="A238" s="241">
        <v>110</v>
      </c>
      <c r="B238" s="379"/>
      <c r="C238" s="380" t="str">
        <f t="shared" si="196"/>
        <v/>
      </c>
      <c r="D238" s="295" t="str">
        <f t="shared" si="197"/>
        <v/>
      </c>
      <c r="E238" s="294" t="str">
        <f t="shared" si="257"/>
        <v/>
      </c>
      <c r="F238" s="295" t="str">
        <f t="shared" ca="1" si="198"/>
        <v/>
      </c>
      <c r="G238" s="294" t="str">
        <f t="shared" si="258"/>
        <v/>
      </c>
      <c r="H238" s="295" t="str">
        <f t="shared" ca="1" si="199"/>
        <v/>
      </c>
      <c r="I238" s="294" t="str">
        <f t="shared" si="259"/>
        <v/>
      </c>
      <c r="J238" s="295" t="str">
        <f t="shared" ca="1" si="200"/>
        <v/>
      </c>
      <c r="K238" s="294" t="str">
        <f t="shared" si="260"/>
        <v/>
      </c>
      <c r="L238" s="295" t="str">
        <f t="shared" ca="1" si="201"/>
        <v/>
      </c>
      <c r="M238" s="294" t="str">
        <f t="shared" si="261"/>
        <v/>
      </c>
      <c r="N238" s="295" t="str">
        <f t="shared" ca="1" si="202"/>
        <v/>
      </c>
      <c r="O238" s="294" t="str">
        <f t="shared" si="262"/>
        <v/>
      </c>
      <c r="P238" s="295" t="str">
        <f t="shared" ca="1" si="203"/>
        <v/>
      </c>
      <c r="Q238" s="294" t="str">
        <f t="shared" si="263"/>
        <v/>
      </c>
      <c r="R238" s="295" t="str">
        <f t="shared" ca="1" si="204"/>
        <v/>
      </c>
      <c r="S238" s="294" t="str">
        <f t="shared" si="264"/>
        <v/>
      </c>
      <c r="T238" s="295" t="str">
        <f t="shared" ca="1" si="205"/>
        <v/>
      </c>
      <c r="U238" s="294" t="str">
        <f t="shared" si="265"/>
        <v/>
      </c>
      <c r="V238" s="295" t="str">
        <f t="shared" ca="1" si="206"/>
        <v/>
      </c>
      <c r="W238" s="294" t="str">
        <f t="shared" si="266"/>
        <v/>
      </c>
      <c r="X238" s="295" t="str">
        <f t="shared" ca="1" si="207"/>
        <v/>
      </c>
      <c r="Y238" s="294" t="str">
        <f t="shared" si="267"/>
        <v/>
      </c>
      <c r="Z238" s="295" t="str">
        <f t="shared" ca="1" si="208"/>
        <v/>
      </c>
      <c r="AA238" s="294" t="str">
        <f t="shared" si="268"/>
        <v/>
      </c>
      <c r="AB238" s="295" t="str">
        <f t="shared" ca="1" si="209"/>
        <v/>
      </c>
      <c r="AC238" s="294" t="str">
        <f t="shared" si="269"/>
        <v/>
      </c>
      <c r="AD238" s="295" t="str">
        <f t="shared" ca="1" si="210"/>
        <v/>
      </c>
      <c r="AE238" s="294" t="str">
        <f t="shared" si="270"/>
        <v/>
      </c>
      <c r="AF238" s="295" t="str">
        <f t="shared" ca="1" si="211"/>
        <v/>
      </c>
      <c r="AG238" s="294" t="str">
        <f t="shared" si="271"/>
        <v/>
      </c>
      <c r="AH238" s="295" t="str">
        <f t="shared" ca="1" si="212"/>
        <v/>
      </c>
      <c r="AI238" s="294" t="str">
        <f t="shared" si="272"/>
        <v/>
      </c>
      <c r="AJ238" s="295" t="str">
        <f t="shared" si="213"/>
        <v/>
      </c>
      <c r="AK238" s="294" t="str">
        <f t="shared" si="273"/>
        <v/>
      </c>
      <c r="AL238" s="295" t="str">
        <f t="shared" si="214"/>
        <v/>
      </c>
      <c r="AM238" s="294" t="str">
        <f t="shared" si="274"/>
        <v/>
      </c>
      <c r="AN238" s="295" t="str">
        <f t="shared" si="215"/>
        <v/>
      </c>
      <c r="AO238" s="294" t="str">
        <f t="shared" si="275"/>
        <v/>
      </c>
      <c r="AP238" s="295" t="str">
        <f t="shared" si="216"/>
        <v/>
      </c>
      <c r="AQ238" s="294" t="str">
        <f t="shared" si="276"/>
        <v/>
      </c>
      <c r="AR238" s="295" t="str">
        <f t="shared" si="217"/>
        <v/>
      </c>
      <c r="AS238" s="294" t="str">
        <f t="shared" si="277"/>
        <v/>
      </c>
      <c r="AT238" s="295" t="str">
        <f t="shared" si="218"/>
        <v/>
      </c>
      <c r="AU238" s="294" t="str">
        <f t="shared" si="278"/>
        <v/>
      </c>
      <c r="AV238" s="295" t="str">
        <f t="shared" si="219"/>
        <v/>
      </c>
      <c r="AW238" s="294" t="str">
        <f t="shared" si="279"/>
        <v/>
      </c>
      <c r="AX238" s="295" t="str">
        <f t="shared" si="220"/>
        <v/>
      </c>
      <c r="AY238" s="294" t="str">
        <f t="shared" si="280"/>
        <v/>
      </c>
      <c r="AZ238" s="295" t="str">
        <f t="shared" si="221"/>
        <v/>
      </c>
      <c r="BA238" s="294" t="str">
        <f t="shared" si="251"/>
        <v/>
      </c>
      <c r="BB238" s="295" t="str">
        <f t="shared" si="222"/>
        <v/>
      </c>
      <c r="BC238" s="294" t="str">
        <f t="shared" si="252"/>
        <v/>
      </c>
      <c r="BD238" s="295" t="str">
        <f t="shared" si="223"/>
        <v/>
      </c>
      <c r="BE238" s="294" t="str">
        <f t="shared" si="253"/>
        <v/>
      </c>
    </row>
    <row r="239" spans="1:57" ht="26.25" hidden="1" customHeight="1">
      <c r="A239" s="241">
        <v>111</v>
      </c>
      <c r="B239" s="379"/>
      <c r="C239" s="380" t="str">
        <f t="shared" si="196"/>
        <v/>
      </c>
      <c r="D239" s="295" t="str">
        <f t="shared" si="197"/>
        <v/>
      </c>
      <c r="E239" s="294" t="str">
        <f t="shared" si="257"/>
        <v/>
      </c>
      <c r="F239" s="295" t="str">
        <f t="shared" ca="1" si="198"/>
        <v/>
      </c>
      <c r="G239" s="294" t="str">
        <f t="shared" si="258"/>
        <v/>
      </c>
      <c r="H239" s="295" t="str">
        <f t="shared" ca="1" si="199"/>
        <v/>
      </c>
      <c r="I239" s="294" t="str">
        <f t="shared" si="259"/>
        <v/>
      </c>
      <c r="J239" s="295" t="str">
        <f t="shared" ca="1" si="200"/>
        <v/>
      </c>
      <c r="K239" s="294" t="str">
        <f t="shared" si="260"/>
        <v/>
      </c>
      <c r="L239" s="295" t="str">
        <f t="shared" ca="1" si="201"/>
        <v/>
      </c>
      <c r="M239" s="294" t="str">
        <f t="shared" si="261"/>
        <v/>
      </c>
      <c r="N239" s="295" t="str">
        <f t="shared" ca="1" si="202"/>
        <v/>
      </c>
      <c r="O239" s="294" t="str">
        <f t="shared" si="262"/>
        <v/>
      </c>
      <c r="P239" s="295" t="str">
        <f t="shared" ca="1" si="203"/>
        <v/>
      </c>
      <c r="Q239" s="294" t="str">
        <f t="shared" si="263"/>
        <v/>
      </c>
      <c r="R239" s="295" t="str">
        <f t="shared" ca="1" si="204"/>
        <v/>
      </c>
      <c r="S239" s="294" t="str">
        <f t="shared" si="264"/>
        <v/>
      </c>
      <c r="T239" s="295" t="str">
        <f t="shared" ca="1" si="205"/>
        <v/>
      </c>
      <c r="U239" s="294" t="str">
        <f t="shared" si="265"/>
        <v/>
      </c>
      <c r="V239" s="295" t="str">
        <f t="shared" ca="1" si="206"/>
        <v/>
      </c>
      <c r="W239" s="294" t="str">
        <f t="shared" si="266"/>
        <v/>
      </c>
      <c r="X239" s="295" t="str">
        <f t="shared" ca="1" si="207"/>
        <v/>
      </c>
      <c r="Y239" s="294" t="str">
        <f t="shared" si="267"/>
        <v/>
      </c>
      <c r="Z239" s="295" t="str">
        <f t="shared" ca="1" si="208"/>
        <v/>
      </c>
      <c r="AA239" s="294" t="str">
        <f t="shared" si="268"/>
        <v/>
      </c>
      <c r="AB239" s="295" t="str">
        <f t="shared" ca="1" si="209"/>
        <v/>
      </c>
      <c r="AC239" s="294" t="str">
        <f t="shared" si="269"/>
        <v/>
      </c>
      <c r="AD239" s="295" t="str">
        <f t="shared" ca="1" si="210"/>
        <v/>
      </c>
      <c r="AE239" s="294" t="str">
        <f t="shared" si="270"/>
        <v/>
      </c>
      <c r="AF239" s="295" t="str">
        <f t="shared" ca="1" si="211"/>
        <v/>
      </c>
      <c r="AG239" s="294" t="str">
        <f t="shared" si="271"/>
        <v/>
      </c>
      <c r="AH239" s="295" t="str">
        <f t="shared" ca="1" si="212"/>
        <v/>
      </c>
      <c r="AI239" s="294" t="str">
        <f t="shared" si="272"/>
        <v/>
      </c>
      <c r="AJ239" s="295" t="str">
        <f t="shared" si="213"/>
        <v/>
      </c>
      <c r="AK239" s="294" t="str">
        <f t="shared" si="273"/>
        <v/>
      </c>
      <c r="AL239" s="295" t="str">
        <f t="shared" si="214"/>
        <v/>
      </c>
      <c r="AM239" s="294" t="str">
        <f t="shared" si="274"/>
        <v/>
      </c>
      <c r="AN239" s="295" t="str">
        <f t="shared" si="215"/>
        <v/>
      </c>
      <c r="AO239" s="294" t="str">
        <f t="shared" si="275"/>
        <v/>
      </c>
      <c r="AP239" s="295" t="str">
        <f t="shared" si="216"/>
        <v/>
      </c>
      <c r="AQ239" s="294" t="str">
        <f t="shared" si="276"/>
        <v/>
      </c>
      <c r="AR239" s="295" t="str">
        <f t="shared" si="217"/>
        <v/>
      </c>
      <c r="AS239" s="294" t="str">
        <f t="shared" si="277"/>
        <v/>
      </c>
      <c r="AT239" s="295" t="str">
        <f t="shared" si="218"/>
        <v/>
      </c>
      <c r="AU239" s="294" t="str">
        <f t="shared" si="278"/>
        <v/>
      </c>
      <c r="AV239" s="295" t="str">
        <f t="shared" si="219"/>
        <v/>
      </c>
      <c r="AW239" s="294" t="str">
        <f t="shared" si="279"/>
        <v/>
      </c>
      <c r="AX239" s="295" t="str">
        <f t="shared" si="220"/>
        <v/>
      </c>
      <c r="AY239" s="294" t="str">
        <f t="shared" si="280"/>
        <v/>
      </c>
      <c r="AZ239" s="295" t="str">
        <f t="shared" si="221"/>
        <v/>
      </c>
      <c r="BA239" s="294" t="str">
        <f t="shared" si="251"/>
        <v/>
      </c>
      <c r="BB239" s="295" t="str">
        <f t="shared" si="222"/>
        <v/>
      </c>
      <c r="BC239" s="294" t="str">
        <f t="shared" si="252"/>
        <v/>
      </c>
      <c r="BD239" s="295" t="str">
        <f t="shared" si="223"/>
        <v/>
      </c>
      <c r="BE239" s="294" t="str">
        <f t="shared" si="253"/>
        <v/>
      </c>
    </row>
    <row r="240" spans="1:57" ht="26.25" hidden="1" customHeight="1">
      <c r="A240" s="241">
        <v>112</v>
      </c>
      <c r="B240" s="379"/>
      <c r="C240" s="380" t="str">
        <f t="shared" si="196"/>
        <v/>
      </c>
      <c r="D240" s="295" t="str">
        <f t="shared" si="197"/>
        <v/>
      </c>
      <c r="E240" s="294" t="str">
        <f t="shared" si="257"/>
        <v/>
      </c>
      <c r="F240" s="295" t="str">
        <f t="shared" ca="1" si="198"/>
        <v/>
      </c>
      <c r="G240" s="294" t="str">
        <f t="shared" si="258"/>
        <v/>
      </c>
      <c r="H240" s="295" t="str">
        <f t="shared" ca="1" si="199"/>
        <v/>
      </c>
      <c r="I240" s="294" t="str">
        <f t="shared" si="259"/>
        <v/>
      </c>
      <c r="J240" s="295" t="str">
        <f t="shared" ca="1" si="200"/>
        <v/>
      </c>
      <c r="K240" s="294" t="str">
        <f t="shared" si="260"/>
        <v/>
      </c>
      <c r="L240" s="295" t="str">
        <f t="shared" ca="1" si="201"/>
        <v/>
      </c>
      <c r="M240" s="294" t="str">
        <f t="shared" si="261"/>
        <v/>
      </c>
      <c r="N240" s="295" t="str">
        <f t="shared" ca="1" si="202"/>
        <v/>
      </c>
      <c r="O240" s="294" t="str">
        <f t="shared" si="262"/>
        <v/>
      </c>
      <c r="P240" s="295" t="str">
        <f t="shared" ca="1" si="203"/>
        <v/>
      </c>
      <c r="Q240" s="294" t="str">
        <f t="shared" si="263"/>
        <v/>
      </c>
      <c r="R240" s="295" t="str">
        <f t="shared" ca="1" si="204"/>
        <v/>
      </c>
      <c r="S240" s="294" t="str">
        <f t="shared" si="264"/>
        <v/>
      </c>
      <c r="T240" s="295" t="str">
        <f t="shared" ca="1" si="205"/>
        <v/>
      </c>
      <c r="U240" s="294" t="str">
        <f t="shared" si="265"/>
        <v/>
      </c>
      <c r="V240" s="295" t="str">
        <f t="shared" ca="1" si="206"/>
        <v/>
      </c>
      <c r="W240" s="294" t="str">
        <f t="shared" si="266"/>
        <v/>
      </c>
      <c r="X240" s="295" t="str">
        <f t="shared" ca="1" si="207"/>
        <v/>
      </c>
      <c r="Y240" s="294" t="str">
        <f t="shared" si="267"/>
        <v/>
      </c>
      <c r="Z240" s="295" t="str">
        <f t="shared" ca="1" si="208"/>
        <v/>
      </c>
      <c r="AA240" s="294" t="str">
        <f t="shared" si="268"/>
        <v/>
      </c>
      <c r="AB240" s="295" t="str">
        <f t="shared" ca="1" si="209"/>
        <v/>
      </c>
      <c r="AC240" s="294" t="str">
        <f t="shared" si="269"/>
        <v/>
      </c>
      <c r="AD240" s="295" t="str">
        <f t="shared" ca="1" si="210"/>
        <v/>
      </c>
      <c r="AE240" s="294" t="str">
        <f t="shared" si="270"/>
        <v/>
      </c>
      <c r="AF240" s="295" t="str">
        <f t="shared" ca="1" si="211"/>
        <v/>
      </c>
      <c r="AG240" s="294" t="str">
        <f t="shared" si="271"/>
        <v/>
      </c>
      <c r="AH240" s="295" t="str">
        <f t="shared" ca="1" si="212"/>
        <v/>
      </c>
      <c r="AI240" s="294" t="str">
        <f t="shared" si="272"/>
        <v/>
      </c>
      <c r="AJ240" s="295" t="str">
        <f t="shared" si="213"/>
        <v/>
      </c>
      <c r="AK240" s="294" t="str">
        <f t="shared" si="273"/>
        <v/>
      </c>
      <c r="AL240" s="295" t="str">
        <f t="shared" si="214"/>
        <v/>
      </c>
      <c r="AM240" s="294" t="str">
        <f t="shared" si="274"/>
        <v/>
      </c>
      <c r="AN240" s="295" t="str">
        <f t="shared" si="215"/>
        <v/>
      </c>
      <c r="AO240" s="294" t="str">
        <f t="shared" si="275"/>
        <v/>
      </c>
      <c r="AP240" s="295" t="str">
        <f t="shared" si="216"/>
        <v/>
      </c>
      <c r="AQ240" s="294" t="str">
        <f t="shared" si="276"/>
        <v/>
      </c>
      <c r="AR240" s="295" t="str">
        <f t="shared" si="217"/>
        <v/>
      </c>
      <c r="AS240" s="294" t="str">
        <f t="shared" si="277"/>
        <v/>
      </c>
      <c r="AT240" s="295" t="str">
        <f t="shared" si="218"/>
        <v/>
      </c>
      <c r="AU240" s="294" t="str">
        <f t="shared" si="278"/>
        <v/>
      </c>
      <c r="AV240" s="295" t="str">
        <f t="shared" si="219"/>
        <v/>
      </c>
      <c r="AW240" s="294" t="str">
        <f t="shared" si="279"/>
        <v/>
      </c>
      <c r="AX240" s="295" t="str">
        <f t="shared" si="220"/>
        <v/>
      </c>
      <c r="AY240" s="294" t="str">
        <f t="shared" si="280"/>
        <v/>
      </c>
      <c r="AZ240" s="295" t="str">
        <f t="shared" si="221"/>
        <v/>
      </c>
      <c r="BA240" s="294" t="str">
        <f t="shared" si="251"/>
        <v/>
      </c>
      <c r="BB240" s="295" t="str">
        <f t="shared" si="222"/>
        <v/>
      </c>
      <c r="BC240" s="294" t="str">
        <f t="shared" si="252"/>
        <v/>
      </c>
      <c r="BD240" s="295" t="str">
        <f t="shared" si="223"/>
        <v/>
      </c>
      <c r="BE240" s="294" t="str">
        <f t="shared" si="253"/>
        <v/>
      </c>
    </row>
    <row r="241" spans="1:57" ht="26.25" hidden="1" customHeight="1">
      <c r="A241" s="241">
        <v>113</v>
      </c>
      <c r="B241" s="379"/>
      <c r="C241" s="380" t="str">
        <f t="shared" si="196"/>
        <v/>
      </c>
      <c r="D241" s="295" t="str">
        <f t="shared" si="197"/>
        <v/>
      </c>
      <c r="E241" s="294" t="str">
        <f t="shared" si="257"/>
        <v/>
      </c>
      <c r="F241" s="295" t="str">
        <f t="shared" ca="1" si="198"/>
        <v/>
      </c>
      <c r="G241" s="294" t="str">
        <f t="shared" si="258"/>
        <v/>
      </c>
      <c r="H241" s="295" t="str">
        <f t="shared" ca="1" si="199"/>
        <v/>
      </c>
      <c r="I241" s="294" t="str">
        <f t="shared" si="259"/>
        <v/>
      </c>
      <c r="J241" s="295" t="str">
        <f t="shared" ca="1" si="200"/>
        <v/>
      </c>
      <c r="K241" s="294" t="str">
        <f t="shared" si="260"/>
        <v/>
      </c>
      <c r="L241" s="295" t="str">
        <f t="shared" ca="1" si="201"/>
        <v/>
      </c>
      <c r="M241" s="294" t="str">
        <f t="shared" si="261"/>
        <v/>
      </c>
      <c r="N241" s="295" t="str">
        <f t="shared" ca="1" si="202"/>
        <v/>
      </c>
      <c r="O241" s="294" t="str">
        <f t="shared" si="262"/>
        <v/>
      </c>
      <c r="P241" s="295" t="str">
        <f t="shared" ca="1" si="203"/>
        <v/>
      </c>
      <c r="Q241" s="294" t="str">
        <f t="shared" si="263"/>
        <v/>
      </c>
      <c r="R241" s="295" t="str">
        <f t="shared" ca="1" si="204"/>
        <v/>
      </c>
      <c r="S241" s="294" t="str">
        <f t="shared" si="264"/>
        <v/>
      </c>
      <c r="T241" s="295" t="str">
        <f t="shared" ca="1" si="205"/>
        <v/>
      </c>
      <c r="U241" s="294" t="str">
        <f t="shared" si="265"/>
        <v/>
      </c>
      <c r="V241" s="295" t="str">
        <f t="shared" ca="1" si="206"/>
        <v/>
      </c>
      <c r="W241" s="294" t="str">
        <f t="shared" si="266"/>
        <v/>
      </c>
      <c r="X241" s="295" t="str">
        <f t="shared" ca="1" si="207"/>
        <v/>
      </c>
      <c r="Y241" s="294" t="str">
        <f t="shared" si="267"/>
        <v/>
      </c>
      <c r="Z241" s="295" t="str">
        <f t="shared" ca="1" si="208"/>
        <v/>
      </c>
      <c r="AA241" s="294" t="str">
        <f t="shared" si="268"/>
        <v/>
      </c>
      <c r="AB241" s="295" t="str">
        <f t="shared" ca="1" si="209"/>
        <v/>
      </c>
      <c r="AC241" s="294" t="str">
        <f t="shared" si="269"/>
        <v/>
      </c>
      <c r="AD241" s="295" t="str">
        <f t="shared" ca="1" si="210"/>
        <v/>
      </c>
      <c r="AE241" s="294" t="str">
        <f t="shared" si="270"/>
        <v/>
      </c>
      <c r="AF241" s="295" t="str">
        <f t="shared" ca="1" si="211"/>
        <v/>
      </c>
      <c r="AG241" s="294" t="str">
        <f t="shared" si="271"/>
        <v/>
      </c>
      <c r="AH241" s="295" t="str">
        <f t="shared" ca="1" si="212"/>
        <v/>
      </c>
      <c r="AI241" s="294" t="str">
        <f t="shared" si="272"/>
        <v/>
      </c>
      <c r="AJ241" s="295" t="str">
        <f t="shared" si="213"/>
        <v/>
      </c>
      <c r="AK241" s="294" t="str">
        <f t="shared" si="273"/>
        <v/>
      </c>
      <c r="AL241" s="295" t="str">
        <f t="shared" si="214"/>
        <v/>
      </c>
      <c r="AM241" s="294" t="str">
        <f t="shared" si="274"/>
        <v/>
      </c>
      <c r="AN241" s="295" t="str">
        <f t="shared" si="215"/>
        <v/>
      </c>
      <c r="AO241" s="294" t="str">
        <f t="shared" si="275"/>
        <v/>
      </c>
      <c r="AP241" s="295" t="str">
        <f t="shared" si="216"/>
        <v/>
      </c>
      <c r="AQ241" s="294" t="str">
        <f t="shared" si="276"/>
        <v/>
      </c>
      <c r="AR241" s="295" t="str">
        <f t="shared" si="217"/>
        <v/>
      </c>
      <c r="AS241" s="294" t="str">
        <f t="shared" si="277"/>
        <v/>
      </c>
      <c r="AT241" s="295" t="str">
        <f t="shared" si="218"/>
        <v/>
      </c>
      <c r="AU241" s="294" t="str">
        <f t="shared" si="278"/>
        <v/>
      </c>
      <c r="AV241" s="295" t="str">
        <f t="shared" si="219"/>
        <v/>
      </c>
      <c r="AW241" s="294" t="str">
        <f t="shared" si="279"/>
        <v/>
      </c>
      <c r="AX241" s="295" t="str">
        <f t="shared" si="220"/>
        <v/>
      </c>
      <c r="AY241" s="294" t="str">
        <f t="shared" si="280"/>
        <v/>
      </c>
      <c r="AZ241" s="295" t="str">
        <f t="shared" si="221"/>
        <v/>
      </c>
      <c r="BA241" s="294" t="str">
        <f t="shared" si="251"/>
        <v/>
      </c>
      <c r="BB241" s="295" t="str">
        <f t="shared" si="222"/>
        <v/>
      </c>
      <c r="BC241" s="294" t="str">
        <f t="shared" si="252"/>
        <v/>
      </c>
      <c r="BD241" s="295" t="str">
        <f t="shared" si="223"/>
        <v/>
      </c>
      <c r="BE241" s="294" t="str">
        <f t="shared" si="253"/>
        <v/>
      </c>
    </row>
    <row r="242" spans="1:57" ht="26.25" hidden="1" customHeight="1">
      <c r="A242" s="241">
        <v>114</v>
      </c>
      <c r="B242" s="379"/>
      <c r="C242" s="380" t="str">
        <f t="shared" si="196"/>
        <v/>
      </c>
      <c r="D242" s="295" t="str">
        <f t="shared" si="197"/>
        <v/>
      </c>
      <c r="E242" s="294" t="str">
        <f t="shared" si="257"/>
        <v/>
      </c>
      <c r="F242" s="295" t="str">
        <f t="shared" ca="1" si="198"/>
        <v/>
      </c>
      <c r="G242" s="294" t="str">
        <f t="shared" si="258"/>
        <v/>
      </c>
      <c r="H242" s="295" t="str">
        <f t="shared" ca="1" si="199"/>
        <v/>
      </c>
      <c r="I242" s="294" t="str">
        <f t="shared" si="259"/>
        <v/>
      </c>
      <c r="J242" s="295" t="str">
        <f t="shared" ca="1" si="200"/>
        <v/>
      </c>
      <c r="K242" s="294" t="str">
        <f t="shared" si="260"/>
        <v/>
      </c>
      <c r="L242" s="295" t="str">
        <f t="shared" ca="1" si="201"/>
        <v/>
      </c>
      <c r="M242" s="294" t="str">
        <f t="shared" si="261"/>
        <v/>
      </c>
      <c r="N242" s="295" t="str">
        <f t="shared" ca="1" si="202"/>
        <v/>
      </c>
      <c r="O242" s="294" t="str">
        <f t="shared" si="262"/>
        <v/>
      </c>
      <c r="P242" s="295" t="str">
        <f t="shared" ca="1" si="203"/>
        <v/>
      </c>
      <c r="Q242" s="294" t="str">
        <f t="shared" si="263"/>
        <v/>
      </c>
      <c r="R242" s="295" t="str">
        <f t="shared" ca="1" si="204"/>
        <v/>
      </c>
      <c r="S242" s="294" t="str">
        <f t="shared" si="264"/>
        <v/>
      </c>
      <c r="T242" s="295" t="str">
        <f t="shared" ca="1" si="205"/>
        <v/>
      </c>
      <c r="U242" s="294" t="str">
        <f t="shared" si="265"/>
        <v/>
      </c>
      <c r="V242" s="295" t="str">
        <f t="shared" ca="1" si="206"/>
        <v/>
      </c>
      <c r="W242" s="294" t="str">
        <f t="shared" si="266"/>
        <v/>
      </c>
      <c r="X242" s="295" t="str">
        <f t="shared" ca="1" si="207"/>
        <v/>
      </c>
      <c r="Y242" s="294" t="str">
        <f t="shared" si="267"/>
        <v/>
      </c>
      <c r="Z242" s="295" t="str">
        <f t="shared" ca="1" si="208"/>
        <v/>
      </c>
      <c r="AA242" s="294" t="str">
        <f t="shared" si="268"/>
        <v/>
      </c>
      <c r="AB242" s="295" t="str">
        <f t="shared" ca="1" si="209"/>
        <v/>
      </c>
      <c r="AC242" s="294" t="str">
        <f t="shared" si="269"/>
        <v/>
      </c>
      <c r="AD242" s="295" t="str">
        <f t="shared" ca="1" si="210"/>
        <v/>
      </c>
      <c r="AE242" s="294" t="str">
        <f t="shared" si="270"/>
        <v/>
      </c>
      <c r="AF242" s="295" t="str">
        <f t="shared" ca="1" si="211"/>
        <v/>
      </c>
      <c r="AG242" s="294" t="str">
        <f t="shared" si="271"/>
        <v/>
      </c>
      <c r="AH242" s="295" t="str">
        <f t="shared" ca="1" si="212"/>
        <v/>
      </c>
      <c r="AI242" s="294" t="str">
        <f t="shared" si="272"/>
        <v/>
      </c>
      <c r="AJ242" s="295" t="str">
        <f t="shared" si="213"/>
        <v/>
      </c>
      <c r="AK242" s="294" t="str">
        <f t="shared" si="273"/>
        <v/>
      </c>
      <c r="AL242" s="295" t="str">
        <f t="shared" si="214"/>
        <v/>
      </c>
      <c r="AM242" s="294" t="str">
        <f t="shared" si="274"/>
        <v/>
      </c>
      <c r="AN242" s="295" t="str">
        <f t="shared" si="215"/>
        <v/>
      </c>
      <c r="AO242" s="294" t="str">
        <f t="shared" si="275"/>
        <v/>
      </c>
      <c r="AP242" s="295" t="str">
        <f t="shared" si="216"/>
        <v/>
      </c>
      <c r="AQ242" s="294" t="str">
        <f t="shared" si="276"/>
        <v/>
      </c>
      <c r="AR242" s="295" t="str">
        <f t="shared" si="217"/>
        <v/>
      </c>
      <c r="AS242" s="294" t="str">
        <f t="shared" si="277"/>
        <v/>
      </c>
      <c r="AT242" s="295" t="str">
        <f t="shared" si="218"/>
        <v/>
      </c>
      <c r="AU242" s="294" t="str">
        <f t="shared" si="278"/>
        <v/>
      </c>
      <c r="AV242" s="295" t="str">
        <f t="shared" si="219"/>
        <v/>
      </c>
      <c r="AW242" s="294" t="str">
        <f t="shared" si="279"/>
        <v/>
      </c>
      <c r="AX242" s="295" t="str">
        <f t="shared" si="220"/>
        <v/>
      </c>
      <c r="AY242" s="294" t="str">
        <f t="shared" si="280"/>
        <v/>
      </c>
      <c r="AZ242" s="295" t="str">
        <f t="shared" si="221"/>
        <v/>
      </c>
      <c r="BA242" s="294" t="str">
        <f t="shared" si="251"/>
        <v/>
      </c>
      <c r="BB242" s="295" t="str">
        <f t="shared" si="222"/>
        <v/>
      </c>
      <c r="BC242" s="294" t="str">
        <f t="shared" si="252"/>
        <v/>
      </c>
      <c r="BD242" s="295" t="str">
        <f t="shared" si="223"/>
        <v/>
      </c>
      <c r="BE242" s="294" t="str">
        <f t="shared" si="253"/>
        <v/>
      </c>
    </row>
    <row r="243" spans="1:57" ht="26.25" hidden="1" customHeight="1">
      <c r="A243" s="241">
        <v>115</v>
      </c>
      <c r="B243" s="379"/>
      <c r="C243" s="380" t="str">
        <f t="shared" si="196"/>
        <v/>
      </c>
      <c r="D243" s="295" t="str">
        <f t="shared" si="197"/>
        <v/>
      </c>
      <c r="E243" s="294" t="str">
        <f t="shared" si="257"/>
        <v/>
      </c>
      <c r="F243" s="295" t="str">
        <f t="shared" ca="1" si="198"/>
        <v/>
      </c>
      <c r="G243" s="294" t="str">
        <f t="shared" si="258"/>
        <v/>
      </c>
      <c r="H243" s="295" t="str">
        <f t="shared" ca="1" si="199"/>
        <v/>
      </c>
      <c r="I243" s="294" t="str">
        <f t="shared" si="259"/>
        <v/>
      </c>
      <c r="J243" s="295" t="str">
        <f t="shared" ca="1" si="200"/>
        <v/>
      </c>
      <c r="K243" s="294" t="str">
        <f t="shared" si="260"/>
        <v/>
      </c>
      <c r="L243" s="295" t="str">
        <f t="shared" ca="1" si="201"/>
        <v/>
      </c>
      <c r="M243" s="294" t="str">
        <f t="shared" si="261"/>
        <v/>
      </c>
      <c r="N243" s="295" t="str">
        <f t="shared" ca="1" si="202"/>
        <v/>
      </c>
      <c r="O243" s="294" t="str">
        <f t="shared" si="262"/>
        <v/>
      </c>
      <c r="P243" s="295" t="str">
        <f t="shared" ca="1" si="203"/>
        <v/>
      </c>
      <c r="Q243" s="294" t="str">
        <f t="shared" si="263"/>
        <v/>
      </c>
      <c r="R243" s="295" t="str">
        <f t="shared" ca="1" si="204"/>
        <v/>
      </c>
      <c r="S243" s="294" t="str">
        <f t="shared" si="264"/>
        <v/>
      </c>
      <c r="T243" s="295" t="str">
        <f t="shared" ca="1" si="205"/>
        <v/>
      </c>
      <c r="U243" s="294" t="str">
        <f t="shared" si="265"/>
        <v/>
      </c>
      <c r="V243" s="295" t="str">
        <f t="shared" ca="1" si="206"/>
        <v/>
      </c>
      <c r="W243" s="294" t="str">
        <f t="shared" si="266"/>
        <v/>
      </c>
      <c r="X243" s="295" t="str">
        <f t="shared" ca="1" si="207"/>
        <v/>
      </c>
      <c r="Y243" s="294" t="str">
        <f t="shared" si="267"/>
        <v/>
      </c>
      <c r="Z243" s="295" t="str">
        <f t="shared" ca="1" si="208"/>
        <v/>
      </c>
      <c r="AA243" s="294" t="str">
        <f t="shared" si="268"/>
        <v/>
      </c>
      <c r="AB243" s="295" t="str">
        <f t="shared" ca="1" si="209"/>
        <v/>
      </c>
      <c r="AC243" s="294" t="str">
        <f t="shared" si="269"/>
        <v/>
      </c>
      <c r="AD243" s="295" t="str">
        <f t="shared" ca="1" si="210"/>
        <v/>
      </c>
      <c r="AE243" s="294" t="str">
        <f t="shared" si="270"/>
        <v/>
      </c>
      <c r="AF243" s="295" t="str">
        <f t="shared" ca="1" si="211"/>
        <v/>
      </c>
      <c r="AG243" s="294" t="str">
        <f t="shared" si="271"/>
        <v/>
      </c>
      <c r="AH243" s="295" t="str">
        <f t="shared" ca="1" si="212"/>
        <v/>
      </c>
      <c r="AI243" s="294" t="str">
        <f t="shared" si="272"/>
        <v/>
      </c>
      <c r="AJ243" s="295" t="str">
        <f t="shared" si="213"/>
        <v/>
      </c>
      <c r="AK243" s="294" t="str">
        <f t="shared" si="273"/>
        <v/>
      </c>
      <c r="AL243" s="295" t="str">
        <f t="shared" si="214"/>
        <v/>
      </c>
      <c r="AM243" s="294" t="str">
        <f t="shared" si="274"/>
        <v/>
      </c>
      <c r="AN243" s="295" t="str">
        <f t="shared" si="215"/>
        <v/>
      </c>
      <c r="AO243" s="294" t="str">
        <f t="shared" si="275"/>
        <v/>
      </c>
      <c r="AP243" s="295" t="str">
        <f t="shared" si="216"/>
        <v/>
      </c>
      <c r="AQ243" s="294" t="str">
        <f t="shared" si="276"/>
        <v/>
      </c>
      <c r="AR243" s="295" t="str">
        <f t="shared" si="217"/>
        <v/>
      </c>
      <c r="AS243" s="294" t="str">
        <f t="shared" si="277"/>
        <v/>
      </c>
      <c r="AT243" s="295" t="str">
        <f t="shared" si="218"/>
        <v/>
      </c>
      <c r="AU243" s="294" t="str">
        <f t="shared" si="278"/>
        <v/>
      </c>
      <c r="AV243" s="295" t="str">
        <f t="shared" si="219"/>
        <v/>
      </c>
      <c r="AW243" s="294" t="str">
        <f t="shared" si="279"/>
        <v/>
      </c>
      <c r="AX243" s="295" t="str">
        <f t="shared" si="220"/>
        <v/>
      </c>
      <c r="AY243" s="294" t="str">
        <f t="shared" si="280"/>
        <v/>
      </c>
      <c r="AZ243" s="295" t="str">
        <f t="shared" si="221"/>
        <v/>
      </c>
      <c r="BA243" s="294" t="str">
        <f t="shared" si="251"/>
        <v/>
      </c>
      <c r="BB243" s="295" t="str">
        <f t="shared" si="222"/>
        <v/>
      </c>
      <c r="BC243" s="294" t="str">
        <f t="shared" si="252"/>
        <v/>
      </c>
      <c r="BD243" s="295" t="str">
        <f t="shared" si="223"/>
        <v/>
      </c>
      <c r="BE243" s="294" t="str">
        <f t="shared" si="253"/>
        <v/>
      </c>
    </row>
    <row r="244" spans="1:57" ht="26.25" hidden="1" customHeight="1">
      <c r="A244" s="241">
        <v>116</v>
      </c>
      <c r="B244" s="379"/>
      <c r="C244" s="380" t="str">
        <f t="shared" si="196"/>
        <v/>
      </c>
      <c r="D244" s="295" t="str">
        <f t="shared" si="197"/>
        <v/>
      </c>
      <c r="E244" s="294" t="str">
        <f t="shared" si="257"/>
        <v/>
      </c>
      <c r="F244" s="295" t="str">
        <f t="shared" ca="1" si="198"/>
        <v/>
      </c>
      <c r="G244" s="294" t="str">
        <f t="shared" si="258"/>
        <v/>
      </c>
      <c r="H244" s="295" t="str">
        <f t="shared" ca="1" si="199"/>
        <v/>
      </c>
      <c r="I244" s="294" t="str">
        <f t="shared" si="259"/>
        <v/>
      </c>
      <c r="J244" s="295" t="str">
        <f t="shared" ca="1" si="200"/>
        <v/>
      </c>
      <c r="K244" s="294" t="str">
        <f t="shared" si="260"/>
        <v/>
      </c>
      <c r="L244" s="295" t="str">
        <f t="shared" ca="1" si="201"/>
        <v/>
      </c>
      <c r="M244" s="294" t="str">
        <f t="shared" si="261"/>
        <v/>
      </c>
      <c r="N244" s="295" t="str">
        <f t="shared" ca="1" si="202"/>
        <v/>
      </c>
      <c r="O244" s="294" t="str">
        <f t="shared" si="262"/>
        <v/>
      </c>
      <c r="P244" s="295" t="str">
        <f t="shared" ca="1" si="203"/>
        <v/>
      </c>
      <c r="Q244" s="294" t="str">
        <f t="shared" si="263"/>
        <v/>
      </c>
      <c r="R244" s="295" t="str">
        <f t="shared" ca="1" si="204"/>
        <v/>
      </c>
      <c r="S244" s="294" t="str">
        <f t="shared" si="264"/>
        <v/>
      </c>
      <c r="T244" s="295" t="str">
        <f t="shared" ca="1" si="205"/>
        <v/>
      </c>
      <c r="U244" s="294" t="str">
        <f t="shared" si="265"/>
        <v/>
      </c>
      <c r="V244" s="295" t="str">
        <f t="shared" ca="1" si="206"/>
        <v/>
      </c>
      <c r="W244" s="294" t="str">
        <f t="shared" si="266"/>
        <v/>
      </c>
      <c r="X244" s="295" t="str">
        <f t="shared" ca="1" si="207"/>
        <v/>
      </c>
      <c r="Y244" s="294" t="str">
        <f t="shared" si="267"/>
        <v/>
      </c>
      <c r="Z244" s="295" t="str">
        <f t="shared" ca="1" si="208"/>
        <v/>
      </c>
      <c r="AA244" s="294" t="str">
        <f t="shared" si="268"/>
        <v/>
      </c>
      <c r="AB244" s="295" t="str">
        <f t="shared" ca="1" si="209"/>
        <v/>
      </c>
      <c r="AC244" s="294" t="str">
        <f t="shared" si="269"/>
        <v/>
      </c>
      <c r="AD244" s="295" t="str">
        <f t="shared" ca="1" si="210"/>
        <v/>
      </c>
      <c r="AE244" s="294" t="str">
        <f t="shared" si="270"/>
        <v/>
      </c>
      <c r="AF244" s="295" t="str">
        <f t="shared" ca="1" si="211"/>
        <v/>
      </c>
      <c r="AG244" s="294" t="str">
        <f t="shared" si="271"/>
        <v/>
      </c>
      <c r="AH244" s="295" t="str">
        <f t="shared" ca="1" si="212"/>
        <v/>
      </c>
      <c r="AI244" s="294" t="str">
        <f t="shared" si="272"/>
        <v/>
      </c>
      <c r="AJ244" s="295" t="str">
        <f t="shared" si="213"/>
        <v/>
      </c>
      <c r="AK244" s="294" t="str">
        <f t="shared" si="273"/>
        <v/>
      </c>
      <c r="AL244" s="295" t="str">
        <f t="shared" si="214"/>
        <v/>
      </c>
      <c r="AM244" s="294" t="str">
        <f t="shared" si="274"/>
        <v/>
      </c>
      <c r="AN244" s="295" t="str">
        <f t="shared" si="215"/>
        <v/>
      </c>
      <c r="AO244" s="294" t="str">
        <f t="shared" si="275"/>
        <v/>
      </c>
      <c r="AP244" s="295" t="str">
        <f t="shared" si="216"/>
        <v/>
      </c>
      <c r="AQ244" s="294" t="str">
        <f t="shared" si="276"/>
        <v/>
      </c>
      <c r="AR244" s="295" t="str">
        <f t="shared" si="217"/>
        <v/>
      </c>
      <c r="AS244" s="294" t="str">
        <f t="shared" si="277"/>
        <v/>
      </c>
      <c r="AT244" s="295" t="str">
        <f t="shared" si="218"/>
        <v/>
      </c>
      <c r="AU244" s="294" t="str">
        <f t="shared" si="278"/>
        <v/>
      </c>
      <c r="AV244" s="295" t="str">
        <f t="shared" si="219"/>
        <v/>
      </c>
      <c r="AW244" s="294" t="str">
        <f t="shared" si="279"/>
        <v/>
      </c>
      <c r="AX244" s="295" t="str">
        <f t="shared" si="220"/>
        <v/>
      </c>
      <c r="AY244" s="294" t="str">
        <f t="shared" si="280"/>
        <v/>
      </c>
      <c r="AZ244" s="295" t="str">
        <f t="shared" si="221"/>
        <v/>
      </c>
      <c r="BA244" s="294" t="str">
        <f t="shared" si="251"/>
        <v/>
      </c>
      <c r="BB244" s="295" t="str">
        <f t="shared" si="222"/>
        <v/>
      </c>
      <c r="BC244" s="294" t="str">
        <f t="shared" si="252"/>
        <v/>
      </c>
      <c r="BD244" s="295" t="str">
        <f t="shared" si="223"/>
        <v/>
      </c>
      <c r="BE244" s="294" t="str">
        <f t="shared" si="253"/>
        <v/>
      </c>
    </row>
    <row r="245" spans="1:57" ht="26.25" hidden="1" customHeight="1">
      <c r="A245" s="241">
        <v>117</v>
      </c>
      <c r="B245" s="379"/>
      <c r="C245" s="380" t="str">
        <f t="shared" si="196"/>
        <v/>
      </c>
      <c r="D245" s="295" t="str">
        <f t="shared" si="197"/>
        <v/>
      </c>
      <c r="E245" s="294" t="str">
        <f t="shared" si="257"/>
        <v/>
      </c>
      <c r="F245" s="295" t="str">
        <f t="shared" ca="1" si="198"/>
        <v/>
      </c>
      <c r="G245" s="294" t="str">
        <f t="shared" si="258"/>
        <v/>
      </c>
      <c r="H245" s="295" t="str">
        <f t="shared" ca="1" si="199"/>
        <v/>
      </c>
      <c r="I245" s="294" t="str">
        <f t="shared" si="259"/>
        <v/>
      </c>
      <c r="J245" s="295" t="str">
        <f t="shared" ca="1" si="200"/>
        <v/>
      </c>
      <c r="K245" s="294" t="str">
        <f t="shared" si="260"/>
        <v/>
      </c>
      <c r="L245" s="295" t="str">
        <f t="shared" ca="1" si="201"/>
        <v/>
      </c>
      <c r="M245" s="294" t="str">
        <f t="shared" si="261"/>
        <v/>
      </c>
      <c r="N245" s="295" t="str">
        <f t="shared" ca="1" si="202"/>
        <v/>
      </c>
      <c r="O245" s="294" t="str">
        <f t="shared" si="262"/>
        <v/>
      </c>
      <c r="P245" s="295" t="str">
        <f t="shared" ca="1" si="203"/>
        <v/>
      </c>
      <c r="Q245" s="294" t="str">
        <f t="shared" si="263"/>
        <v/>
      </c>
      <c r="R245" s="295" t="str">
        <f t="shared" ca="1" si="204"/>
        <v/>
      </c>
      <c r="S245" s="294" t="str">
        <f t="shared" si="264"/>
        <v/>
      </c>
      <c r="T245" s="295" t="str">
        <f t="shared" ca="1" si="205"/>
        <v/>
      </c>
      <c r="U245" s="294" t="str">
        <f t="shared" si="265"/>
        <v/>
      </c>
      <c r="V245" s="295" t="str">
        <f t="shared" ca="1" si="206"/>
        <v/>
      </c>
      <c r="W245" s="294" t="str">
        <f t="shared" si="266"/>
        <v/>
      </c>
      <c r="X245" s="295" t="str">
        <f t="shared" ca="1" si="207"/>
        <v/>
      </c>
      <c r="Y245" s="294" t="str">
        <f t="shared" si="267"/>
        <v/>
      </c>
      <c r="Z245" s="295" t="str">
        <f t="shared" ca="1" si="208"/>
        <v/>
      </c>
      <c r="AA245" s="294" t="str">
        <f t="shared" si="268"/>
        <v/>
      </c>
      <c r="AB245" s="295" t="str">
        <f t="shared" ca="1" si="209"/>
        <v/>
      </c>
      <c r="AC245" s="294" t="str">
        <f t="shared" si="269"/>
        <v/>
      </c>
      <c r="AD245" s="295" t="str">
        <f t="shared" ca="1" si="210"/>
        <v/>
      </c>
      <c r="AE245" s="294" t="str">
        <f t="shared" si="270"/>
        <v/>
      </c>
      <c r="AF245" s="295" t="str">
        <f t="shared" ca="1" si="211"/>
        <v/>
      </c>
      <c r="AG245" s="294" t="str">
        <f t="shared" si="271"/>
        <v/>
      </c>
      <c r="AH245" s="295" t="str">
        <f t="shared" ca="1" si="212"/>
        <v/>
      </c>
      <c r="AI245" s="294" t="str">
        <f t="shared" si="272"/>
        <v/>
      </c>
      <c r="AJ245" s="295" t="str">
        <f t="shared" si="213"/>
        <v/>
      </c>
      <c r="AK245" s="294" t="str">
        <f t="shared" si="273"/>
        <v/>
      </c>
      <c r="AL245" s="295" t="str">
        <f t="shared" si="214"/>
        <v/>
      </c>
      <c r="AM245" s="294" t="str">
        <f t="shared" si="274"/>
        <v/>
      </c>
      <c r="AN245" s="295" t="str">
        <f t="shared" si="215"/>
        <v/>
      </c>
      <c r="AO245" s="294" t="str">
        <f t="shared" si="275"/>
        <v/>
      </c>
      <c r="AP245" s="295" t="str">
        <f t="shared" si="216"/>
        <v/>
      </c>
      <c r="AQ245" s="294" t="str">
        <f t="shared" si="276"/>
        <v/>
      </c>
      <c r="AR245" s="295" t="str">
        <f t="shared" si="217"/>
        <v/>
      </c>
      <c r="AS245" s="294" t="str">
        <f t="shared" si="277"/>
        <v/>
      </c>
      <c r="AT245" s="295" t="str">
        <f t="shared" si="218"/>
        <v/>
      </c>
      <c r="AU245" s="294" t="str">
        <f t="shared" si="278"/>
        <v/>
      </c>
      <c r="AV245" s="295" t="str">
        <f t="shared" si="219"/>
        <v/>
      </c>
      <c r="AW245" s="294" t="str">
        <f t="shared" si="279"/>
        <v/>
      </c>
      <c r="AX245" s="295" t="str">
        <f t="shared" si="220"/>
        <v/>
      </c>
      <c r="AY245" s="294" t="str">
        <f t="shared" si="280"/>
        <v/>
      </c>
      <c r="AZ245" s="295" t="str">
        <f t="shared" si="221"/>
        <v/>
      </c>
      <c r="BA245" s="294" t="str">
        <f t="shared" si="251"/>
        <v/>
      </c>
      <c r="BB245" s="295" t="str">
        <f t="shared" si="222"/>
        <v/>
      </c>
      <c r="BC245" s="294" t="str">
        <f t="shared" si="252"/>
        <v/>
      </c>
      <c r="BD245" s="295" t="str">
        <f t="shared" si="223"/>
        <v/>
      </c>
      <c r="BE245" s="294" t="str">
        <f t="shared" si="253"/>
        <v/>
      </c>
    </row>
    <row r="246" spans="1:57" ht="26.25" hidden="1" customHeight="1">
      <c r="A246" s="241">
        <v>118</v>
      </c>
      <c r="B246" s="379"/>
      <c r="C246" s="380" t="str">
        <f t="shared" si="196"/>
        <v/>
      </c>
      <c r="D246" s="295" t="str">
        <f t="shared" si="197"/>
        <v/>
      </c>
      <c r="E246" s="294" t="str">
        <f t="shared" si="257"/>
        <v/>
      </c>
      <c r="F246" s="295" t="str">
        <f t="shared" ca="1" si="198"/>
        <v/>
      </c>
      <c r="G246" s="294" t="str">
        <f t="shared" si="258"/>
        <v/>
      </c>
      <c r="H246" s="295" t="str">
        <f t="shared" ca="1" si="199"/>
        <v/>
      </c>
      <c r="I246" s="294" t="str">
        <f t="shared" si="259"/>
        <v/>
      </c>
      <c r="J246" s="295" t="str">
        <f t="shared" ca="1" si="200"/>
        <v/>
      </c>
      <c r="K246" s="294" t="str">
        <f t="shared" si="260"/>
        <v/>
      </c>
      <c r="L246" s="295" t="str">
        <f t="shared" ca="1" si="201"/>
        <v/>
      </c>
      <c r="M246" s="294" t="str">
        <f t="shared" si="261"/>
        <v/>
      </c>
      <c r="N246" s="295" t="str">
        <f t="shared" ca="1" si="202"/>
        <v/>
      </c>
      <c r="O246" s="294" t="str">
        <f t="shared" si="262"/>
        <v/>
      </c>
      <c r="P246" s="295" t="str">
        <f t="shared" ca="1" si="203"/>
        <v/>
      </c>
      <c r="Q246" s="294" t="str">
        <f t="shared" si="263"/>
        <v/>
      </c>
      <c r="R246" s="295" t="str">
        <f t="shared" ca="1" si="204"/>
        <v/>
      </c>
      <c r="S246" s="294" t="str">
        <f t="shared" si="264"/>
        <v/>
      </c>
      <c r="T246" s="295" t="str">
        <f t="shared" ca="1" si="205"/>
        <v/>
      </c>
      <c r="U246" s="294" t="str">
        <f t="shared" si="265"/>
        <v/>
      </c>
      <c r="V246" s="295" t="str">
        <f t="shared" ca="1" si="206"/>
        <v/>
      </c>
      <c r="W246" s="294" t="str">
        <f t="shared" si="266"/>
        <v/>
      </c>
      <c r="X246" s="295" t="str">
        <f t="shared" ca="1" si="207"/>
        <v/>
      </c>
      <c r="Y246" s="294" t="str">
        <f t="shared" si="267"/>
        <v/>
      </c>
      <c r="Z246" s="295" t="str">
        <f t="shared" ca="1" si="208"/>
        <v/>
      </c>
      <c r="AA246" s="294" t="str">
        <f t="shared" si="268"/>
        <v/>
      </c>
      <c r="AB246" s="295" t="str">
        <f t="shared" ca="1" si="209"/>
        <v/>
      </c>
      <c r="AC246" s="294" t="str">
        <f t="shared" si="269"/>
        <v/>
      </c>
      <c r="AD246" s="295" t="str">
        <f t="shared" ca="1" si="210"/>
        <v/>
      </c>
      <c r="AE246" s="294" t="str">
        <f t="shared" si="270"/>
        <v/>
      </c>
      <c r="AF246" s="295" t="str">
        <f t="shared" ca="1" si="211"/>
        <v/>
      </c>
      <c r="AG246" s="294" t="str">
        <f t="shared" si="271"/>
        <v/>
      </c>
      <c r="AH246" s="295" t="str">
        <f t="shared" ca="1" si="212"/>
        <v/>
      </c>
      <c r="AI246" s="294" t="str">
        <f t="shared" si="272"/>
        <v/>
      </c>
      <c r="AJ246" s="295" t="str">
        <f t="shared" si="213"/>
        <v/>
      </c>
      <c r="AK246" s="294" t="str">
        <f t="shared" si="273"/>
        <v/>
      </c>
      <c r="AL246" s="295" t="str">
        <f t="shared" si="214"/>
        <v/>
      </c>
      <c r="AM246" s="294" t="str">
        <f t="shared" si="274"/>
        <v/>
      </c>
      <c r="AN246" s="295" t="str">
        <f t="shared" si="215"/>
        <v/>
      </c>
      <c r="AO246" s="294" t="str">
        <f t="shared" si="275"/>
        <v/>
      </c>
      <c r="AP246" s="295" t="str">
        <f t="shared" si="216"/>
        <v/>
      </c>
      <c r="AQ246" s="294" t="str">
        <f t="shared" si="276"/>
        <v/>
      </c>
      <c r="AR246" s="295" t="str">
        <f t="shared" si="217"/>
        <v/>
      </c>
      <c r="AS246" s="294" t="str">
        <f t="shared" si="277"/>
        <v/>
      </c>
      <c r="AT246" s="295" t="str">
        <f t="shared" si="218"/>
        <v/>
      </c>
      <c r="AU246" s="294" t="str">
        <f t="shared" si="278"/>
        <v/>
      </c>
      <c r="AV246" s="295" t="str">
        <f t="shared" si="219"/>
        <v/>
      </c>
      <c r="AW246" s="294" t="str">
        <f t="shared" si="279"/>
        <v/>
      </c>
      <c r="AX246" s="295" t="str">
        <f t="shared" si="220"/>
        <v/>
      </c>
      <c r="AY246" s="294" t="str">
        <f t="shared" si="280"/>
        <v/>
      </c>
      <c r="AZ246" s="295" t="str">
        <f t="shared" si="221"/>
        <v/>
      </c>
      <c r="BA246" s="294" t="str">
        <f t="shared" si="251"/>
        <v/>
      </c>
      <c r="BB246" s="295" t="str">
        <f t="shared" si="222"/>
        <v/>
      </c>
      <c r="BC246" s="294" t="str">
        <f t="shared" si="252"/>
        <v/>
      </c>
      <c r="BD246" s="295" t="str">
        <f t="shared" si="223"/>
        <v/>
      </c>
      <c r="BE246" s="294" t="str">
        <f t="shared" si="253"/>
        <v/>
      </c>
    </row>
    <row r="247" spans="1:57" ht="26.25" hidden="1" customHeight="1">
      <c r="A247" s="241">
        <v>119</v>
      </c>
      <c r="B247" s="379"/>
      <c r="C247" s="380" t="str">
        <f t="shared" si="196"/>
        <v/>
      </c>
      <c r="D247" s="295" t="str">
        <f t="shared" si="197"/>
        <v/>
      </c>
      <c r="E247" s="294" t="str">
        <f t="shared" si="257"/>
        <v/>
      </c>
      <c r="F247" s="295" t="str">
        <f t="shared" ca="1" si="198"/>
        <v/>
      </c>
      <c r="G247" s="294" t="str">
        <f t="shared" si="258"/>
        <v/>
      </c>
      <c r="H247" s="295" t="str">
        <f t="shared" ca="1" si="199"/>
        <v/>
      </c>
      <c r="I247" s="294" t="str">
        <f t="shared" si="259"/>
        <v/>
      </c>
      <c r="J247" s="295" t="str">
        <f t="shared" ca="1" si="200"/>
        <v/>
      </c>
      <c r="K247" s="294" t="str">
        <f t="shared" si="260"/>
        <v/>
      </c>
      <c r="L247" s="295" t="str">
        <f t="shared" ca="1" si="201"/>
        <v/>
      </c>
      <c r="M247" s="294" t="str">
        <f t="shared" si="261"/>
        <v/>
      </c>
      <c r="N247" s="295" t="str">
        <f t="shared" ca="1" si="202"/>
        <v/>
      </c>
      <c r="O247" s="294" t="str">
        <f t="shared" si="262"/>
        <v/>
      </c>
      <c r="P247" s="295" t="str">
        <f t="shared" ca="1" si="203"/>
        <v/>
      </c>
      <c r="Q247" s="294" t="str">
        <f t="shared" si="263"/>
        <v/>
      </c>
      <c r="R247" s="295" t="str">
        <f t="shared" ca="1" si="204"/>
        <v/>
      </c>
      <c r="S247" s="294" t="str">
        <f t="shared" si="264"/>
        <v/>
      </c>
      <c r="T247" s="295" t="str">
        <f t="shared" ca="1" si="205"/>
        <v/>
      </c>
      <c r="U247" s="294" t="str">
        <f t="shared" si="265"/>
        <v/>
      </c>
      <c r="V247" s="295" t="str">
        <f t="shared" ca="1" si="206"/>
        <v/>
      </c>
      <c r="W247" s="294" t="str">
        <f t="shared" si="266"/>
        <v/>
      </c>
      <c r="X247" s="295" t="str">
        <f t="shared" ca="1" si="207"/>
        <v/>
      </c>
      <c r="Y247" s="294" t="str">
        <f t="shared" si="267"/>
        <v/>
      </c>
      <c r="Z247" s="295" t="str">
        <f t="shared" ca="1" si="208"/>
        <v/>
      </c>
      <c r="AA247" s="294" t="str">
        <f t="shared" si="268"/>
        <v/>
      </c>
      <c r="AB247" s="295" t="str">
        <f t="shared" ca="1" si="209"/>
        <v/>
      </c>
      <c r="AC247" s="294" t="str">
        <f t="shared" si="269"/>
        <v/>
      </c>
      <c r="AD247" s="295" t="str">
        <f t="shared" ca="1" si="210"/>
        <v/>
      </c>
      <c r="AE247" s="294" t="str">
        <f t="shared" si="270"/>
        <v/>
      </c>
      <c r="AF247" s="295" t="str">
        <f t="shared" ca="1" si="211"/>
        <v/>
      </c>
      <c r="AG247" s="294" t="str">
        <f t="shared" si="271"/>
        <v/>
      </c>
      <c r="AH247" s="295" t="str">
        <f t="shared" ca="1" si="212"/>
        <v/>
      </c>
      <c r="AI247" s="294" t="str">
        <f t="shared" si="272"/>
        <v/>
      </c>
      <c r="AJ247" s="295" t="str">
        <f t="shared" si="213"/>
        <v/>
      </c>
      <c r="AK247" s="294" t="str">
        <f t="shared" si="273"/>
        <v/>
      </c>
      <c r="AL247" s="295" t="str">
        <f t="shared" si="214"/>
        <v/>
      </c>
      <c r="AM247" s="294" t="str">
        <f t="shared" si="274"/>
        <v/>
      </c>
      <c r="AN247" s="295" t="str">
        <f t="shared" si="215"/>
        <v/>
      </c>
      <c r="AO247" s="294" t="str">
        <f t="shared" si="275"/>
        <v/>
      </c>
      <c r="AP247" s="295" t="str">
        <f t="shared" si="216"/>
        <v/>
      </c>
      <c r="AQ247" s="294" t="str">
        <f t="shared" si="276"/>
        <v/>
      </c>
      <c r="AR247" s="295" t="str">
        <f t="shared" si="217"/>
        <v/>
      </c>
      <c r="AS247" s="294" t="str">
        <f t="shared" si="277"/>
        <v/>
      </c>
      <c r="AT247" s="295" t="str">
        <f t="shared" si="218"/>
        <v/>
      </c>
      <c r="AU247" s="294" t="str">
        <f t="shared" si="278"/>
        <v/>
      </c>
      <c r="AV247" s="295" t="str">
        <f t="shared" si="219"/>
        <v/>
      </c>
      <c r="AW247" s="294" t="str">
        <f t="shared" si="279"/>
        <v/>
      </c>
      <c r="AX247" s="295" t="str">
        <f t="shared" si="220"/>
        <v/>
      </c>
      <c r="AY247" s="294" t="str">
        <f t="shared" si="280"/>
        <v/>
      </c>
      <c r="AZ247" s="295" t="str">
        <f t="shared" si="221"/>
        <v/>
      </c>
      <c r="BA247" s="294" t="str">
        <f t="shared" si="251"/>
        <v/>
      </c>
      <c r="BB247" s="295" t="str">
        <f t="shared" si="222"/>
        <v/>
      </c>
      <c r="BC247" s="294" t="str">
        <f t="shared" si="252"/>
        <v/>
      </c>
      <c r="BD247" s="295" t="str">
        <f t="shared" si="223"/>
        <v/>
      </c>
      <c r="BE247" s="294" t="str">
        <f t="shared" si="253"/>
        <v/>
      </c>
    </row>
    <row r="248" spans="1:57" ht="26.25" hidden="1" customHeight="1">
      <c r="A248" s="241">
        <v>120</v>
      </c>
      <c r="B248" s="379"/>
      <c r="C248" s="380" t="str">
        <f t="shared" si="196"/>
        <v/>
      </c>
      <c r="D248" s="295" t="str">
        <f t="shared" si="197"/>
        <v/>
      </c>
      <c r="E248" s="294" t="str">
        <f t="shared" si="257"/>
        <v/>
      </c>
      <c r="F248" s="295" t="str">
        <f t="shared" ca="1" si="198"/>
        <v/>
      </c>
      <c r="G248" s="294" t="str">
        <f t="shared" si="258"/>
        <v/>
      </c>
      <c r="H248" s="295" t="str">
        <f t="shared" ca="1" si="199"/>
        <v/>
      </c>
      <c r="I248" s="294" t="str">
        <f t="shared" si="259"/>
        <v/>
      </c>
      <c r="J248" s="295" t="str">
        <f t="shared" ca="1" si="200"/>
        <v/>
      </c>
      <c r="K248" s="294" t="str">
        <f t="shared" si="260"/>
        <v/>
      </c>
      <c r="L248" s="295" t="str">
        <f t="shared" ca="1" si="201"/>
        <v/>
      </c>
      <c r="M248" s="294" t="str">
        <f t="shared" si="261"/>
        <v/>
      </c>
      <c r="N248" s="295" t="str">
        <f t="shared" ca="1" si="202"/>
        <v/>
      </c>
      <c r="O248" s="294" t="str">
        <f t="shared" si="262"/>
        <v/>
      </c>
      <c r="P248" s="295" t="str">
        <f t="shared" ca="1" si="203"/>
        <v/>
      </c>
      <c r="Q248" s="294" t="str">
        <f t="shared" si="263"/>
        <v/>
      </c>
      <c r="R248" s="295" t="str">
        <f t="shared" ca="1" si="204"/>
        <v/>
      </c>
      <c r="S248" s="294" t="str">
        <f t="shared" si="264"/>
        <v/>
      </c>
      <c r="T248" s="295" t="str">
        <f t="shared" ca="1" si="205"/>
        <v/>
      </c>
      <c r="U248" s="294" t="str">
        <f t="shared" si="265"/>
        <v/>
      </c>
      <c r="V248" s="295" t="str">
        <f t="shared" ca="1" si="206"/>
        <v/>
      </c>
      <c r="W248" s="294" t="str">
        <f t="shared" si="266"/>
        <v/>
      </c>
      <c r="X248" s="295" t="str">
        <f t="shared" ca="1" si="207"/>
        <v/>
      </c>
      <c r="Y248" s="294" t="str">
        <f t="shared" si="267"/>
        <v/>
      </c>
      <c r="Z248" s="295" t="str">
        <f t="shared" ca="1" si="208"/>
        <v/>
      </c>
      <c r="AA248" s="294" t="str">
        <f t="shared" si="268"/>
        <v/>
      </c>
      <c r="AB248" s="295" t="str">
        <f t="shared" ca="1" si="209"/>
        <v/>
      </c>
      <c r="AC248" s="294" t="str">
        <f t="shared" si="269"/>
        <v/>
      </c>
      <c r="AD248" s="295" t="str">
        <f t="shared" ca="1" si="210"/>
        <v/>
      </c>
      <c r="AE248" s="294" t="str">
        <f t="shared" si="270"/>
        <v/>
      </c>
      <c r="AF248" s="295" t="str">
        <f t="shared" ca="1" si="211"/>
        <v/>
      </c>
      <c r="AG248" s="294" t="str">
        <f t="shared" si="271"/>
        <v/>
      </c>
      <c r="AH248" s="295" t="str">
        <f t="shared" ca="1" si="212"/>
        <v/>
      </c>
      <c r="AI248" s="294" t="str">
        <f t="shared" si="272"/>
        <v/>
      </c>
      <c r="AJ248" s="295" t="str">
        <f t="shared" si="213"/>
        <v/>
      </c>
      <c r="AK248" s="294" t="str">
        <f t="shared" si="273"/>
        <v/>
      </c>
      <c r="AL248" s="295" t="str">
        <f t="shared" si="214"/>
        <v/>
      </c>
      <c r="AM248" s="294" t="str">
        <f t="shared" si="274"/>
        <v/>
      </c>
      <c r="AN248" s="295" t="str">
        <f t="shared" si="215"/>
        <v/>
      </c>
      <c r="AO248" s="294" t="str">
        <f t="shared" si="275"/>
        <v/>
      </c>
      <c r="AP248" s="295" t="str">
        <f t="shared" si="216"/>
        <v/>
      </c>
      <c r="AQ248" s="294" t="str">
        <f t="shared" si="276"/>
        <v/>
      </c>
      <c r="AR248" s="295" t="str">
        <f t="shared" si="217"/>
        <v/>
      </c>
      <c r="AS248" s="294" t="str">
        <f t="shared" si="277"/>
        <v/>
      </c>
      <c r="AT248" s="295" t="str">
        <f t="shared" si="218"/>
        <v/>
      </c>
      <c r="AU248" s="294" t="str">
        <f t="shared" si="278"/>
        <v/>
      </c>
      <c r="AV248" s="295" t="str">
        <f t="shared" si="219"/>
        <v/>
      </c>
      <c r="AW248" s="294" t="str">
        <f t="shared" si="279"/>
        <v/>
      </c>
      <c r="AX248" s="295" t="str">
        <f t="shared" si="220"/>
        <v/>
      </c>
      <c r="AY248" s="294" t="str">
        <f t="shared" si="280"/>
        <v/>
      </c>
      <c r="AZ248" s="295" t="str">
        <f t="shared" si="221"/>
        <v/>
      </c>
      <c r="BA248" s="294" t="str">
        <f t="shared" si="251"/>
        <v/>
      </c>
      <c r="BB248" s="295" t="str">
        <f t="shared" si="222"/>
        <v/>
      </c>
      <c r="BC248" s="294" t="str">
        <f t="shared" si="252"/>
        <v/>
      </c>
      <c r="BD248" s="295" t="str">
        <f t="shared" si="223"/>
        <v/>
      </c>
      <c r="BE248" s="294" t="str">
        <f t="shared" si="253"/>
        <v/>
      </c>
    </row>
    <row r="249" spans="1:57" ht="26.25" hidden="1" customHeight="1">
      <c r="A249" s="241">
        <v>121</v>
      </c>
      <c r="B249" s="379"/>
      <c r="C249" s="380" t="str">
        <f t="shared" si="196"/>
        <v/>
      </c>
      <c r="D249" s="295" t="str">
        <f t="shared" si="197"/>
        <v/>
      </c>
      <c r="E249" s="294" t="str">
        <f t="shared" si="257"/>
        <v/>
      </c>
      <c r="F249" s="295" t="str">
        <f t="shared" ca="1" si="198"/>
        <v/>
      </c>
      <c r="G249" s="294" t="str">
        <f t="shared" si="258"/>
        <v/>
      </c>
      <c r="H249" s="295" t="str">
        <f t="shared" ca="1" si="199"/>
        <v/>
      </c>
      <c r="I249" s="294" t="str">
        <f t="shared" si="259"/>
        <v/>
      </c>
      <c r="J249" s="295" t="str">
        <f t="shared" ca="1" si="200"/>
        <v/>
      </c>
      <c r="K249" s="294" t="str">
        <f t="shared" si="260"/>
        <v/>
      </c>
      <c r="L249" s="295" t="str">
        <f t="shared" ca="1" si="201"/>
        <v/>
      </c>
      <c r="M249" s="294" t="str">
        <f t="shared" si="261"/>
        <v/>
      </c>
      <c r="N249" s="295" t="str">
        <f t="shared" ca="1" si="202"/>
        <v/>
      </c>
      <c r="O249" s="294" t="str">
        <f t="shared" si="262"/>
        <v/>
      </c>
      <c r="P249" s="295" t="str">
        <f t="shared" ca="1" si="203"/>
        <v/>
      </c>
      <c r="Q249" s="294" t="str">
        <f t="shared" si="263"/>
        <v/>
      </c>
      <c r="R249" s="295" t="str">
        <f t="shared" ca="1" si="204"/>
        <v/>
      </c>
      <c r="S249" s="294" t="str">
        <f t="shared" si="264"/>
        <v/>
      </c>
      <c r="T249" s="295" t="str">
        <f t="shared" ca="1" si="205"/>
        <v/>
      </c>
      <c r="U249" s="294" t="str">
        <f t="shared" si="265"/>
        <v/>
      </c>
      <c r="V249" s="295" t="str">
        <f t="shared" ca="1" si="206"/>
        <v/>
      </c>
      <c r="W249" s="294" t="str">
        <f t="shared" si="266"/>
        <v/>
      </c>
      <c r="X249" s="295" t="str">
        <f t="shared" ca="1" si="207"/>
        <v/>
      </c>
      <c r="Y249" s="294" t="str">
        <f t="shared" si="267"/>
        <v/>
      </c>
      <c r="Z249" s="295" t="str">
        <f t="shared" ca="1" si="208"/>
        <v/>
      </c>
      <c r="AA249" s="294" t="str">
        <f t="shared" si="268"/>
        <v/>
      </c>
      <c r="AB249" s="295" t="str">
        <f t="shared" ca="1" si="209"/>
        <v/>
      </c>
      <c r="AC249" s="294" t="str">
        <f t="shared" si="269"/>
        <v/>
      </c>
      <c r="AD249" s="295" t="str">
        <f t="shared" ca="1" si="210"/>
        <v/>
      </c>
      <c r="AE249" s="294" t="str">
        <f t="shared" si="270"/>
        <v/>
      </c>
      <c r="AF249" s="295" t="str">
        <f t="shared" ca="1" si="211"/>
        <v/>
      </c>
      <c r="AG249" s="294" t="str">
        <f t="shared" si="271"/>
        <v/>
      </c>
      <c r="AH249" s="295" t="str">
        <f t="shared" ca="1" si="212"/>
        <v/>
      </c>
      <c r="AI249" s="294" t="str">
        <f t="shared" si="272"/>
        <v/>
      </c>
      <c r="AJ249" s="295" t="str">
        <f t="shared" si="213"/>
        <v/>
      </c>
      <c r="AK249" s="294" t="str">
        <f t="shared" si="273"/>
        <v/>
      </c>
      <c r="AL249" s="295" t="str">
        <f t="shared" si="214"/>
        <v/>
      </c>
      <c r="AM249" s="294" t="str">
        <f t="shared" si="274"/>
        <v/>
      </c>
      <c r="AN249" s="295" t="str">
        <f t="shared" si="215"/>
        <v/>
      </c>
      <c r="AO249" s="294" t="str">
        <f t="shared" si="275"/>
        <v/>
      </c>
      <c r="AP249" s="295" t="str">
        <f t="shared" si="216"/>
        <v/>
      </c>
      <c r="AQ249" s="294" t="str">
        <f t="shared" si="276"/>
        <v/>
      </c>
      <c r="AR249" s="295" t="str">
        <f t="shared" si="217"/>
        <v/>
      </c>
      <c r="AS249" s="294" t="str">
        <f t="shared" si="277"/>
        <v/>
      </c>
      <c r="AT249" s="295" t="str">
        <f t="shared" si="218"/>
        <v/>
      </c>
      <c r="AU249" s="294" t="str">
        <f t="shared" si="278"/>
        <v/>
      </c>
      <c r="AV249" s="295" t="str">
        <f t="shared" si="219"/>
        <v/>
      </c>
      <c r="AW249" s="294" t="str">
        <f t="shared" si="279"/>
        <v/>
      </c>
      <c r="AX249" s="295" t="str">
        <f t="shared" si="220"/>
        <v/>
      </c>
      <c r="AY249" s="294" t="str">
        <f t="shared" si="280"/>
        <v/>
      </c>
      <c r="AZ249" s="295" t="str">
        <f t="shared" si="221"/>
        <v/>
      </c>
      <c r="BA249" s="294" t="str">
        <f t="shared" si="251"/>
        <v/>
      </c>
      <c r="BB249" s="295" t="str">
        <f t="shared" si="222"/>
        <v/>
      </c>
      <c r="BC249" s="294" t="str">
        <f t="shared" si="252"/>
        <v/>
      </c>
      <c r="BD249" s="295" t="str">
        <f t="shared" si="223"/>
        <v/>
      </c>
      <c r="BE249" s="294" t="str">
        <f t="shared" si="253"/>
        <v/>
      </c>
    </row>
    <row r="250" spans="1:57" ht="26.25" hidden="1" customHeight="1">
      <c r="A250" s="241">
        <v>122</v>
      </c>
      <c r="B250" s="379"/>
      <c r="C250" s="380" t="str">
        <f t="shared" si="196"/>
        <v/>
      </c>
      <c r="D250" s="295" t="str">
        <f t="shared" si="197"/>
        <v/>
      </c>
      <c r="E250" s="294" t="str">
        <f t="shared" si="257"/>
        <v/>
      </c>
      <c r="F250" s="295" t="str">
        <f t="shared" ca="1" si="198"/>
        <v/>
      </c>
      <c r="G250" s="294" t="str">
        <f t="shared" si="258"/>
        <v/>
      </c>
      <c r="H250" s="295" t="str">
        <f t="shared" ca="1" si="199"/>
        <v/>
      </c>
      <c r="I250" s="294" t="str">
        <f t="shared" si="259"/>
        <v/>
      </c>
      <c r="J250" s="295" t="str">
        <f t="shared" ca="1" si="200"/>
        <v/>
      </c>
      <c r="K250" s="294" t="str">
        <f t="shared" si="260"/>
        <v/>
      </c>
      <c r="L250" s="295" t="str">
        <f t="shared" ca="1" si="201"/>
        <v/>
      </c>
      <c r="M250" s="294" t="str">
        <f t="shared" si="261"/>
        <v/>
      </c>
      <c r="N250" s="295" t="str">
        <f t="shared" ca="1" si="202"/>
        <v/>
      </c>
      <c r="O250" s="294" t="str">
        <f t="shared" si="262"/>
        <v/>
      </c>
      <c r="P250" s="295" t="str">
        <f t="shared" ca="1" si="203"/>
        <v/>
      </c>
      <c r="Q250" s="294" t="str">
        <f t="shared" si="263"/>
        <v/>
      </c>
      <c r="R250" s="295" t="str">
        <f t="shared" ca="1" si="204"/>
        <v/>
      </c>
      <c r="S250" s="294" t="str">
        <f t="shared" si="264"/>
        <v/>
      </c>
      <c r="T250" s="295" t="str">
        <f t="shared" ca="1" si="205"/>
        <v/>
      </c>
      <c r="U250" s="294" t="str">
        <f t="shared" si="265"/>
        <v/>
      </c>
      <c r="V250" s="295" t="str">
        <f t="shared" ca="1" si="206"/>
        <v/>
      </c>
      <c r="W250" s="294" t="str">
        <f t="shared" si="266"/>
        <v/>
      </c>
      <c r="X250" s="295" t="str">
        <f t="shared" ca="1" si="207"/>
        <v/>
      </c>
      <c r="Y250" s="294" t="str">
        <f t="shared" si="267"/>
        <v/>
      </c>
      <c r="Z250" s="295" t="str">
        <f t="shared" ca="1" si="208"/>
        <v/>
      </c>
      <c r="AA250" s="294" t="str">
        <f t="shared" si="268"/>
        <v/>
      </c>
      <c r="AB250" s="295" t="str">
        <f t="shared" ca="1" si="209"/>
        <v/>
      </c>
      <c r="AC250" s="294" t="str">
        <f t="shared" si="269"/>
        <v/>
      </c>
      <c r="AD250" s="295" t="str">
        <f t="shared" ca="1" si="210"/>
        <v/>
      </c>
      <c r="AE250" s="294" t="str">
        <f t="shared" si="270"/>
        <v/>
      </c>
      <c r="AF250" s="295" t="str">
        <f t="shared" ca="1" si="211"/>
        <v/>
      </c>
      <c r="AG250" s="294" t="str">
        <f t="shared" si="271"/>
        <v/>
      </c>
      <c r="AH250" s="295" t="str">
        <f t="shared" ca="1" si="212"/>
        <v/>
      </c>
      <c r="AI250" s="294" t="str">
        <f t="shared" si="272"/>
        <v/>
      </c>
      <c r="AJ250" s="295" t="str">
        <f t="shared" si="213"/>
        <v/>
      </c>
      <c r="AK250" s="294" t="str">
        <f t="shared" si="273"/>
        <v/>
      </c>
      <c r="AL250" s="295" t="str">
        <f t="shared" si="214"/>
        <v/>
      </c>
      <c r="AM250" s="294" t="str">
        <f t="shared" si="274"/>
        <v/>
      </c>
      <c r="AN250" s="295" t="str">
        <f t="shared" si="215"/>
        <v/>
      </c>
      <c r="AO250" s="294" t="str">
        <f t="shared" si="275"/>
        <v/>
      </c>
      <c r="AP250" s="295" t="str">
        <f t="shared" si="216"/>
        <v/>
      </c>
      <c r="AQ250" s="294" t="str">
        <f t="shared" si="276"/>
        <v/>
      </c>
      <c r="AR250" s="295" t="str">
        <f t="shared" si="217"/>
        <v/>
      </c>
      <c r="AS250" s="294" t="str">
        <f t="shared" si="277"/>
        <v/>
      </c>
      <c r="AT250" s="295" t="str">
        <f t="shared" si="218"/>
        <v/>
      </c>
      <c r="AU250" s="294" t="str">
        <f t="shared" si="278"/>
        <v/>
      </c>
      <c r="AV250" s="295" t="str">
        <f t="shared" si="219"/>
        <v/>
      </c>
      <c r="AW250" s="294" t="str">
        <f t="shared" si="279"/>
        <v/>
      </c>
      <c r="AX250" s="295" t="str">
        <f t="shared" si="220"/>
        <v/>
      </c>
      <c r="AY250" s="294" t="str">
        <f t="shared" si="280"/>
        <v/>
      </c>
      <c r="AZ250" s="295" t="str">
        <f t="shared" si="221"/>
        <v/>
      </c>
      <c r="BA250" s="294" t="str">
        <f t="shared" si="251"/>
        <v/>
      </c>
      <c r="BB250" s="295" t="str">
        <f t="shared" si="222"/>
        <v/>
      </c>
      <c r="BC250" s="294" t="str">
        <f t="shared" si="252"/>
        <v/>
      </c>
      <c r="BD250" s="295" t="str">
        <f t="shared" si="223"/>
        <v/>
      </c>
      <c r="BE250" s="294" t="str">
        <f t="shared" si="253"/>
        <v/>
      </c>
    </row>
    <row r="251" spans="1:57" ht="26.25" hidden="1" customHeight="1">
      <c r="A251" s="241">
        <v>123</v>
      </c>
      <c r="B251" s="379"/>
      <c r="C251" s="380" t="str">
        <f t="shared" si="196"/>
        <v/>
      </c>
      <c r="D251" s="295" t="str">
        <f t="shared" si="197"/>
        <v/>
      </c>
      <c r="E251" s="294" t="str">
        <f t="shared" si="257"/>
        <v/>
      </c>
      <c r="F251" s="295" t="str">
        <f t="shared" ca="1" si="198"/>
        <v/>
      </c>
      <c r="G251" s="294" t="str">
        <f t="shared" si="258"/>
        <v/>
      </c>
      <c r="H251" s="295" t="str">
        <f t="shared" ca="1" si="199"/>
        <v/>
      </c>
      <c r="I251" s="294" t="str">
        <f t="shared" si="259"/>
        <v/>
      </c>
      <c r="J251" s="295" t="str">
        <f t="shared" ca="1" si="200"/>
        <v/>
      </c>
      <c r="K251" s="294" t="str">
        <f t="shared" si="260"/>
        <v/>
      </c>
      <c r="L251" s="295" t="str">
        <f t="shared" ca="1" si="201"/>
        <v/>
      </c>
      <c r="M251" s="294" t="str">
        <f t="shared" si="261"/>
        <v/>
      </c>
      <c r="N251" s="295" t="str">
        <f t="shared" ca="1" si="202"/>
        <v/>
      </c>
      <c r="O251" s="294" t="str">
        <f t="shared" si="262"/>
        <v/>
      </c>
      <c r="P251" s="295" t="str">
        <f t="shared" ca="1" si="203"/>
        <v/>
      </c>
      <c r="Q251" s="294" t="str">
        <f t="shared" si="263"/>
        <v/>
      </c>
      <c r="R251" s="295" t="str">
        <f t="shared" ca="1" si="204"/>
        <v/>
      </c>
      <c r="S251" s="294" t="str">
        <f t="shared" si="264"/>
        <v/>
      </c>
      <c r="T251" s="295" t="str">
        <f t="shared" ca="1" si="205"/>
        <v/>
      </c>
      <c r="U251" s="294" t="str">
        <f t="shared" si="265"/>
        <v/>
      </c>
      <c r="V251" s="295" t="str">
        <f t="shared" ca="1" si="206"/>
        <v/>
      </c>
      <c r="W251" s="294" t="str">
        <f t="shared" si="266"/>
        <v/>
      </c>
      <c r="X251" s="295" t="str">
        <f t="shared" ca="1" si="207"/>
        <v/>
      </c>
      <c r="Y251" s="294" t="str">
        <f t="shared" si="267"/>
        <v/>
      </c>
      <c r="Z251" s="295" t="str">
        <f t="shared" ca="1" si="208"/>
        <v/>
      </c>
      <c r="AA251" s="294" t="str">
        <f t="shared" si="268"/>
        <v/>
      </c>
      <c r="AB251" s="295" t="str">
        <f t="shared" ca="1" si="209"/>
        <v/>
      </c>
      <c r="AC251" s="294" t="str">
        <f t="shared" si="269"/>
        <v/>
      </c>
      <c r="AD251" s="295" t="str">
        <f t="shared" ca="1" si="210"/>
        <v/>
      </c>
      <c r="AE251" s="294" t="str">
        <f t="shared" si="270"/>
        <v/>
      </c>
      <c r="AF251" s="295" t="str">
        <f t="shared" ca="1" si="211"/>
        <v/>
      </c>
      <c r="AG251" s="294" t="str">
        <f t="shared" si="271"/>
        <v/>
      </c>
      <c r="AH251" s="295" t="str">
        <f t="shared" ca="1" si="212"/>
        <v/>
      </c>
      <c r="AI251" s="294" t="str">
        <f t="shared" si="272"/>
        <v/>
      </c>
      <c r="AJ251" s="295" t="str">
        <f t="shared" si="213"/>
        <v/>
      </c>
      <c r="AK251" s="294" t="str">
        <f t="shared" si="273"/>
        <v/>
      </c>
      <c r="AL251" s="295" t="str">
        <f t="shared" si="214"/>
        <v/>
      </c>
      <c r="AM251" s="294" t="str">
        <f t="shared" si="274"/>
        <v/>
      </c>
      <c r="AN251" s="295" t="str">
        <f t="shared" si="215"/>
        <v/>
      </c>
      <c r="AO251" s="294" t="str">
        <f t="shared" si="275"/>
        <v/>
      </c>
      <c r="AP251" s="295" t="str">
        <f t="shared" si="216"/>
        <v/>
      </c>
      <c r="AQ251" s="294" t="str">
        <f t="shared" si="276"/>
        <v/>
      </c>
      <c r="AR251" s="295" t="str">
        <f t="shared" si="217"/>
        <v/>
      </c>
      <c r="AS251" s="294" t="str">
        <f t="shared" si="277"/>
        <v/>
      </c>
      <c r="AT251" s="295" t="str">
        <f t="shared" si="218"/>
        <v/>
      </c>
      <c r="AU251" s="294" t="str">
        <f t="shared" si="278"/>
        <v/>
      </c>
      <c r="AV251" s="295" t="str">
        <f t="shared" si="219"/>
        <v/>
      </c>
      <c r="AW251" s="294" t="str">
        <f t="shared" si="279"/>
        <v/>
      </c>
      <c r="AX251" s="295" t="str">
        <f t="shared" si="220"/>
        <v/>
      </c>
      <c r="AY251" s="294" t="str">
        <f t="shared" si="280"/>
        <v/>
      </c>
      <c r="AZ251" s="295" t="str">
        <f t="shared" si="221"/>
        <v/>
      </c>
      <c r="BA251" s="294" t="str">
        <f t="shared" si="251"/>
        <v/>
      </c>
      <c r="BB251" s="295" t="str">
        <f t="shared" si="222"/>
        <v/>
      </c>
      <c r="BC251" s="294" t="str">
        <f t="shared" si="252"/>
        <v/>
      </c>
      <c r="BD251" s="295" t="str">
        <f t="shared" si="223"/>
        <v/>
      </c>
      <c r="BE251" s="294" t="str">
        <f t="shared" si="253"/>
        <v/>
      </c>
    </row>
    <row r="252" spans="1:57" ht="26.25" hidden="1" customHeight="1">
      <c r="A252" s="241">
        <v>124</v>
      </c>
      <c r="B252" s="379"/>
      <c r="C252" s="380" t="str">
        <f t="shared" si="196"/>
        <v/>
      </c>
      <c r="D252" s="295" t="str">
        <f t="shared" si="197"/>
        <v/>
      </c>
      <c r="E252" s="294" t="str">
        <f t="shared" si="257"/>
        <v/>
      </c>
      <c r="F252" s="295" t="str">
        <f t="shared" ca="1" si="198"/>
        <v/>
      </c>
      <c r="G252" s="294" t="str">
        <f t="shared" si="258"/>
        <v/>
      </c>
      <c r="H252" s="295" t="str">
        <f t="shared" ca="1" si="199"/>
        <v/>
      </c>
      <c r="I252" s="294" t="str">
        <f t="shared" si="259"/>
        <v/>
      </c>
      <c r="J252" s="295" t="str">
        <f t="shared" ca="1" si="200"/>
        <v/>
      </c>
      <c r="K252" s="294" t="str">
        <f t="shared" si="260"/>
        <v/>
      </c>
      <c r="L252" s="295" t="str">
        <f t="shared" ca="1" si="201"/>
        <v/>
      </c>
      <c r="M252" s="294" t="str">
        <f t="shared" si="261"/>
        <v/>
      </c>
      <c r="N252" s="295" t="str">
        <f t="shared" ca="1" si="202"/>
        <v/>
      </c>
      <c r="O252" s="294" t="str">
        <f t="shared" si="262"/>
        <v/>
      </c>
      <c r="P252" s="295" t="str">
        <f t="shared" ca="1" si="203"/>
        <v/>
      </c>
      <c r="Q252" s="294" t="str">
        <f t="shared" si="263"/>
        <v/>
      </c>
      <c r="R252" s="295" t="str">
        <f t="shared" ca="1" si="204"/>
        <v/>
      </c>
      <c r="S252" s="294" t="str">
        <f t="shared" si="264"/>
        <v/>
      </c>
      <c r="T252" s="295" t="str">
        <f t="shared" ca="1" si="205"/>
        <v/>
      </c>
      <c r="U252" s="294" t="str">
        <f t="shared" si="265"/>
        <v/>
      </c>
      <c r="V252" s="295" t="str">
        <f t="shared" ca="1" si="206"/>
        <v/>
      </c>
      <c r="W252" s="294" t="str">
        <f t="shared" si="266"/>
        <v/>
      </c>
      <c r="X252" s="295" t="str">
        <f t="shared" ca="1" si="207"/>
        <v/>
      </c>
      <c r="Y252" s="294" t="str">
        <f t="shared" si="267"/>
        <v/>
      </c>
      <c r="Z252" s="295" t="str">
        <f t="shared" ca="1" si="208"/>
        <v/>
      </c>
      <c r="AA252" s="294" t="str">
        <f t="shared" si="268"/>
        <v/>
      </c>
      <c r="AB252" s="295" t="str">
        <f t="shared" ca="1" si="209"/>
        <v/>
      </c>
      <c r="AC252" s="294" t="str">
        <f t="shared" si="269"/>
        <v/>
      </c>
      <c r="AD252" s="295" t="str">
        <f t="shared" ca="1" si="210"/>
        <v/>
      </c>
      <c r="AE252" s="294" t="str">
        <f t="shared" si="270"/>
        <v/>
      </c>
      <c r="AF252" s="295" t="str">
        <f t="shared" ca="1" si="211"/>
        <v/>
      </c>
      <c r="AG252" s="294" t="str">
        <f t="shared" si="271"/>
        <v/>
      </c>
      <c r="AH252" s="295" t="str">
        <f t="shared" ca="1" si="212"/>
        <v/>
      </c>
      <c r="AI252" s="294" t="str">
        <f t="shared" si="272"/>
        <v/>
      </c>
      <c r="AJ252" s="295" t="str">
        <f t="shared" si="213"/>
        <v/>
      </c>
      <c r="AK252" s="294" t="str">
        <f t="shared" si="273"/>
        <v/>
      </c>
      <c r="AL252" s="295" t="str">
        <f t="shared" si="214"/>
        <v/>
      </c>
      <c r="AM252" s="294" t="str">
        <f t="shared" si="274"/>
        <v/>
      </c>
      <c r="AN252" s="295" t="str">
        <f t="shared" si="215"/>
        <v/>
      </c>
      <c r="AO252" s="294" t="str">
        <f t="shared" si="275"/>
        <v/>
      </c>
      <c r="AP252" s="295" t="str">
        <f t="shared" si="216"/>
        <v/>
      </c>
      <c r="AQ252" s="294" t="str">
        <f t="shared" si="276"/>
        <v/>
      </c>
      <c r="AR252" s="295" t="str">
        <f t="shared" si="217"/>
        <v/>
      </c>
      <c r="AS252" s="294" t="str">
        <f t="shared" si="277"/>
        <v/>
      </c>
      <c r="AT252" s="295" t="str">
        <f t="shared" si="218"/>
        <v/>
      </c>
      <c r="AU252" s="294" t="str">
        <f t="shared" si="278"/>
        <v/>
      </c>
      <c r="AV252" s="295" t="str">
        <f t="shared" si="219"/>
        <v/>
      </c>
      <c r="AW252" s="294" t="str">
        <f t="shared" si="279"/>
        <v/>
      </c>
      <c r="AX252" s="295" t="str">
        <f t="shared" si="220"/>
        <v/>
      </c>
      <c r="AY252" s="294" t="str">
        <f t="shared" si="280"/>
        <v/>
      </c>
      <c r="AZ252" s="295" t="str">
        <f t="shared" si="221"/>
        <v/>
      </c>
      <c r="BA252" s="294" t="str">
        <f t="shared" si="251"/>
        <v/>
      </c>
      <c r="BB252" s="295" t="str">
        <f t="shared" si="222"/>
        <v/>
      </c>
      <c r="BC252" s="294" t="str">
        <f t="shared" si="252"/>
        <v/>
      </c>
      <c r="BD252" s="295" t="str">
        <f t="shared" si="223"/>
        <v/>
      </c>
      <c r="BE252" s="294" t="str">
        <f t="shared" si="253"/>
        <v/>
      </c>
    </row>
    <row r="253" spans="1:57" ht="26.25" hidden="1" customHeight="1">
      <c r="A253" s="241">
        <v>125</v>
      </c>
      <c r="B253" s="379"/>
      <c r="C253" s="380" t="str">
        <f t="shared" si="196"/>
        <v/>
      </c>
      <c r="D253" s="295" t="str">
        <f t="shared" si="197"/>
        <v/>
      </c>
      <c r="E253" s="294" t="str">
        <f t="shared" si="257"/>
        <v/>
      </c>
      <c r="F253" s="295" t="str">
        <f t="shared" ca="1" si="198"/>
        <v/>
      </c>
      <c r="G253" s="294" t="str">
        <f t="shared" si="258"/>
        <v/>
      </c>
      <c r="H253" s="295" t="str">
        <f t="shared" ca="1" si="199"/>
        <v/>
      </c>
      <c r="I253" s="294" t="str">
        <f t="shared" si="259"/>
        <v/>
      </c>
      <c r="J253" s="295" t="str">
        <f t="shared" ca="1" si="200"/>
        <v/>
      </c>
      <c r="K253" s="294" t="str">
        <f t="shared" si="260"/>
        <v/>
      </c>
      <c r="L253" s="295" t="str">
        <f t="shared" ca="1" si="201"/>
        <v/>
      </c>
      <c r="M253" s="294" t="str">
        <f t="shared" si="261"/>
        <v/>
      </c>
      <c r="N253" s="295" t="str">
        <f t="shared" ca="1" si="202"/>
        <v/>
      </c>
      <c r="O253" s="294" t="str">
        <f t="shared" si="262"/>
        <v/>
      </c>
      <c r="P253" s="295" t="str">
        <f t="shared" ca="1" si="203"/>
        <v/>
      </c>
      <c r="Q253" s="294" t="str">
        <f t="shared" si="263"/>
        <v/>
      </c>
      <c r="R253" s="295" t="str">
        <f t="shared" ca="1" si="204"/>
        <v/>
      </c>
      <c r="S253" s="294" t="str">
        <f t="shared" si="264"/>
        <v/>
      </c>
      <c r="T253" s="295" t="str">
        <f t="shared" ca="1" si="205"/>
        <v/>
      </c>
      <c r="U253" s="294" t="str">
        <f t="shared" si="265"/>
        <v/>
      </c>
      <c r="V253" s="295" t="str">
        <f t="shared" ca="1" si="206"/>
        <v/>
      </c>
      <c r="W253" s="294" t="str">
        <f t="shared" si="266"/>
        <v/>
      </c>
      <c r="X253" s="295" t="str">
        <f t="shared" ca="1" si="207"/>
        <v/>
      </c>
      <c r="Y253" s="294" t="str">
        <f t="shared" si="267"/>
        <v/>
      </c>
      <c r="Z253" s="295" t="str">
        <f t="shared" ca="1" si="208"/>
        <v/>
      </c>
      <c r="AA253" s="294" t="str">
        <f t="shared" si="268"/>
        <v/>
      </c>
      <c r="AB253" s="295" t="str">
        <f t="shared" ca="1" si="209"/>
        <v/>
      </c>
      <c r="AC253" s="294" t="str">
        <f t="shared" si="269"/>
        <v/>
      </c>
      <c r="AD253" s="295" t="str">
        <f t="shared" ca="1" si="210"/>
        <v/>
      </c>
      <c r="AE253" s="294" t="str">
        <f t="shared" si="270"/>
        <v/>
      </c>
      <c r="AF253" s="295" t="str">
        <f t="shared" ca="1" si="211"/>
        <v/>
      </c>
      <c r="AG253" s="294" t="str">
        <f t="shared" si="271"/>
        <v/>
      </c>
      <c r="AH253" s="295" t="str">
        <f t="shared" ca="1" si="212"/>
        <v/>
      </c>
      <c r="AI253" s="294" t="str">
        <f t="shared" si="272"/>
        <v/>
      </c>
      <c r="AJ253" s="295" t="str">
        <f t="shared" si="213"/>
        <v/>
      </c>
      <c r="AK253" s="294" t="str">
        <f t="shared" si="273"/>
        <v/>
      </c>
      <c r="AL253" s="295" t="str">
        <f t="shared" si="214"/>
        <v/>
      </c>
      <c r="AM253" s="294" t="str">
        <f t="shared" si="274"/>
        <v/>
      </c>
      <c r="AN253" s="295" t="str">
        <f t="shared" si="215"/>
        <v/>
      </c>
      <c r="AO253" s="294" t="str">
        <f t="shared" si="275"/>
        <v/>
      </c>
      <c r="AP253" s="295" t="str">
        <f t="shared" si="216"/>
        <v/>
      </c>
      <c r="AQ253" s="294" t="str">
        <f t="shared" si="276"/>
        <v/>
      </c>
      <c r="AR253" s="295" t="str">
        <f t="shared" si="217"/>
        <v/>
      </c>
      <c r="AS253" s="294" t="str">
        <f t="shared" si="277"/>
        <v/>
      </c>
      <c r="AT253" s="295" t="str">
        <f t="shared" si="218"/>
        <v/>
      </c>
      <c r="AU253" s="294" t="str">
        <f t="shared" si="278"/>
        <v/>
      </c>
      <c r="AV253" s="295" t="str">
        <f t="shared" si="219"/>
        <v/>
      </c>
      <c r="AW253" s="294" t="str">
        <f t="shared" si="279"/>
        <v/>
      </c>
      <c r="AX253" s="295" t="str">
        <f t="shared" si="220"/>
        <v/>
      </c>
      <c r="AY253" s="294" t="str">
        <f t="shared" si="280"/>
        <v/>
      </c>
      <c r="AZ253" s="295" t="str">
        <f t="shared" si="221"/>
        <v/>
      </c>
      <c r="BA253" s="294" t="str">
        <f t="shared" si="251"/>
        <v/>
      </c>
      <c r="BB253" s="295" t="str">
        <f t="shared" si="222"/>
        <v/>
      </c>
      <c r="BC253" s="294" t="str">
        <f t="shared" si="252"/>
        <v/>
      </c>
      <c r="BD253" s="295" t="str">
        <f t="shared" si="223"/>
        <v/>
      </c>
      <c r="BE253" s="294" t="str">
        <f t="shared" si="253"/>
        <v/>
      </c>
    </row>
    <row r="254" spans="1:57" ht="26.25" hidden="1" customHeight="1">
      <c r="A254" s="241">
        <v>126</v>
      </c>
      <c r="B254" s="379"/>
      <c r="C254" s="380" t="str">
        <f t="shared" si="196"/>
        <v/>
      </c>
      <c r="D254" s="295" t="str">
        <f t="shared" si="197"/>
        <v/>
      </c>
      <c r="E254" s="294" t="str">
        <f t="shared" si="257"/>
        <v/>
      </c>
      <c r="F254" s="295" t="str">
        <f t="shared" ca="1" si="198"/>
        <v/>
      </c>
      <c r="G254" s="294" t="str">
        <f t="shared" si="258"/>
        <v/>
      </c>
      <c r="H254" s="295" t="str">
        <f t="shared" ca="1" si="199"/>
        <v/>
      </c>
      <c r="I254" s="294" t="str">
        <f t="shared" si="259"/>
        <v/>
      </c>
      <c r="J254" s="295" t="str">
        <f t="shared" ca="1" si="200"/>
        <v/>
      </c>
      <c r="K254" s="294" t="str">
        <f t="shared" si="260"/>
        <v/>
      </c>
      <c r="L254" s="295" t="str">
        <f t="shared" ca="1" si="201"/>
        <v/>
      </c>
      <c r="M254" s="294" t="str">
        <f t="shared" si="261"/>
        <v/>
      </c>
      <c r="N254" s="295" t="str">
        <f t="shared" ca="1" si="202"/>
        <v/>
      </c>
      <c r="O254" s="294" t="str">
        <f t="shared" si="262"/>
        <v/>
      </c>
      <c r="P254" s="295" t="str">
        <f t="shared" ca="1" si="203"/>
        <v/>
      </c>
      <c r="Q254" s="294" t="str">
        <f t="shared" si="263"/>
        <v/>
      </c>
      <c r="R254" s="295" t="str">
        <f t="shared" ca="1" si="204"/>
        <v/>
      </c>
      <c r="S254" s="294" t="str">
        <f t="shared" si="264"/>
        <v/>
      </c>
      <c r="T254" s="295" t="str">
        <f t="shared" ca="1" si="205"/>
        <v/>
      </c>
      <c r="U254" s="294" t="str">
        <f t="shared" si="265"/>
        <v/>
      </c>
      <c r="V254" s="295" t="str">
        <f t="shared" ca="1" si="206"/>
        <v/>
      </c>
      <c r="W254" s="294" t="str">
        <f t="shared" si="266"/>
        <v/>
      </c>
      <c r="X254" s="295" t="str">
        <f t="shared" ca="1" si="207"/>
        <v/>
      </c>
      <c r="Y254" s="294" t="str">
        <f t="shared" si="267"/>
        <v/>
      </c>
      <c r="Z254" s="295" t="str">
        <f t="shared" ca="1" si="208"/>
        <v/>
      </c>
      <c r="AA254" s="294" t="str">
        <f t="shared" si="268"/>
        <v/>
      </c>
      <c r="AB254" s="295" t="str">
        <f t="shared" ca="1" si="209"/>
        <v/>
      </c>
      <c r="AC254" s="294" t="str">
        <f t="shared" si="269"/>
        <v/>
      </c>
      <c r="AD254" s="295" t="str">
        <f t="shared" ca="1" si="210"/>
        <v/>
      </c>
      <c r="AE254" s="294" t="str">
        <f t="shared" si="270"/>
        <v/>
      </c>
      <c r="AF254" s="295" t="str">
        <f t="shared" ca="1" si="211"/>
        <v/>
      </c>
      <c r="AG254" s="294" t="str">
        <f t="shared" si="271"/>
        <v/>
      </c>
      <c r="AH254" s="295" t="str">
        <f t="shared" ca="1" si="212"/>
        <v/>
      </c>
      <c r="AI254" s="294" t="str">
        <f t="shared" si="272"/>
        <v/>
      </c>
      <c r="AJ254" s="295" t="str">
        <f t="shared" si="213"/>
        <v/>
      </c>
      <c r="AK254" s="294" t="str">
        <f t="shared" si="273"/>
        <v/>
      </c>
      <c r="AL254" s="295" t="str">
        <f t="shared" si="214"/>
        <v/>
      </c>
      <c r="AM254" s="294" t="str">
        <f t="shared" si="274"/>
        <v/>
      </c>
      <c r="AN254" s="295" t="str">
        <f t="shared" si="215"/>
        <v/>
      </c>
      <c r="AO254" s="294" t="str">
        <f t="shared" si="275"/>
        <v/>
      </c>
      <c r="AP254" s="295" t="str">
        <f t="shared" si="216"/>
        <v/>
      </c>
      <c r="AQ254" s="294" t="str">
        <f t="shared" si="276"/>
        <v/>
      </c>
      <c r="AR254" s="295" t="str">
        <f t="shared" si="217"/>
        <v/>
      </c>
      <c r="AS254" s="294" t="str">
        <f t="shared" si="277"/>
        <v/>
      </c>
      <c r="AT254" s="295" t="str">
        <f t="shared" si="218"/>
        <v/>
      </c>
      <c r="AU254" s="294" t="str">
        <f t="shared" si="278"/>
        <v/>
      </c>
      <c r="AV254" s="295" t="str">
        <f t="shared" si="219"/>
        <v/>
      </c>
      <c r="AW254" s="294" t="str">
        <f t="shared" si="279"/>
        <v/>
      </c>
      <c r="AX254" s="295" t="str">
        <f t="shared" si="220"/>
        <v/>
      </c>
      <c r="AY254" s="294" t="str">
        <f t="shared" si="280"/>
        <v/>
      </c>
      <c r="AZ254" s="295" t="str">
        <f t="shared" si="221"/>
        <v/>
      </c>
      <c r="BA254" s="294" t="str">
        <f t="shared" si="251"/>
        <v/>
      </c>
      <c r="BB254" s="295" t="str">
        <f t="shared" si="222"/>
        <v/>
      </c>
      <c r="BC254" s="294" t="str">
        <f t="shared" si="252"/>
        <v/>
      </c>
      <c r="BD254" s="295" t="str">
        <f t="shared" si="223"/>
        <v/>
      </c>
      <c r="BE254" s="294" t="str">
        <f t="shared" si="253"/>
        <v/>
      </c>
    </row>
    <row r="255" spans="1:57" ht="26.25" hidden="1" customHeight="1">
      <c r="A255" s="241">
        <v>127</v>
      </c>
      <c r="B255" s="379"/>
      <c r="C255" s="380" t="str">
        <f t="shared" si="196"/>
        <v/>
      </c>
      <c r="D255" s="295" t="str">
        <f t="shared" si="197"/>
        <v/>
      </c>
      <c r="E255" s="294" t="str">
        <f t="shared" si="257"/>
        <v/>
      </c>
      <c r="F255" s="295" t="str">
        <f t="shared" ca="1" si="198"/>
        <v/>
      </c>
      <c r="G255" s="294" t="str">
        <f t="shared" si="258"/>
        <v/>
      </c>
      <c r="H255" s="295" t="str">
        <f t="shared" ca="1" si="199"/>
        <v/>
      </c>
      <c r="I255" s="294" t="str">
        <f t="shared" si="259"/>
        <v/>
      </c>
      <c r="J255" s="295" t="str">
        <f t="shared" ca="1" si="200"/>
        <v/>
      </c>
      <c r="K255" s="294" t="str">
        <f t="shared" si="260"/>
        <v/>
      </c>
      <c r="L255" s="295" t="str">
        <f t="shared" ca="1" si="201"/>
        <v/>
      </c>
      <c r="M255" s="294" t="str">
        <f t="shared" si="261"/>
        <v/>
      </c>
      <c r="N255" s="295" t="str">
        <f t="shared" ca="1" si="202"/>
        <v/>
      </c>
      <c r="O255" s="294" t="str">
        <f t="shared" si="262"/>
        <v/>
      </c>
      <c r="P255" s="295" t="str">
        <f t="shared" ca="1" si="203"/>
        <v/>
      </c>
      <c r="Q255" s="294" t="str">
        <f t="shared" si="263"/>
        <v/>
      </c>
      <c r="R255" s="295" t="str">
        <f t="shared" ca="1" si="204"/>
        <v/>
      </c>
      <c r="S255" s="294" t="str">
        <f t="shared" si="264"/>
        <v/>
      </c>
      <c r="T255" s="295" t="str">
        <f t="shared" ca="1" si="205"/>
        <v/>
      </c>
      <c r="U255" s="294" t="str">
        <f t="shared" si="265"/>
        <v/>
      </c>
      <c r="V255" s="295" t="str">
        <f t="shared" ca="1" si="206"/>
        <v/>
      </c>
      <c r="W255" s="294" t="str">
        <f t="shared" si="266"/>
        <v/>
      </c>
      <c r="X255" s="295" t="str">
        <f t="shared" ca="1" si="207"/>
        <v/>
      </c>
      <c r="Y255" s="294" t="str">
        <f t="shared" si="267"/>
        <v/>
      </c>
      <c r="Z255" s="295" t="str">
        <f t="shared" ca="1" si="208"/>
        <v/>
      </c>
      <c r="AA255" s="294" t="str">
        <f t="shared" si="268"/>
        <v/>
      </c>
      <c r="AB255" s="295" t="str">
        <f t="shared" ca="1" si="209"/>
        <v/>
      </c>
      <c r="AC255" s="294" t="str">
        <f t="shared" si="269"/>
        <v/>
      </c>
      <c r="AD255" s="295" t="str">
        <f t="shared" ca="1" si="210"/>
        <v/>
      </c>
      <c r="AE255" s="294" t="str">
        <f t="shared" si="270"/>
        <v/>
      </c>
      <c r="AF255" s="295" t="str">
        <f t="shared" ca="1" si="211"/>
        <v/>
      </c>
      <c r="AG255" s="294" t="str">
        <f t="shared" si="271"/>
        <v/>
      </c>
      <c r="AH255" s="295" t="str">
        <f t="shared" ca="1" si="212"/>
        <v/>
      </c>
      <c r="AI255" s="294" t="str">
        <f t="shared" si="272"/>
        <v/>
      </c>
      <c r="AJ255" s="295" t="str">
        <f t="shared" si="213"/>
        <v/>
      </c>
      <c r="AK255" s="294" t="str">
        <f t="shared" si="273"/>
        <v/>
      </c>
      <c r="AL255" s="295" t="str">
        <f t="shared" si="214"/>
        <v/>
      </c>
      <c r="AM255" s="294" t="str">
        <f t="shared" si="274"/>
        <v/>
      </c>
      <c r="AN255" s="295" t="str">
        <f t="shared" si="215"/>
        <v/>
      </c>
      <c r="AO255" s="294" t="str">
        <f t="shared" si="275"/>
        <v/>
      </c>
      <c r="AP255" s="295" t="str">
        <f t="shared" si="216"/>
        <v/>
      </c>
      <c r="AQ255" s="294" t="str">
        <f t="shared" si="276"/>
        <v/>
      </c>
      <c r="AR255" s="295" t="str">
        <f t="shared" si="217"/>
        <v/>
      </c>
      <c r="AS255" s="294" t="str">
        <f t="shared" si="277"/>
        <v/>
      </c>
      <c r="AT255" s="295" t="str">
        <f t="shared" si="218"/>
        <v/>
      </c>
      <c r="AU255" s="294" t="str">
        <f t="shared" si="278"/>
        <v/>
      </c>
      <c r="AV255" s="295" t="str">
        <f t="shared" si="219"/>
        <v/>
      </c>
      <c r="AW255" s="294" t="str">
        <f t="shared" si="279"/>
        <v/>
      </c>
      <c r="AX255" s="295" t="str">
        <f t="shared" si="220"/>
        <v/>
      </c>
      <c r="AY255" s="294" t="str">
        <f t="shared" si="280"/>
        <v/>
      </c>
      <c r="AZ255" s="295" t="str">
        <f t="shared" si="221"/>
        <v/>
      </c>
      <c r="BA255" s="294" t="str">
        <f t="shared" si="251"/>
        <v/>
      </c>
      <c r="BB255" s="295" t="str">
        <f t="shared" si="222"/>
        <v/>
      </c>
      <c r="BC255" s="294" t="str">
        <f t="shared" si="252"/>
        <v/>
      </c>
      <c r="BD255" s="295" t="str">
        <f t="shared" si="223"/>
        <v/>
      </c>
      <c r="BE255" s="294" t="str">
        <f t="shared" si="253"/>
        <v/>
      </c>
    </row>
    <row r="256" spans="1:57" ht="26.25" hidden="1" customHeight="1">
      <c r="A256" s="241">
        <v>128</v>
      </c>
      <c r="B256" s="379"/>
      <c r="C256" s="380" t="str">
        <f t="shared" si="196"/>
        <v/>
      </c>
      <c r="D256" s="295" t="str">
        <f t="shared" si="197"/>
        <v/>
      </c>
      <c r="E256" s="294" t="str">
        <f t="shared" si="257"/>
        <v/>
      </c>
      <c r="F256" s="295" t="str">
        <f t="shared" ca="1" si="198"/>
        <v/>
      </c>
      <c r="G256" s="294" t="str">
        <f t="shared" si="258"/>
        <v/>
      </c>
      <c r="H256" s="295" t="str">
        <f t="shared" ca="1" si="199"/>
        <v/>
      </c>
      <c r="I256" s="294" t="str">
        <f t="shared" si="259"/>
        <v/>
      </c>
      <c r="J256" s="295" t="str">
        <f t="shared" ca="1" si="200"/>
        <v/>
      </c>
      <c r="K256" s="294" t="str">
        <f t="shared" si="260"/>
        <v/>
      </c>
      <c r="L256" s="295" t="str">
        <f t="shared" ca="1" si="201"/>
        <v/>
      </c>
      <c r="M256" s="294" t="str">
        <f t="shared" si="261"/>
        <v/>
      </c>
      <c r="N256" s="295" t="str">
        <f t="shared" ca="1" si="202"/>
        <v/>
      </c>
      <c r="O256" s="294" t="str">
        <f t="shared" si="262"/>
        <v/>
      </c>
      <c r="P256" s="295" t="str">
        <f t="shared" ca="1" si="203"/>
        <v/>
      </c>
      <c r="Q256" s="294" t="str">
        <f t="shared" si="263"/>
        <v/>
      </c>
      <c r="R256" s="295" t="str">
        <f t="shared" ca="1" si="204"/>
        <v/>
      </c>
      <c r="S256" s="294" t="str">
        <f t="shared" si="264"/>
        <v/>
      </c>
      <c r="T256" s="295" t="str">
        <f t="shared" ca="1" si="205"/>
        <v/>
      </c>
      <c r="U256" s="294" t="str">
        <f t="shared" si="265"/>
        <v/>
      </c>
      <c r="V256" s="295" t="str">
        <f t="shared" ca="1" si="206"/>
        <v/>
      </c>
      <c r="W256" s="294" t="str">
        <f t="shared" si="266"/>
        <v/>
      </c>
      <c r="X256" s="295" t="str">
        <f t="shared" ca="1" si="207"/>
        <v/>
      </c>
      <c r="Y256" s="294" t="str">
        <f t="shared" si="267"/>
        <v/>
      </c>
      <c r="Z256" s="295" t="str">
        <f t="shared" ca="1" si="208"/>
        <v/>
      </c>
      <c r="AA256" s="294" t="str">
        <f t="shared" si="268"/>
        <v/>
      </c>
      <c r="AB256" s="295" t="str">
        <f t="shared" ca="1" si="209"/>
        <v/>
      </c>
      <c r="AC256" s="294" t="str">
        <f t="shared" si="269"/>
        <v/>
      </c>
      <c r="AD256" s="295" t="str">
        <f t="shared" ca="1" si="210"/>
        <v/>
      </c>
      <c r="AE256" s="294" t="str">
        <f t="shared" si="270"/>
        <v/>
      </c>
      <c r="AF256" s="295" t="str">
        <f t="shared" ca="1" si="211"/>
        <v/>
      </c>
      <c r="AG256" s="294" t="str">
        <f t="shared" si="271"/>
        <v/>
      </c>
      <c r="AH256" s="295" t="str">
        <f t="shared" ca="1" si="212"/>
        <v/>
      </c>
      <c r="AI256" s="294" t="str">
        <f t="shared" si="272"/>
        <v/>
      </c>
      <c r="AJ256" s="295" t="str">
        <f t="shared" si="213"/>
        <v/>
      </c>
      <c r="AK256" s="294" t="str">
        <f t="shared" si="273"/>
        <v/>
      </c>
      <c r="AL256" s="295" t="str">
        <f t="shared" si="214"/>
        <v/>
      </c>
      <c r="AM256" s="294" t="str">
        <f t="shared" si="274"/>
        <v/>
      </c>
      <c r="AN256" s="295" t="str">
        <f t="shared" si="215"/>
        <v/>
      </c>
      <c r="AO256" s="294" t="str">
        <f t="shared" si="275"/>
        <v/>
      </c>
      <c r="AP256" s="295" t="str">
        <f t="shared" si="216"/>
        <v/>
      </c>
      <c r="AQ256" s="294" t="str">
        <f t="shared" si="276"/>
        <v/>
      </c>
      <c r="AR256" s="295" t="str">
        <f t="shared" si="217"/>
        <v/>
      </c>
      <c r="AS256" s="294" t="str">
        <f t="shared" si="277"/>
        <v/>
      </c>
      <c r="AT256" s="295" t="str">
        <f t="shared" si="218"/>
        <v/>
      </c>
      <c r="AU256" s="294" t="str">
        <f t="shared" si="278"/>
        <v/>
      </c>
      <c r="AV256" s="295" t="str">
        <f t="shared" si="219"/>
        <v/>
      </c>
      <c r="AW256" s="294" t="str">
        <f t="shared" si="279"/>
        <v/>
      </c>
      <c r="AX256" s="295" t="str">
        <f t="shared" si="220"/>
        <v/>
      </c>
      <c r="AY256" s="294" t="str">
        <f t="shared" si="280"/>
        <v/>
      </c>
      <c r="AZ256" s="295" t="str">
        <f t="shared" si="221"/>
        <v/>
      </c>
      <c r="BA256" s="294" t="str">
        <f t="shared" si="251"/>
        <v/>
      </c>
      <c r="BB256" s="295" t="str">
        <f t="shared" si="222"/>
        <v/>
      </c>
      <c r="BC256" s="294" t="str">
        <f t="shared" si="252"/>
        <v/>
      </c>
      <c r="BD256" s="295" t="str">
        <f t="shared" si="223"/>
        <v/>
      </c>
      <c r="BE256" s="294" t="str">
        <f t="shared" si="253"/>
        <v/>
      </c>
    </row>
    <row r="257" spans="1:57" ht="26.25" hidden="1" customHeight="1">
      <c r="A257" s="241">
        <v>129</v>
      </c>
      <c r="B257" s="379"/>
      <c r="C257" s="380" t="str">
        <f t="shared" ref="C257:C320" si="281">IF(B257="","",IF($L$4="Media aritmética",ROUND(AVERAGE(D257,F257,H257,J257,L257,N257,P257,R257,T257,V257,X257,Z257,AB257,AF257,AH257,AD257,AJ257,AL257,AN257,AP257,AR257,AT257,AV257,AX257),2),ROUND(_xlfn.STDEV.P(D257,F257,H257,J257,L257,N257,P257,R257,T257,V257,X257,Z257,AB257,AF257,AH257,AD257,AJ257,AL257,AN257,AP257,AR257,AT257,AV257,AX257),2)))</f>
        <v/>
      </c>
      <c r="D257" s="295" t="str">
        <f t="shared" ref="D257:D320" si="282">IF($D$8="Habilitado",IF($B257="","",ROUND(VLOOKUP($B257,OFERENTE_1,5,FALSE),2)),"")</f>
        <v/>
      </c>
      <c r="E257" s="294" t="str">
        <f t="shared" si="257"/>
        <v/>
      </c>
      <c r="F257" s="295" t="str">
        <f t="shared" ref="F257:F320" ca="1" si="283">IF($F$8="Habilitado",IF($B257="","",ROUND(VLOOKUP($B257,OFERENTE_2,5,FALSE),2)),"")</f>
        <v/>
      </c>
      <c r="G257" s="294" t="str">
        <f t="shared" si="258"/>
        <v/>
      </c>
      <c r="H257" s="295" t="str">
        <f t="shared" ref="H257:H320" ca="1" si="284">IF($H$8="Habilitado",IF($B257="","",ROUND(VLOOKUP($B257,OFERENTE_3,5,FALSE),2)),"")</f>
        <v/>
      </c>
      <c r="I257" s="294" t="str">
        <f t="shared" si="259"/>
        <v/>
      </c>
      <c r="J257" s="295" t="str">
        <f t="shared" ref="J257:J320" ca="1" si="285">IF($J$8="Habilitado",IF($B257="","",ROUND(VLOOKUP($B257,OFERENTE_4,6,FALSE),2)),"")</f>
        <v/>
      </c>
      <c r="K257" s="294" t="str">
        <f t="shared" si="260"/>
        <v/>
      </c>
      <c r="L257" s="295" t="str">
        <f t="shared" ref="L257:L320" ca="1" si="286">IF($L$8="Habilitado",IF($B257="","",ROUND(VLOOKUP($B257,OFERENTE_5,5,FALSE),2)),"")</f>
        <v/>
      </c>
      <c r="M257" s="294" t="str">
        <f t="shared" si="261"/>
        <v/>
      </c>
      <c r="N257" s="295" t="str">
        <f t="shared" ref="N257:N320" ca="1" si="287">IF($N$8="Habilitado",IF($B257="","",ROUND(VLOOKUP($B257,OFERENTE_6,5,FALSE),2)),"")</f>
        <v/>
      </c>
      <c r="O257" s="294" t="str">
        <f t="shared" si="262"/>
        <v/>
      </c>
      <c r="P257" s="295" t="str">
        <f t="shared" ref="P257:P320" ca="1" si="288">IF($P$8="Habilitado",IF($B257="","",ROUND(VLOOKUP($B257,OFERENTE_7,5,FALSE),2)),"")</f>
        <v/>
      </c>
      <c r="Q257" s="294" t="str">
        <f t="shared" si="263"/>
        <v/>
      </c>
      <c r="R257" s="295" t="str">
        <f t="shared" ref="R257:R320" ca="1" si="289">IF($R$8="Habilitado",IF($B257="","",ROUND(VLOOKUP($B257,OFERENTE_8,5,FALSE),2)),"")</f>
        <v/>
      </c>
      <c r="S257" s="294" t="str">
        <f t="shared" si="264"/>
        <v/>
      </c>
      <c r="T257" s="295" t="str">
        <f t="shared" ref="T257:T320" ca="1" si="290">IF($T$8="Habilitado",IF($B257="","",ROUND(VLOOKUP($B257,OFERENTE_9,5,FALSE),2)),"")</f>
        <v/>
      </c>
      <c r="U257" s="294" t="str">
        <f t="shared" si="265"/>
        <v/>
      </c>
      <c r="V257" s="295" t="str">
        <f t="shared" ref="V257:V320" ca="1" si="291">IF($V$8="Habilitado",IF($B257="","",ROUND(VLOOKUP($B257,OFERENTE_10,5,FALSE),2)),"")</f>
        <v/>
      </c>
      <c r="W257" s="294" t="str">
        <f t="shared" si="266"/>
        <v/>
      </c>
      <c r="X257" s="295" t="str">
        <f t="shared" ref="X257:X320" ca="1" si="292">IF($X$8="Habilitado",IF($B257="","",ROUND(VLOOKUP($B257,OFERENTE_11,5,FALSE),2)),"")</f>
        <v/>
      </c>
      <c r="Y257" s="294" t="str">
        <f t="shared" si="267"/>
        <v/>
      </c>
      <c r="Z257" s="295" t="str">
        <f t="shared" ref="Z257:Z320" ca="1" si="293">IF($Z$8="Habilitado",IF($B257="","",ROUND(VLOOKUP($B257,OFERENTE_12,5,FALSE),2)),"")</f>
        <v/>
      </c>
      <c r="AA257" s="294" t="str">
        <f t="shared" si="268"/>
        <v/>
      </c>
      <c r="AB257" s="295" t="str">
        <f t="shared" ref="AB257:AB320" ca="1" si="294">IF($AB$8="Habilitado",IF($B257="","",ROUND(VLOOKUP($B257,OFERENTE_13,5,FALSE),2)),"")</f>
        <v/>
      </c>
      <c r="AC257" s="294" t="str">
        <f t="shared" si="269"/>
        <v/>
      </c>
      <c r="AD257" s="295" t="str">
        <f t="shared" ref="AD257:AD320" ca="1" si="295">IF($AD$8="Habilitado",IF($B257="","",ROUND(VLOOKUP($B257,OFERENTE_14,5,FALSE),2)),"")</f>
        <v/>
      </c>
      <c r="AE257" s="294" t="str">
        <f t="shared" si="270"/>
        <v/>
      </c>
      <c r="AF257" s="295" t="str">
        <f t="shared" ref="AF257:AF320" ca="1" si="296">IF($AF$8="Habilitado",IF($B257="","",ROUND(VLOOKUP($B257,OFERENTE_15,5,FALSE),2)),"")</f>
        <v/>
      </c>
      <c r="AG257" s="294" t="str">
        <f t="shared" si="271"/>
        <v/>
      </c>
      <c r="AH257" s="295" t="str">
        <f t="shared" ref="AH257:AH320" ca="1" si="297">IF($AH$8="Habilitado",IF($B257="","",ROUND(VLOOKUP($B257,OFERENTE_16,5,FALSE),2)),"")</f>
        <v/>
      </c>
      <c r="AI257" s="294" t="str">
        <f t="shared" si="272"/>
        <v/>
      </c>
      <c r="AJ257" s="295" t="str">
        <f t="shared" ref="AJ257:AJ320" si="298">IF($AJ$8="Habilitado",IF($B257="","",ROUND(VLOOKUP($B257,OFERENTE_17,5,FALSE),2)),"")</f>
        <v/>
      </c>
      <c r="AK257" s="294" t="str">
        <f t="shared" si="273"/>
        <v/>
      </c>
      <c r="AL257" s="295" t="str">
        <f t="shared" ref="AL257:AL320" si="299">IF($AL$8="Habilitado",IF($B257="","",ROUND(VLOOKUP($B257,OFERENTE_18,5,FALSE),2)),"")</f>
        <v/>
      </c>
      <c r="AM257" s="294" t="str">
        <f t="shared" si="274"/>
        <v/>
      </c>
      <c r="AN257" s="295" t="str">
        <f t="shared" ref="AN257:AN320" si="300">IF($AN$8="Habilitado",IF($B257="","",ROUND(VLOOKUP($B257,OFERENTE_19,5,FALSE),2)),"")</f>
        <v/>
      </c>
      <c r="AO257" s="294" t="str">
        <f t="shared" si="275"/>
        <v/>
      </c>
      <c r="AP257" s="295" t="str">
        <f t="shared" ref="AP257:AP320" si="301">IF($AP$8="Habilitado",IF($B257="","",ROUND(VLOOKUP($B257,OFERENTE_20,5,FALSE),2)),"")</f>
        <v/>
      </c>
      <c r="AQ257" s="294" t="str">
        <f t="shared" si="276"/>
        <v/>
      </c>
      <c r="AR257" s="295" t="str">
        <f t="shared" ref="AR257:AR320" si="302">IF($AR$8="Habilitado",IF($B257="","",ROUND(VLOOKUP($B257,OFERENTE_21,5,FALSE),2)),"")</f>
        <v/>
      </c>
      <c r="AS257" s="294" t="str">
        <f t="shared" si="277"/>
        <v/>
      </c>
      <c r="AT257" s="295" t="str">
        <f t="shared" ref="AT257:AT320" si="303">IF($AT$8="Habilitado",IF($B257="","",ROUND(VLOOKUP($B257,OFERENTE_22,5,FALSE),2)),"")</f>
        <v/>
      </c>
      <c r="AU257" s="294" t="str">
        <f t="shared" si="278"/>
        <v/>
      </c>
      <c r="AV257" s="295" t="str">
        <f t="shared" ref="AV257:AV320" si="304">IF($AV$8="Habilitado",IF($B257="","",ROUND(VLOOKUP($B257,OFERENTE_23,5,FALSE),2)),"")</f>
        <v/>
      </c>
      <c r="AW257" s="294" t="str">
        <f t="shared" si="279"/>
        <v/>
      </c>
      <c r="AX257" s="295" t="str">
        <f t="shared" ref="AX257:AX320" si="305">IF($AX$8="Habilitado",IF($B257="","",ROUND(VLOOKUP($B257,OFERENTE_24,5,FALSE),2)),"")</f>
        <v/>
      </c>
      <c r="AY257" s="294" t="str">
        <f t="shared" si="280"/>
        <v/>
      </c>
      <c r="AZ257" s="295" t="str">
        <f t="shared" ref="AZ257:AZ320" si="306">IF($AZ$8="Habilitado",IF($B257="","",ROUND(VLOOKUP($B257,OFERENTE_25,5,FALSE),2)),"")</f>
        <v/>
      </c>
      <c r="BA257" s="294" t="str">
        <f t="shared" si="251"/>
        <v/>
      </c>
      <c r="BB257" s="295" t="str">
        <f t="shared" ref="BB257:BB320" si="307">IF($BB$8="Habilitado",IF($B257="","",ROUND(VLOOKUP($B257,OFERENTE_26,5,FALSE),2)),"")</f>
        <v/>
      </c>
      <c r="BC257" s="294" t="str">
        <f t="shared" si="252"/>
        <v/>
      </c>
      <c r="BD257" s="295" t="str">
        <f t="shared" ref="BD257:BD320" si="308">IF($BD$8="Habilitado",IF($B257="","",ROUND(VLOOKUP($B257,OFERENTE_27,5,FALSE),2)),"")</f>
        <v/>
      </c>
      <c r="BE257" s="294" t="str">
        <f t="shared" si="253"/>
        <v/>
      </c>
    </row>
    <row r="258" spans="1:57" ht="26.25" hidden="1" customHeight="1">
      <c r="A258" s="241">
        <v>130</v>
      </c>
      <c r="B258" s="379"/>
      <c r="C258" s="380" t="str">
        <f t="shared" si="281"/>
        <v/>
      </c>
      <c r="D258" s="295" t="str">
        <f t="shared" si="282"/>
        <v/>
      </c>
      <c r="E258" s="294" t="str">
        <f t="shared" si="257"/>
        <v/>
      </c>
      <c r="F258" s="295" t="str">
        <f t="shared" ca="1" si="283"/>
        <v/>
      </c>
      <c r="G258" s="294" t="str">
        <f t="shared" si="258"/>
        <v/>
      </c>
      <c r="H258" s="295" t="str">
        <f t="shared" ca="1" si="284"/>
        <v/>
      </c>
      <c r="I258" s="294" t="str">
        <f t="shared" si="259"/>
        <v/>
      </c>
      <c r="J258" s="295" t="str">
        <f t="shared" ca="1" si="285"/>
        <v/>
      </c>
      <c r="K258" s="294" t="str">
        <f t="shared" si="260"/>
        <v/>
      </c>
      <c r="L258" s="295" t="str">
        <f t="shared" ca="1" si="286"/>
        <v/>
      </c>
      <c r="M258" s="294" t="str">
        <f t="shared" si="261"/>
        <v/>
      </c>
      <c r="N258" s="295" t="str">
        <f t="shared" ca="1" si="287"/>
        <v/>
      </c>
      <c r="O258" s="294" t="str">
        <f t="shared" si="262"/>
        <v/>
      </c>
      <c r="P258" s="295" t="str">
        <f t="shared" ca="1" si="288"/>
        <v/>
      </c>
      <c r="Q258" s="294" t="str">
        <f t="shared" si="263"/>
        <v/>
      </c>
      <c r="R258" s="295" t="str">
        <f t="shared" ca="1" si="289"/>
        <v/>
      </c>
      <c r="S258" s="294" t="str">
        <f t="shared" si="264"/>
        <v/>
      </c>
      <c r="T258" s="295" t="str">
        <f t="shared" ca="1" si="290"/>
        <v/>
      </c>
      <c r="U258" s="294" t="str">
        <f t="shared" si="265"/>
        <v/>
      </c>
      <c r="V258" s="295" t="str">
        <f t="shared" ca="1" si="291"/>
        <v/>
      </c>
      <c r="W258" s="294" t="str">
        <f t="shared" si="266"/>
        <v/>
      </c>
      <c r="X258" s="295" t="str">
        <f t="shared" ca="1" si="292"/>
        <v/>
      </c>
      <c r="Y258" s="294" t="str">
        <f t="shared" si="267"/>
        <v/>
      </c>
      <c r="Z258" s="295" t="str">
        <f t="shared" ca="1" si="293"/>
        <v/>
      </c>
      <c r="AA258" s="294" t="str">
        <f t="shared" si="268"/>
        <v/>
      </c>
      <c r="AB258" s="295" t="str">
        <f t="shared" ca="1" si="294"/>
        <v/>
      </c>
      <c r="AC258" s="294" t="str">
        <f t="shared" si="269"/>
        <v/>
      </c>
      <c r="AD258" s="295" t="str">
        <f t="shared" ca="1" si="295"/>
        <v/>
      </c>
      <c r="AE258" s="294" t="str">
        <f t="shared" si="270"/>
        <v/>
      </c>
      <c r="AF258" s="295" t="str">
        <f t="shared" ca="1" si="296"/>
        <v/>
      </c>
      <c r="AG258" s="294" t="str">
        <f t="shared" si="271"/>
        <v/>
      </c>
      <c r="AH258" s="295" t="str">
        <f t="shared" ca="1" si="297"/>
        <v/>
      </c>
      <c r="AI258" s="294" t="str">
        <f t="shared" si="272"/>
        <v/>
      </c>
      <c r="AJ258" s="295" t="str">
        <f t="shared" si="298"/>
        <v/>
      </c>
      <c r="AK258" s="294" t="str">
        <f t="shared" si="273"/>
        <v/>
      </c>
      <c r="AL258" s="295" t="str">
        <f t="shared" si="299"/>
        <v/>
      </c>
      <c r="AM258" s="294" t="str">
        <f t="shared" si="274"/>
        <v/>
      </c>
      <c r="AN258" s="295" t="str">
        <f t="shared" si="300"/>
        <v/>
      </c>
      <c r="AO258" s="294" t="str">
        <f t="shared" si="275"/>
        <v/>
      </c>
      <c r="AP258" s="295" t="str">
        <f t="shared" si="301"/>
        <v/>
      </c>
      <c r="AQ258" s="294" t="str">
        <f t="shared" si="276"/>
        <v/>
      </c>
      <c r="AR258" s="295" t="str">
        <f t="shared" si="302"/>
        <v/>
      </c>
      <c r="AS258" s="294" t="str">
        <f t="shared" si="277"/>
        <v/>
      </c>
      <c r="AT258" s="295" t="str">
        <f t="shared" si="303"/>
        <v/>
      </c>
      <c r="AU258" s="294" t="str">
        <f t="shared" si="278"/>
        <v/>
      </c>
      <c r="AV258" s="295" t="str">
        <f t="shared" si="304"/>
        <v/>
      </c>
      <c r="AW258" s="294" t="str">
        <f t="shared" si="279"/>
        <v/>
      </c>
      <c r="AX258" s="295" t="str">
        <f t="shared" si="305"/>
        <v/>
      </c>
      <c r="AY258" s="294" t="str">
        <f t="shared" si="280"/>
        <v/>
      </c>
      <c r="AZ258" s="295" t="str">
        <f t="shared" si="306"/>
        <v/>
      </c>
      <c r="BA258" s="294" t="str">
        <f t="shared" ref="BA258:BA321" si="309">IF($B258="","",IF(AZ258="","",IF($L$4="Media aritmética",(AZ258&lt;=$C258)*($H$5/$C$5)+(AZ258&gt;$C258)*0,IF(AND(ROUND(AVERAGE($D258,$F258,$H258,$J258,$L258,$N258,$P258,$R258,$T258,$V258,$X258,$Z258,$AB258,$AD258,$AF258,$AH258,$AJ258,AL258,AN258,AP258,AR258,AT258,AV258,AX258,AZ258,BB258,BD258,BF258,BH258,BJ258),2)-$C258/2&lt;=AZ258,(ROUND(AVERAGE($D258,$F258,$H258,$J258,$L258,$N258,$P258,$R258,$T258,$V258,$X258,$Z258,$AB258,$AD258,$AF258,$AH258,$AJ258,AL258,AN258,AP258,AR258,AT258,AV258,AX258,AZ258,BB258,BD258,BF258,BH258,BJ258),2)+$C258/2&gt;AZ258)),($H$5/$C$5),0))))</f>
        <v/>
      </c>
      <c r="BB258" s="295" t="str">
        <f t="shared" si="307"/>
        <v/>
      </c>
      <c r="BC258" s="294" t="str">
        <f t="shared" ref="BC258:BC321" si="310">IF($B258="","",IF(BB258="","",IF($L$4="Media aritmética",(BB258&lt;=$C258)*($H$5/$C$5)+(BB258&gt;$C258)*0,IF(AND(ROUND(AVERAGE($D258,$F258,$H258,$J258,$L258,$N258,$P258,$R258,$T258,$V258,$X258,$Z258,$AB258,$AD258,$AF258,$AH258,$AJ258,AL258,AN258,AP258,AR258,AT258,AV258,AX258,AZ258,BB258,BD258,BF258,BH258,BJ258),2)-$C258/2&lt;=BB258,(ROUND(AVERAGE($D258,$F258,$H258,$J258,$L258,$N258,$P258,$R258,$T258,$V258,$X258,$Z258,$AB258,$AD258,$AF258,$AH258,$AJ258,AL258,AN258,AP258,AR258,AT258,AV258,AX258,AZ258,BB258,BD258,BF258,BH258,BJ258),2)+$C258/2&gt;BB258)),($H$5/$C$5),0))))</f>
        <v/>
      </c>
      <c r="BD258" s="295" t="str">
        <f t="shared" si="308"/>
        <v/>
      </c>
      <c r="BE258" s="294" t="str">
        <f t="shared" ref="BE258:BE321" si="311">IF($B258="","",IF(BD258="","",IF($L$4="Media aritmética",(BD258&lt;=$C258)*($H$5/$C$5)+(BD258&gt;$C258)*0,IF(AND(ROUND(AVERAGE($D258,$F258,$H258,$J258,$L258,$N258,$P258,$R258,$T258,$V258,$X258,$Z258,$AB258,$AD258,$AF258,$AH258,$AJ258,AL258,AN258,AP258,AR258,AT258,AV258,AX258,AZ258,BB258,BD258,BF258,BH258,BJ258),2)-$C258/2&lt;=BD258,(ROUND(AVERAGE($D258,$F258,$H258,$J258,$L258,$N258,$P258,$R258,$T258,$V258,$X258,$Z258,$AB258,$AD258,$AF258,$AH258,$AJ258,AL258,AN258,AP258,AR258,AT258,AV258,AX258,AZ258,BB258,BD258,BF258,BH258,BJ258),2)+$C258/2&gt;BD258)),($H$5/$C$5),0))))</f>
        <v/>
      </c>
    </row>
    <row r="259" spans="1:57" ht="26.25" hidden="1" customHeight="1">
      <c r="A259" s="241">
        <v>131</v>
      </c>
      <c r="B259" s="379"/>
      <c r="C259" s="380" t="str">
        <f t="shared" si="281"/>
        <v/>
      </c>
      <c r="D259" s="295" t="str">
        <f t="shared" si="282"/>
        <v/>
      </c>
      <c r="E259" s="294" t="str">
        <f t="shared" si="257"/>
        <v/>
      </c>
      <c r="F259" s="295" t="str">
        <f t="shared" ca="1" si="283"/>
        <v/>
      </c>
      <c r="G259" s="294" t="str">
        <f t="shared" si="258"/>
        <v/>
      </c>
      <c r="H259" s="295" t="str">
        <f t="shared" ca="1" si="284"/>
        <v/>
      </c>
      <c r="I259" s="294" t="str">
        <f t="shared" si="259"/>
        <v/>
      </c>
      <c r="J259" s="295" t="str">
        <f t="shared" ca="1" si="285"/>
        <v/>
      </c>
      <c r="K259" s="294" t="str">
        <f t="shared" si="260"/>
        <v/>
      </c>
      <c r="L259" s="295" t="str">
        <f t="shared" ca="1" si="286"/>
        <v/>
      </c>
      <c r="M259" s="294" t="str">
        <f t="shared" si="261"/>
        <v/>
      </c>
      <c r="N259" s="295" t="str">
        <f t="shared" ca="1" si="287"/>
        <v/>
      </c>
      <c r="O259" s="294" t="str">
        <f t="shared" si="262"/>
        <v/>
      </c>
      <c r="P259" s="295" t="str">
        <f t="shared" ca="1" si="288"/>
        <v/>
      </c>
      <c r="Q259" s="294" t="str">
        <f t="shared" si="263"/>
        <v/>
      </c>
      <c r="R259" s="295" t="str">
        <f t="shared" ca="1" si="289"/>
        <v/>
      </c>
      <c r="S259" s="294" t="str">
        <f t="shared" si="264"/>
        <v/>
      </c>
      <c r="T259" s="295" t="str">
        <f t="shared" ca="1" si="290"/>
        <v/>
      </c>
      <c r="U259" s="294" t="str">
        <f t="shared" si="265"/>
        <v/>
      </c>
      <c r="V259" s="295" t="str">
        <f t="shared" ca="1" si="291"/>
        <v/>
      </c>
      <c r="W259" s="294" t="str">
        <f t="shared" si="266"/>
        <v/>
      </c>
      <c r="X259" s="295" t="str">
        <f t="shared" ca="1" si="292"/>
        <v/>
      </c>
      <c r="Y259" s="294" t="str">
        <f t="shared" si="267"/>
        <v/>
      </c>
      <c r="Z259" s="295" t="str">
        <f t="shared" ca="1" si="293"/>
        <v/>
      </c>
      <c r="AA259" s="294" t="str">
        <f t="shared" si="268"/>
        <v/>
      </c>
      <c r="AB259" s="295" t="str">
        <f t="shared" ca="1" si="294"/>
        <v/>
      </c>
      <c r="AC259" s="294" t="str">
        <f t="shared" si="269"/>
        <v/>
      </c>
      <c r="AD259" s="295" t="str">
        <f t="shared" ca="1" si="295"/>
        <v/>
      </c>
      <c r="AE259" s="294" t="str">
        <f t="shared" si="270"/>
        <v/>
      </c>
      <c r="AF259" s="295" t="str">
        <f t="shared" ca="1" si="296"/>
        <v/>
      </c>
      <c r="AG259" s="294" t="str">
        <f t="shared" si="271"/>
        <v/>
      </c>
      <c r="AH259" s="295" t="str">
        <f t="shared" ca="1" si="297"/>
        <v/>
      </c>
      <c r="AI259" s="294" t="str">
        <f t="shared" si="272"/>
        <v/>
      </c>
      <c r="AJ259" s="295" t="str">
        <f t="shared" si="298"/>
        <v/>
      </c>
      <c r="AK259" s="294" t="str">
        <f t="shared" si="273"/>
        <v/>
      </c>
      <c r="AL259" s="295" t="str">
        <f t="shared" si="299"/>
        <v/>
      </c>
      <c r="AM259" s="294" t="str">
        <f t="shared" si="274"/>
        <v/>
      </c>
      <c r="AN259" s="295" t="str">
        <f t="shared" si="300"/>
        <v/>
      </c>
      <c r="AO259" s="294" t="str">
        <f t="shared" si="275"/>
        <v/>
      </c>
      <c r="AP259" s="295" t="str">
        <f t="shared" si="301"/>
        <v/>
      </c>
      <c r="AQ259" s="294" t="str">
        <f t="shared" si="276"/>
        <v/>
      </c>
      <c r="AR259" s="295" t="str">
        <f t="shared" si="302"/>
        <v/>
      </c>
      <c r="AS259" s="294" t="str">
        <f t="shared" si="277"/>
        <v/>
      </c>
      <c r="AT259" s="295" t="str">
        <f t="shared" si="303"/>
        <v/>
      </c>
      <c r="AU259" s="294" t="str">
        <f t="shared" si="278"/>
        <v/>
      </c>
      <c r="AV259" s="295" t="str">
        <f t="shared" si="304"/>
        <v/>
      </c>
      <c r="AW259" s="294" t="str">
        <f t="shared" si="279"/>
        <v/>
      </c>
      <c r="AX259" s="295" t="str">
        <f t="shared" si="305"/>
        <v/>
      </c>
      <c r="AY259" s="294" t="str">
        <f t="shared" si="280"/>
        <v/>
      </c>
      <c r="AZ259" s="295" t="str">
        <f t="shared" si="306"/>
        <v/>
      </c>
      <c r="BA259" s="294" t="str">
        <f t="shared" si="309"/>
        <v/>
      </c>
      <c r="BB259" s="295" t="str">
        <f t="shared" si="307"/>
        <v/>
      </c>
      <c r="BC259" s="294" t="str">
        <f t="shared" si="310"/>
        <v/>
      </c>
      <c r="BD259" s="295" t="str">
        <f t="shared" si="308"/>
        <v/>
      </c>
      <c r="BE259" s="294" t="str">
        <f t="shared" si="311"/>
        <v/>
      </c>
    </row>
    <row r="260" spans="1:57" ht="26.25" hidden="1" customHeight="1">
      <c r="A260" s="241">
        <v>132</v>
      </c>
      <c r="B260" s="379"/>
      <c r="C260" s="380" t="str">
        <f t="shared" si="281"/>
        <v/>
      </c>
      <c r="D260" s="295" t="str">
        <f t="shared" si="282"/>
        <v/>
      </c>
      <c r="E260" s="294" t="str">
        <f t="shared" si="257"/>
        <v/>
      </c>
      <c r="F260" s="295" t="str">
        <f t="shared" ca="1" si="283"/>
        <v/>
      </c>
      <c r="G260" s="294" t="str">
        <f t="shared" si="258"/>
        <v/>
      </c>
      <c r="H260" s="295" t="str">
        <f t="shared" ca="1" si="284"/>
        <v/>
      </c>
      <c r="I260" s="294" t="str">
        <f t="shared" si="259"/>
        <v/>
      </c>
      <c r="J260" s="295" t="str">
        <f t="shared" ca="1" si="285"/>
        <v/>
      </c>
      <c r="K260" s="294" t="str">
        <f t="shared" si="260"/>
        <v/>
      </c>
      <c r="L260" s="295" t="str">
        <f t="shared" ca="1" si="286"/>
        <v/>
      </c>
      <c r="M260" s="294" t="str">
        <f t="shared" si="261"/>
        <v/>
      </c>
      <c r="N260" s="295" t="str">
        <f t="shared" ca="1" si="287"/>
        <v/>
      </c>
      <c r="O260" s="294" t="str">
        <f t="shared" si="262"/>
        <v/>
      </c>
      <c r="P260" s="295" t="str">
        <f t="shared" ca="1" si="288"/>
        <v/>
      </c>
      <c r="Q260" s="294" t="str">
        <f t="shared" si="263"/>
        <v/>
      </c>
      <c r="R260" s="295" t="str">
        <f t="shared" ca="1" si="289"/>
        <v/>
      </c>
      <c r="S260" s="294" t="str">
        <f t="shared" si="264"/>
        <v/>
      </c>
      <c r="T260" s="295" t="str">
        <f t="shared" ca="1" si="290"/>
        <v/>
      </c>
      <c r="U260" s="294" t="str">
        <f t="shared" si="265"/>
        <v/>
      </c>
      <c r="V260" s="295" t="str">
        <f t="shared" ca="1" si="291"/>
        <v/>
      </c>
      <c r="W260" s="294" t="str">
        <f t="shared" si="266"/>
        <v/>
      </c>
      <c r="X260" s="295" t="str">
        <f t="shared" ca="1" si="292"/>
        <v/>
      </c>
      <c r="Y260" s="294" t="str">
        <f t="shared" si="267"/>
        <v/>
      </c>
      <c r="Z260" s="295" t="str">
        <f t="shared" ca="1" si="293"/>
        <v/>
      </c>
      <c r="AA260" s="294" t="str">
        <f t="shared" si="268"/>
        <v/>
      </c>
      <c r="AB260" s="295" t="str">
        <f t="shared" ca="1" si="294"/>
        <v/>
      </c>
      <c r="AC260" s="294" t="str">
        <f t="shared" si="269"/>
        <v/>
      </c>
      <c r="AD260" s="295" t="str">
        <f t="shared" ca="1" si="295"/>
        <v/>
      </c>
      <c r="AE260" s="294" t="str">
        <f t="shared" si="270"/>
        <v/>
      </c>
      <c r="AF260" s="295" t="str">
        <f t="shared" ca="1" si="296"/>
        <v/>
      </c>
      <c r="AG260" s="294" t="str">
        <f t="shared" si="271"/>
        <v/>
      </c>
      <c r="AH260" s="295" t="str">
        <f t="shared" ca="1" si="297"/>
        <v/>
      </c>
      <c r="AI260" s="294" t="str">
        <f t="shared" si="272"/>
        <v/>
      </c>
      <c r="AJ260" s="295" t="str">
        <f t="shared" si="298"/>
        <v/>
      </c>
      <c r="AK260" s="294" t="str">
        <f t="shared" si="273"/>
        <v/>
      </c>
      <c r="AL260" s="295" t="str">
        <f t="shared" si="299"/>
        <v/>
      </c>
      <c r="AM260" s="294" t="str">
        <f t="shared" si="274"/>
        <v/>
      </c>
      <c r="AN260" s="295" t="str">
        <f t="shared" si="300"/>
        <v/>
      </c>
      <c r="AO260" s="294" t="str">
        <f t="shared" si="275"/>
        <v/>
      </c>
      <c r="AP260" s="295" t="str">
        <f t="shared" si="301"/>
        <v/>
      </c>
      <c r="AQ260" s="294" t="str">
        <f t="shared" si="276"/>
        <v/>
      </c>
      <c r="AR260" s="295" t="str">
        <f t="shared" si="302"/>
        <v/>
      </c>
      <c r="AS260" s="294" t="str">
        <f t="shared" si="277"/>
        <v/>
      </c>
      <c r="AT260" s="295" t="str">
        <f t="shared" si="303"/>
        <v/>
      </c>
      <c r="AU260" s="294" t="str">
        <f t="shared" si="278"/>
        <v/>
      </c>
      <c r="AV260" s="295" t="str">
        <f t="shared" si="304"/>
        <v/>
      </c>
      <c r="AW260" s="294" t="str">
        <f t="shared" si="279"/>
        <v/>
      </c>
      <c r="AX260" s="295" t="str">
        <f t="shared" si="305"/>
        <v/>
      </c>
      <c r="AY260" s="294" t="str">
        <f t="shared" si="280"/>
        <v/>
      </c>
      <c r="AZ260" s="295" t="str">
        <f t="shared" si="306"/>
        <v/>
      </c>
      <c r="BA260" s="294" t="str">
        <f t="shared" si="309"/>
        <v/>
      </c>
      <c r="BB260" s="295" t="str">
        <f t="shared" si="307"/>
        <v/>
      </c>
      <c r="BC260" s="294" t="str">
        <f t="shared" si="310"/>
        <v/>
      </c>
      <c r="BD260" s="295" t="str">
        <f t="shared" si="308"/>
        <v/>
      </c>
      <c r="BE260" s="294" t="str">
        <f t="shared" si="311"/>
        <v/>
      </c>
    </row>
    <row r="261" spans="1:57" ht="26.25" hidden="1" customHeight="1">
      <c r="A261" s="241">
        <v>133</v>
      </c>
      <c r="B261" s="379"/>
      <c r="C261" s="380" t="str">
        <f t="shared" si="281"/>
        <v/>
      </c>
      <c r="D261" s="295" t="str">
        <f t="shared" si="282"/>
        <v/>
      </c>
      <c r="E261" s="294" t="str">
        <f t="shared" si="257"/>
        <v/>
      </c>
      <c r="F261" s="295" t="str">
        <f t="shared" ca="1" si="283"/>
        <v/>
      </c>
      <c r="G261" s="294" t="str">
        <f t="shared" si="258"/>
        <v/>
      </c>
      <c r="H261" s="295" t="str">
        <f t="shared" ca="1" si="284"/>
        <v/>
      </c>
      <c r="I261" s="294" t="str">
        <f t="shared" si="259"/>
        <v/>
      </c>
      <c r="J261" s="295" t="str">
        <f t="shared" ca="1" si="285"/>
        <v/>
      </c>
      <c r="K261" s="294" t="str">
        <f t="shared" si="260"/>
        <v/>
      </c>
      <c r="L261" s="295" t="str">
        <f t="shared" ca="1" si="286"/>
        <v/>
      </c>
      <c r="M261" s="294" t="str">
        <f t="shared" si="261"/>
        <v/>
      </c>
      <c r="N261" s="295" t="str">
        <f t="shared" ca="1" si="287"/>
        <v/>
      </c>
      <c r="O261" s="294" t="str">
        <f t="shared" si="262"/>
        <v/>
      </c>
      <c r="P261" s="295" t="str">
        <f t="shared" ca="1" si="288"/>
        <v/>
      </c>
      <c r="Q261" s="294" t="str">
        <f t="shared" si="263"/>
        <v/>
      </c>
      <c r="R261" s="295" t="str">
        <f t="shared" ca="1" si="289"/>
        <v/>
      </c>
      <c r="S261" s="294" t="str">
        <f t="shared" si="264"/>
        <v/>
      </c>
      <c r="T261" s="295" t="str">
        <f t="shared" ca="1" si="290"/>
        <v/>
      </c>
      <c r="U261" s="294" t="str">
        <f t="shared" si="265"/>
        <v/>
      </c>
      <c r="V261" s="295" t="str">
        <f t="shared" ca="1" si="291"/>
        <v/>
      </c>
      <c r="W261" s="294" t="str">
        <f t="shared" si="266"/>
        <v/>
      </c>
      <c r="X261" s="295" t="str">
        <f t="shared" ca="1" si="292"/>
        <v/>
      </c>
      <c r="Y261" s="294" t="str">
        <f t="shared" si="267"/>
        <v/>
      </c>
      <c r="Z261" s="295" t="str">
        <f t="shared" ca="1" si="293"/>
        <v/>
      </c>
      <c r="AA261" s="294" t="str">
        <f t="shared" si="268"/>
        <v/>
      </c>
      <c r="AB261" s="295" t="str">
        <f t="shared" ca="1" si="294"/>
        <v/>
      </c>
      <c r="AC261" s="294" t="str">
        <f t="shared" si="269"/>
        <v/>
      </c>
      <c r="AD261" s="295" t="str">
        <f t="shared" ca="1" si="295"/>
        <v/>
      </c>
      <c r="AE261" s="294" t="str">
        <f t="shared" si="270"/>
        <v/>
      </c>
      <c r="AF261" s="295" t="str">
        <f t="shared" ca="1" si="296"/>
        <v/>
      </c>
      <c r="AG261" s="294" t="str">
        <f t="shared" si="271"/>
        <v/>
      </c>
      <c r="AH261" s="295" t="str">
        <f t="shared" ca="1" si="297"/>
        <v/>
      </c>
      <c r="AI261" s="294" t="str">
        <f t="shared" si="272"/>
        <v/>
      </c>
      <c r="AJ261" s="295" t="str">
        <f t="shared" si="298"/>
        <v/>
      </c>
      <c r="AK261" s="294" t="str">
        <f t="shared" si="273"/>
        <v/>
      </c>
      <c r="AL261" s="295" t="str">
        <f t="shared" si="299"/>
        <v/>
      </c>
      <c r="AM261" s="294" t="str">
        <f t="shared" si="274"/>
        <v/>
      </c>
      <c r="AN261" s="295" t="str">
        <f t="shared" si="300"/>
        <v/>
      </c>
      <c r="AO261" s="294" t="str">
        <f t="shared" si="275"/>
        <v/>
      </c>
      <c r="AP261" s="295" t="str">
        <f t="shared" si="301"/>
        <v/>
      </c>
      <c r="AQ261" s="294" t="str">
        <f t="shared" si="276"/>
        <v/>
      </c>
      <c r="AR261" s="295" t="str">
        <f t="shared" si="302"/>
        <v/>
      </c>
      <c r="AS261" s="294" t="str">
        <f t="shared" si="277"/>
        <v/>
      </c>
      <c r="AT261" s="295" t="str">
        <f t="shared" si="303"/>
        <v/>
      </c>
      <c r="AU261" s="294" t="str">
        <f t="shared" si="278"/>
        <v/>
      </c>
      <c r="AV261" s="295" t="str">
        <f t="shared" si="304"/>
        <v/>
      </c>
      <c r="AW261" s="294" t="str">
        <f t="shared" si="279"/>
        <v/>
      </c>
      <c r="AX261" s="295" t="str">
        <f t="shared" si="305"/>
        <v/>
      </c>
      <c r="AY261" s="294" t="str">
        <f t="shared" si="280"/>
        <v/>
      </c>
      <c r="AZ261" s="295" t="str">
        <f t="shared" si="306"/>
        <v/>
      </c>
      <c r="BA261" s="294" t="str">
        <f t="shared" si="309"/>
        <v/>
      </c>
      <c r="BB261" s="295" t="str">
        <f t="shared" si="307"/>
        <v/>
      </c>
      <c r="BC261" s="294" t="str">
        <f t="shared" si="310"/>
        <v/>
      </c>
      <c r="BD261" s="295" t="str">
        <f t="shared" si="308"/>
        <v/>
      </c>
      <c r="BE261" s="294" t="str">
        <f t="shared" si="311"/>
        <v/>
      </c>
    </row>
    <row r="262" spans="1:57" ht="26.25" hidden="1" customHeight="1">
      <c r="A262" s="241">
        <v>134</v>
      </c>
      <c r="B262" s="379"/>
      <c r="C262" s="380" t="str">
        <f t="shared" si="281"/>
        <v/>
      </c>
      <c r="D262" s="295" t="str">
        <f t="shared" si="282"/>
        <v/>
      </c>
      <c r="E262" s="294" t="str">
        <f t="shared" si="257"/>
        <v/>
      </c>
      <c r="F262" s="295" t="str">
        <f t="shared" ca="1" si="283"/>
        <v/>
      </c>
      <c r="G262" s="294" t="str">
        <f t="shared" si="258"/>
        <v/>
      </c>
      <c r="H262" s="295" t="str">
        <f t="shared" ca="1" si="284"/>
        <v/>
      </c>
      <c r="I262" s="294" t="str">
        <f t="shared" si="259"/>
        <v/>
      </c>
      <c r="J262" s="295" t="str">
        <f t="shared" ca="1" si="285"/>
        <v/>
      </c>
      <c r="K262" s="294" t="str">
        <f t="shared" si="260"/>
        <v/>
      </c>
      <c r="L262" s="295" t="str">
        <f t="shared" ca="1" si="286"/>
        <v/>
      </c>
      <c r="M262" s="294" t="str">
        <f t="shared" si="261"/>
        <v/>
      </c>
      <c r="N262" s="295" t="str">
        <f t="shared" ca="1" si="287"/>
        <v/>
      </c>
      <c r="O262" s="294" t="str">
        <f t="shared" si="262"/>
        <v/>
      </c>
      <c r="P262" s="295" t="str">
        <f t="shared" ca="1" si="288"/>
        <v/>
      </c>
      <c r="Q262" s="294" t="str">
        <f t="shared" si="263"/>
        <v/>
      </c>
      <c r="R262" s="295" t="str">
        <f t="shared" ca="1" si="289"/>
        <v/>
      </c>
      <c r="S262" s="294" t="str">
        <f t="shared" si="264"/>
        <v/>
      </c>
      <c r="T262" s="295" t="str">
        <f t="shared" ca="1" si="290"/>
        <v/>
      </c>
      <c r="U262" s="294" t="str">
        <f t="shared" si="265"/>
        <v/>
      </c>
      <c r="V262" s="295" t="str">
        <f t="shared" ca="1" si="291"/>
        <v/>
      </c>
      <c r="W262" s="294" t="str">
        <f t="shared" si="266"/>
        <v/>
      </c>
      <c r="X262" s="295" t="str">
        <f t="shared" ca="1" si="292"/>
        <v/>
      </c>
      <c r="Y262" s="294" t="str">
        <f t="shared" si="267"/>
        <v/>
      </c>
      <c r="Z262" s="295" t="str">
        <f t="shared" ca="1" si="293"/>
        <v/>
      </c>
      <c r="AA262" s="294" t="str">
        <f t="shared" si="268"/>
        <v/>
      </c>
      <c r="AB262" s="295" t="str">
        <f t="shared" ca="1" si="294"/>
        <v/>
      </c>
      <c r="AC262" s="294" t="str">
        <f t="shared" si="269"/>
        <v/>
      </c>
      <c r="AD262" s="295" t="str">
        <f t="shared" ca="1" si="295"/>
        <v/>
      </c>
      <c r="AE262" s="294" t="str">
        <f t="shared" si="270"/>
        <v/>
      </c>
      <c r="AF262" s="295" t="str">
        <f t="shared" ca="1" si="296"/>
        <v/>
      </c>
      <c r="AG262" s="294" t="str">
        <f t="shared" si="271"/>
        <v/>
      </c>
      <c r="AH262" s="295" t="str">
        <f t="shared" ca="1" si="297"/>
        <v/>
      </c>
      <c r="AI262" s="294" t="str">
        <f t="shared" si="272"/>
        <v/>
      </c>
      <c r="AJ262" s="295" t="str">
        <f t="shared" si="298"/>
        <v/>
      </c>
      <c r="AK262" s="294" t="str">
        <f t="shared" si="273"/>
        <v/>
      </c>
      <c r="AL262" s="295" t="str">
        <f t="shared" si="299"/>
        <v/>
      </c>
      <c r="AM262" s="294" t="str">
        <f t="shared" si="274"/>
        <v/>
      </c>
      <c r="AN262" s="295" t="str">
        <f t="shared" si="300"/>
        <v/>
      </c>
      <c r="AO262" s="294" t="str">
        <f t="shared" si="275"/>
        <v/>
      </c>
      <c r="AP262" s="295" t="str">
        <f t="shared" si="301"/>
        <v/>
      </c>
      <c r="AQ262" s="294" t="str">
        <f t="shared" si="276"/>
        <v/>
      </c>
      <c r="AR262" s="295" t="str">
        <f t="shared" si="302"/>
        <v/>
      </c>
      <c r="AS262" s="294" t="str">
        <f t="shared" si="277"/>
        <v/>
      </c>
      <c r="AT262" s="295" t="str">
        <f t="shared" si="303"/>
        <v/>
      </c>
      <c r="AU262" s="294" t="str">
        <f t="shared" si="278"/>
        <v/>
      </c>
      <c r="AV262" s="295" t="str">
        <f t="shared" si="304"/>
        <v/>
      </c>
      <c r="AW262" s="294" t="str">
        <f t="shared" si="279"/>
        <v/>
      </c>
      <c r="AX262" s="295" t="str">
        <f t="shared" si="305"/>
        <v/>
      </c>
      <c r="AY262" s="294" t="str">
        <f t="shared" si="280"/>
        <v/>
      </c>
      <c r="AZ262" s="295" t="str">
        <f t="shared" si="306"/>
        <v/>
      </c>
      <c r="BA262" s="294" t="str">
        <f t="shared" si="309"/>
        <v/>
      </c>
      <c r="BB262" s="295" t="str">
        <f t="shared" si="307"/>
        <v/>
      </c>
      <c r="BC262" s="294" t="str">
        <f t="shared" si="310"/>
        <v/>
      </c>
      <c r="BD262" s="295" t="str">
        <f t="shared" si="308"/>
        <v/>
      </c>
      <c r="BE262" s="294" t="str">
        <f t="shared" si="311"/>
        <v/>
      </c>
    </row>
    <row r="263" spans="1:57" ht="26.25" hidden="1" customHeight="1">
      <c r="A263" s="241">
        <v>135</v>
      </c>
      <c r="B263" s="379"/>
      <c r="C263" s="380" t="str">
        <f t="shared" si="281"/>
        <v/>
      </c>
      <c r="D263" s="295" t="str">
        <f t="shared" si="282"/>
        <v/>
      </c>
      <c r="E263" s="294" t="str">
        <f t="shared" si="257"/>
        <v/>
      </c>
      <c r="F263" s="295" t="str">
        <f t="shared" ca="1" si="283"/>
        <v/>
      </c>
      <c r="G263" s="294" t="str">
        <f t="shared" si="258"/>
        <v/>
      </c>
      <c r="H263" s="295" t="str">
        <f t="shared" ca="1" si="284"/>
        <v/>
      </c>
      <c r="I263" s="294" t="str">
        <f t="shared" si="259"/>
        <v/>
      </c>
      <c r="J263" s="295" t="str">
        <f t="shared" ca="1" si="285"/>
        <v/>
      </c>
      <c r="K263" s="294" t="str">
        <f t="shared" si="260"/>
        <v/>
      </c>
      <c r="L263" s="295" t="str">
        <f t="shared" ca="1" si="286"/>
        <v/>
      </c>
      <c r="M263" s="294" t="str">
        <f t="shared" si="261"/>
        <v/>
      </c>
      <c r="N263" s="295" t="str">
        <f t="shared" ca="1" si="287"/>
        <v/>
      </c>
      <c r="O263" s="294" t="str">
        <f t="shared" si="262"/>
        <v/>
      </c>
      <c r="P263" s="295" t="str">
        <f t="shared" ca="1" si="288"/>
        <v/>
      </c>
      <c r="Q263" s="294" t="str">
        <f t="shared" si="263"/>
        <v/>
      </c>
      <c r="R263" s="295" t="str">
        <f t="shared" ca="1" si="289"/>
        <v/>
      </c>
      <c r="S263" s="294" t="str">
        <f t="shared" si="264"/>
        <v/>
      </c>
      <c r="T263" s="295" t="str">
        <f t="shared" ca="1" si="290"/>
        <v/>
      </c>
      <c r="U263" s="294" t="str">
        <f t="shared" si="265"/>
        <v/>
      </c>
      <c r="V263" s="295" t="str">
        <f t="shared" ca="1" si="291"/>
        <v/>
      </c>
      <c r="W263" s="294" t="str">
        <f t="shared" si="266"/>
        <v/>
      </c>
      <c r="X263" s="295" t="str">
        <f t="shared" ca="1" si="292"/>
        <v/>
      </c>
      <c r="Y263" s="294" t="str">
        <f t="shared" si="267"/>
        <v/>
      </c>
      <c r="Z263" s="295" t="str">
        <f t="shared" ca="1" si="293"/>
        <v/>
      </c>
      <c r="AA263" s="294" t="str">
        <f t="shared" si="268"/>
        <v/>
      </c>
      <c r="AB263" s="295" t="str">
        <f t="shared" ca="1" si="294"/>
        <v/>
      </c>
      <c r="AC263" s="294" t="str">
        <f t="shared" si="269"/>
        <v/>
      </c>
      <c r="AD263" s="295" t="str">
        <f t="shared" ca="1" si="295"/>
        <v/>
      </c>
      <c r="AE263" s="294" t="str">
        <f t="shared" si="270"/>
        <v/>
      </c>
      <c r="AF263" s="295" t="str">
        <f t="shared" ca="1" si="296"/>
        <v/>
      </c>
      <c r="AG263" s="294" t="str">
        <f t="shared" si="271"/>
        <v/>
      </c>
      <c r="AH263" s="295" t="str">
        <f t="shared" ca="1" si="297"/>
        <v/>
      </c>
      <c r="AI263" s="294" t="str">
        <f t="shared" si="272"/>
        <v/>
      </c>
      <c r="AJ263" s="295" t="str">
        <f t="shared" si="298"/>
        <v/>
      </c>
      <c r="AK263" s="294" t="str">
        <f t="shared" si="273"/>
        <v/>
      </c>
      <c r="AL263" s="295" t="str">
        <f t="shared" si="299"/>
        <v/>
      </c>
      <c r="AM263" s="294" t="str">
        <f t="shared" si="274"/>
        <v/>
      </c>
      <c r="AN263" s="295" t="str">
        <f t="shared" si="300"/>
        <v/>
      </c>
      <c r="AO263" s="294" t="str">
        <f t="shared" si="275"/>
        <v/>
      </c>
      <c r="AP263" s="295" t="str">
        <f t="shared" si="301"/>
        <v/>
      </c>
      <c r="AQ263" s="294" t="str">
        <f t="shared" si="276"/>
        <v/>
      </c>
      <c r="AR263" s="295" t="str">
        <f t="shared" si="302"/>
        <v/>
      </c>
      <c r="AS263" s="294" t="str">
        <f t="shared" si="277"/>
        <v/>
      </c>
      <c r="AT263" s="295" t="str">
        <f t="shared" si="303"/>
        <v/>
      </c>
      <c r="AU263" s="294" t="str">
        <f t="shared" si="278"/>
        <v/>
      </c>
      <c r="AV263" s="295" t="str">
        <f t="shared" si="304"/>
        <v/>
      </c>
      <c r="AW263" s="294" t="str">
        <f t="shared" si="279"/>
        <v/>
      </c>
      <c r="AX263" s="295" t="str">
        <f t="shared" si="305"/>
        <v/>
      </c>
      <c r="AY263" s="294" t="str">
        <f t="shared" si="280"/>
        <v/>
      </c>
      <c r="AZ263" s="295" t="str">
        <f t="shared" si="306"/>
        <v/>
      </c>
      <c r="BA263" s="294" t="str">
        <f t="shared" si="309"/>
        <v/>
      </c>
      <c r="BB263" s="295" t="str">
        <f t="shared" si="307"/>
        <v/>
      </c>
      <c r="BC263" s="294" t="str">
        <f t="shared" si="310"/>
        <v/>
      </c>
      <c r="BD263" s="295" t="str">
        <f t="shared" si="308"/>
        <v/>
      </c>
      <c r="BE263" s="294" t="str">
        <f t="shared" si="311"/>
        <v/>
      </c>
    </row>
    <row r="264" spans="1:57" ht="26.25" hidden="1" customHeight="1">
      <c r="A264" s="241">
        <v>136</v>
      </c>
      <c r="B264" s="379"/>
      <c r="C264" s="380" t="str">
        <f t="shared" si="281"/>
        <v/>
      </c>
      <c r="D264" s="295" t="str">
        <f t="shared" si="282"/>
        <v/>
      </c>
      <c r="E264" s="294" t="str">
        <f t="shared" si="257"/>
        <v/>
      </c>
      <c r="F264" s="295" t="str">
        <f t="shared" ca="1" si="283"/>
        <v/>
      </c>
      <c r="G264" s="294" t="str">
        <f t="shared" si="258"/>
        <v/>
      </c>
      <c r="H264" s="295" t="str">
        <f t="shared" ca="1" si="284"/>
        <v/>
      </c>
      <c r="I264" s="294" t="str">
        <f t="shared" si="259"/>
        <v/>
      </c>
      <c r="J264" s="295" t="str">
        <f t="shared" ca="1" si="285"/>
        <v/>
      </c>
      <c r="K264" s="294" t="str">
        <f t="shared" si="260"/>
        <v/>
      </c>
      <c r="L264" s="295" t="str">
        <f t="shared" ca="1" si="286"/>
        <v/>
      </c>
      <c r="M264" s="294" t="str">
        <f t="shared" si="261"/>
        <v/>
      </c>
      <c r="N264" s="295" t="str">
        <f t="shared" ca="1" si="287"/>
        <v/>
      </c>
      <c r="O264" s="294" t="str">
        <f t="shared" si="262"/>
        <v/>
      </c>
      <c r="P264" s="295" t="str">
        <f t="shared" ca="1" si="288"/>
        <v/>
      </c>
      <c r="Q264" s="294" t="str">
        <f t="shared" si="263"/>
        <v/>
      </c>
      <c r="R264" s="295" t="str">
        <f t="shared" ca="1" si="289"/>
        <v/>
      </c>
      <c r="S264" s="294" t="str">
        <f t="shared" si="264"/>
        <v/>
      </c>
      <c r="T264" s="295" t="str">
        <f t="shared" ca="1" si="290"/>
        <v/>
      </c>
      <c r="U264" s="294" t="str">
        <f t="shared" si="265"/>
        <v/>
      </c>
      <c r="V264" s="295" t="str">
        <f t="shared" ca="1" si="291"/>
        <v/>
      </c>
      <c r="W264" s="294" t="str">
        <f t="shared" si="266"/>
        <v/>
      </c>
      <c r="X264" s="295" t="str">
        <f t="shared" ca="1" si="292"/>
        <v/>
      </c>
      <c r="Y264" s="294" t="str">
        <f t="shared" si="267"/>
        <v/>
      </c>
      <c r="Z264" s="295" t="str">
        <f t="shared" ca="1" si="293"/>
        <v/>
      </c>
      <c r="AA264" s="294" t="str">
        <f t="shared" si="268"/>
        <v/>
      </c>
      <c r="AB264" s="295" t="str">
        <f t="shared" ca="1" si="294"/>
        <v/>
      </c>
      <c r="AC264" s="294" t="str">
        <f t="shared" si="269"/>
        <v/>
      </c>
      <c r="AD264" s="295" t="str">
        <f t="shared" ca="1" si="295"/>
        <v/>
      </c>
      <c r="AE264" s="294" t="str">
        <f t="shared" si="270"/>
        <v/>
      </c>
      <c r="AF264" s="295" t="str">
        <f t="shared" ca="1" si="296"/>
        <v/>
      </c>
      <c r="AG264" s="294" t="str">
        <f t="shared" si="271"/>
        <v/>
      </c>
      <c r="AH264" s="295" t="str">
        <f t="shared" ca="1" si="297"/>
        <v/>
      </c>
      <c r="AI264" s="294" t="str">
        <f t="shared" si="272"/>
        <v/>
      </c>
      <c r="AJ264" s="295" t="str">
        <f t="shared" si="298"/>
        <v/>
      </c>
      <c r="AK264" s="294" t="str">
        <f t="shared" si="273"/>
        <v/>
      </c>
      <c r="AL264" s="295" t="str">
        <f t="shared" si="299"/>
        <v/>
      </c>
      <c r="AM264" s="294" t="str">
        <f t="shared" si="274"/>
        <v/>
      </c>
      <c r="AN264" s="295" t="str">
        <f t="shared" si="300"/>
        <v/>
      </c>
      <c r="AO264" s="294" t="str">
        <f t="shared" si="275"/>
        <v/>
      </c>
      <c r="AP264" s="295" t="str">
        <f t="shared" si="301"/>
        <v/>
      </c>
      <c r="AQ264" s="294" t="str">
        <f t="shared" si="276"/>
        <v/>
      </c>
      <c r="AR264" s="295" t="str">
        <f t="shared" si="302"/>
        <v/>
      </c>
      <c r="AS264" s="294" t="str">
        <f t="shared" si="277"/>
        <v/>
      </c>
      <c r="AT264" s="295" t="str">
        <f t="shared" si="303"/>
        <v/>
      </c>
      <c r="AU264" s="294" t="str">
        <f t="shared" si="278"/>
        <v/>
      </c>
      <c r="AV264" s="295" t="str">
        <f t="shared" si="304"/>
        <v/>
      </c>
      <c r="AW264" s="294" t="str">
        <f t="shared" si="279"/>
        <v/>
      </c>
      <c r="AX264" s="295" t="str">
        <f t="shared" si="305"/>
        <v/>
      </c>
      <c r="AY264" s="294" t="str">
        <f t="shared" si="280"/>
        <v/>
      </c>
      <c r="AZ264" s="295" t="str">
        <f t="shared" si="306"/>
        <v/>
      </c>
      <c r="BA264" s="294" t="str">
        <f t="shared" si="309"/>
        <v/>
      </c>
      <c r="BB264" s="295" t="str">
        <f t="shared" si="307"/>
        <v/>
      </c>
      <c r="BC264" s="294" t="str">
        <f t="shared" si="310"/>
        <v/>
      </c>
      <c r="BD264" s="295" t="str">
        <f t="shared" si="308"/>
        <v/>
      </c>
      <c r="BE264" s="294" t="str">
        <f t="shared" si="311"/>
        <v/>
      </c>
    </row>
    <row r="265" spans="1:57" ht="26.25" hidden="1" customHeight="1">
      <c r="A265" s="241">
        <v>137</v>
      </c>
      <c r="B265" s="379"/>
      <c r="C265" s="380" t="str">
        <f t="shared" si="281"/>
        <v/>
      </c>
      <c r="D265" s="295" t="str">
        <f t="shared" si="282"/>
        <v/>
      </c>
      <c r="E265" s="294" t="str">
        <f t="shared" si="257"/>
        <v/>
      </c>
      <c r="F265" s="295" t="str">
        <f t="shared" ca="1" si="283"/>
        <v/>
      </c>
      <c r="G265" s="294" t="str">
        <f t="shared" si="258"/>
        <v/>
      </c>
      <c r="H265" s="295" t="str">
        <f t="shared" ca="1" si="284"/>
        <v/>
      </c>
      <c r="I265" s="294" t="str">
        <f t="shared" si="259"/>
        <v/>
      </c>
      <c r="J265" s="295" t="str">
        <f t="shared" ca="1" si="285"/>
        <v/>
      </c>
      <c r="K265" s="294" t="str">
        <f t="shared" si="260"/>
        <v/>
      </c>
      <c r="L265" s="295" t="str">
        <f t="shared" ca="1" si="286"/>
        <v/>
      </c>
      <c r="M265" s="294" t="str">
        <f t="shared" si="261"/>
        <v/>
      </c>
      <c r="N265" s="295" t="str">
        <f t="shared" ca="1" si="287"/>
        <v/>
      </c>
      <c r="O265" s="294" t="str">
        <f t="shared" si="262"/>
        <v/>
      </c>
      <c r="P265" s="295" t="str">
        <f t="shared" ca="1" si="288"/>
        <v/>
      </c>
      <c r="Q265" s="294" t="str">
        <f t="shared" si="263"/>
        <v/>
      </c>
      <c r="R265" s="295" t="str">
        <f t="shared" ca="1" si="289"/>
        <v/>
      </c>
      <c r="S265" s="294" t="str">
        <f t="shared" si="264"/>
        <v/>
      </c>
      <c r="T265" s="295" t="str">
        <f t="shared" ca="1" si="290"/>
        <v/>
      </c>
      <c r="U265" s="294" t="str">
        <f t="shared" si="265"/>
        <v/>
      </c>
      <c r="V265" s="295" t="str">
        <f t="shared" ca="1" si="291"/>
        <v/>
      </c>
      <c r="W265" s="294" t="str">
        <f t="shared" si="266"/>
        <v/>
      </c>
      <c r="X265" s="295" t="str">
        <f t="shared" ca="1" si="292"/>
        <v/>
      </c>
      <c r="Y265" s="294" t="str">
        <f t="shared" si="267"/>
        <v/>
      </c>
      <c r="Z265" s="295" t="str">
        <f t="shared" ca="1" si="293"/>
        <v/>
      </c>
      <c r="AA265" s="294" t="str">
        <f t="shared" si="268"/>
        <v/>
      </c>
      <c r="AB265" s="295" t="str">
        <f t="shared" ca="1" si="294"/>
        <v/>
      </c>
      <c r="AC265" s="294" t="str">
        <f t="shared" si="269"/>
        <v/>
      </c>
      <c r="AD265" s="295" t="str">
        <f t="shared" ca="1" si="295"/>
        <v/>
      </c>
      <c r="AE265" s="294" t="str">
        <f t="shared" si="270"/>
        <v/>
      </c>
      <c r="AF265" s="295" t="str">
        <f t="shared" ca="1" si="296"/>
        <v/>
      </c>
      <c r="AG265" s="294" t="str">
        <f t="shared" si="271"/>
        <v/>
      </c>
      <c r="AH265" s="295" t="str">
        <f t="shared" ca="1" si="297"/>
        <v/>
      </c>
      <c r="AI265" s="294" t="str">
        <f t="shared" si="272"/>
        <v/>
      </c>
      <c r="AJ265" s="295" t="str">
        <f t="shared" si="298"/>
        <v/>
      </c>
      <c r="AK265" s="294" t="str">
        <f t="shared" si="273"/>
        <v/>
      </c>
      <c r="AL265" s="295" t="str">
        <f t="shared" si="299"/>
        <v/>
      </c>
      <c r="AM265" s="294" t="str">
        <f t="shared" si="274"/>
        <v/>
      </c>
      <c r="AN265" s="295" t="str">
        <f t="shared" si="300"/>
        <v/>
      </c>
      <c r="AO265" s="294" t="str">
        <f t="shared" si="275"/>
        <v/>
      </c>
      <c r="AP265" s="295" t="str">
        <f t="shared" si="301"/>
        <v/>
      </c>
      <c r="AQ265" s="294" t="str">
        <f t="shared" si="276"/>
        <v/>
      </c>
      <c r="AR265" s="295" t="str">
        <f t="shared" si="302"/>
        <v/>
      </c>
      <c r="AS265" s="294" t="str">
        <f t="shared" si="277"/>
        <v/>
      </c>
      <c r="AT265" s="295" t="str">
        <f t="shared" si="303"/>
        <v/>
      </c>
      <c r="AU265" s="294" t="str">
        <f t="shared" si="278"/>
        <v/>
      </c>
      <c r="AV265" s="295" t="str">
        <f t="shared" si="304"/>
        <v/>
      </c>
      <c r="AW265" s="294" t="str">
        <f t="shared" si="279"/>
        <v/>
      </c>
      <c r="AX265" s="295" t="str">
        <f t="shared" si="305"/>
        <v/>
      </c>
      <c r="AY265" s="294" t="str">
        <f t="shared" si="280"/>
        <v/>
      </c>
      <c r="AZ265" s="295" t="str">
        <f t="shared" si="306"/>
        <v/>
      </c>
      <c r="BA265" s="294" t="str">
        <f t="shared" si="309"/>
        <v/>
      </c>
      <c r="BB265" s="295" t="str">
        <f t="shared" si="307"/>
        <v/>
      </c>
      <c r="BC265" s="294" t="str">
        <f t="shared" si="310"/>
        <v/>
      </c>
      <c r="BD265" s="295" t="str">
        <f t="shared" si="308"/>
        <v/>
      </c>
      <c r="BE265" s="294" t="str">
        <f t="shared" si="311"/>
        <v/>
      </c>
    </row>
    <row r="266" spans="1:57" ht="26.25" hidden="1" customHeight="1">
      <c r="A266" s="241">
        <v>138</v>
      </c>
      <c r="B266" s="379"/>
      <c r="C266" s="380" t="str">
        <f t="shared" si="281"/>
        <v/>
      </c>
      <c r="D266" s="295" t="str">
        <f t="shared" si="282"/>
        <v/>
      </c>
      <c r="E266" s="294" t="str">
        <f t="shared" si="257"/>
        <v/>
      </c>
      <c r="F266" s="295" t="str">
        <f t="shared" ca="1" si="283"/>
        <v/>
      </c>
      <c r="G266" s="294" t="str">
        <f t="shared" si="258"/>
        <v/>
      </c>
      <c r="H266" s="295" t="str">
        <f t="shared" ca="1" si="284"/>
        <v/>
      </c>
      <c r="I266" s="294" t="str">
        <f t="shared" si="259"/>
        <v/>
      </c>
      <c r="J266" s="295" t="str">
        <f t="shared" ca="1" si="285"/>
        <v/>
      </c>
      <c r="K266" s="294" t="str">
        <f t="shared" si="260"/>
        <v/>
      </c>
      <c r="L266" s="295" t="str">
        <f t="shared" ca="1" si="286"/>
        <v/>
      </c>
      <c r="M266" s="294" t="str">
        <f t="shared" si="261"/>
        <v/>
      </c>
      <c r="N266" s="295" t="str">
        <f t="shared" ca="1" si="287"/>
        <v/>
      </c>
      <c r="O266" s="294" t="str">
        <f t="shared" si="262"/>
        <v/>
      </c>
      <c r="P266" s="295" t="str">
        <f t="shared" ca="1" si="288"/>
        <v/>
      </c>
      <c r="Q266" s="294" t="str">
        <f t="shared" si="263"/>
        <v/>
      </c>
      <c r="R266" s="295" t="str">
        <f t="shared" ca="1" si="289"/>
        <v/>
      </c>
      <c r="S266" s="294" t="str">
        <f t="shared" si="264"/>
        <v/>
      </c>
      <c r="T266" s="295" t="str">
        <f t="shared" ca="1" si="290"/>
        <v/>
      </c>
      <c r="U266" s="294" t="str">
        <f t="shared" si="265"/>
        <v/>
      </c>
      <c r="V266" s="295" t="str">
        <f t="shared" ca="1" si="291"/>
        <v/>
      </c>
      <c r="W266" s="294" t="str">
        <f t="shared" si="266"/>
        <v/>
      </c>
      <c r="X266" s="295" t="str">
        <f t="shared" ca="1" si="292"/>
        <v/>
      </c>
      <c r="Y266" s="294" t="str">
        <f t="shared" si="267"/>
        <v/>
      </c>
      <c r="Z266" s="295" t="str">
        <f t="shared" ca="1" si="293"/>
        <v/>
      </c>
      <c r="AA266" s="294" t="str">
        <f t="shared" si="268"/>
        <v/>
      </c>
      <c r="AB266" s="295" t="str">
        <f t="shared" ca="1" si="294"/>
        <v/>
      </c>
      <c r="AC266" s="294" t="str">
        <f t="shared" si="269"/>
        <v/>
      </c>
      <c r="AD266" s="295" t="str">
        <f t="shared" ca="1" si="295"/>
        <v/>
      </c>
      <c r="AE266" s="294" t="str">
        <f t="shared" si="270"/>
        <v/>
      </c>
      <c r="AF266" s="295" t="str">
        <f t="shared" ca="1" si="296"/>
        <v/>
      </c>
      <c r="AG266" s="294" t="str">
        <f t="shared" si="271"/>
        <v/>
      </c>
      <c r="AH266" s="295" t="str">
        <f t="shared" ca="1" si="297"/>
        <v/>
      </c>
      <c r="AI266" s="294" t="str">
        <f t="shared" si="272"/>
        <v/>
      </c>
      <c r="AJ266" s="295" t="str">
        <f t="shared" si="298"/>
        <v/>
      </c>
      <c r="AK266" s="294" t="str">
        <f t="shared" si="273"/>
        <v/>
      </c>
      <c r="AL266" s="295" t="str">
        <f t="shared" si="299"/>
        <v/>
      </c>
      <c r="AM266" s="294" t="str">
        <f t="shared" si="274"/>
        <v/>
      </c>
      <c r="AN266" s="295" t="str">
        <f t="shared" si="300"/>
        <v/>
      </c>
      <c r="AO266" s="294" t="str">
        <f t="shared" si="275"/>
        <v/>
      </c>
      <c r="AP266" s="295" t="str">
        <f t="shared" si="301"/>
        <v/>
      </c>
      <c r="AQ266" s="294" t="str">
        <f t="shared" si="276"/>
        <v/>
      </c>
      <c r="AR266" s="295" t="str">
        <f t="shared" si="302"/>
        <v/>
      </c>
      <c r="AS266" s="294" t="str">
        <f t="shared" si="277"/>
        <v/>
      </c>
      <c r="AT266" s="295" t="str">
        <f t="shared" si="303"/>
        <v/>
      </c>
      <c r="AU266" s="294" t="str">
        <f t="shared" si="278"/>
        <v/>
      </c>
      <c r="AV266" s="295" t="str">
        <f t="shared" si="304"/>
        <v/>
      </c>
      <c r="AW266" s="294" t="str">
        <f t="shared" si="279"/>
        <v/>
      </c>
      <c r="AX266" s="295" t="str">
        <f t="shared" si="305"/>
        <v/>
      </c>
      <c r="AY266" s="294" t="str">
        <f t="shared" si="280"/>
        <v/>
      </c>
      <c r="AZ266" s="295" t="str">
        <f t="shared" si="306"/>
        <v/>
      </c>
      <c r="BA266" s="294" t="str">
        <f t="shared" si="309"/>
        <v/>
      </c>
      <c r="BB266" s="295" t="str">
        <f t="shared" si="307"/>
        <v/>
      </c>
      <c r="BC266" s="294" t="str">
        <f t="shared" si="310"/>
        <v/>
      </c>
      <c r="BD266" s="295" t="str">
        <f t="shared" si="308"/>
        <v/>
      </c>
      <c r="BE266" s="294" t="str">
        <f t="shared" si="311"/>
        <v/>
      </c>
    </row>
    <row r="267" spans="1:57" ht="26.25" hidden="1" customHeight="1">
      <c r="A267" s="241">
        <v>139</v>
      </c>
      <c r="B267" s="379"/>
      <c r="C267" s="380" t="str">
        <f t="shared" si="281"/>
        <v/>
      </c>
      <c r="D267" s="295" t="str">
        <f t="shared" si="282"/>
        <v/>
      </c>
      <c r="E267" s="294" t="str">
        <f t="shared" si="257"/>
        <v/>
      </c>
      <c r="F267" s="295" t="str">
        <f t="shared" ca="1" si="283"/>
        <v/>
      </c>
      <c r="G267" s="294" t="str">
        <f t="shared" si="258"/>
        <v/>
      </c>
      <c r="H267" s="295" t="str">
        <f t="shared" ca="1" si="284"/>
        <v/>
      </c>
      <c r="I267" s="294" t="str">
        <f t="shared" si="259"/>
        <v/>
      </c>
      <c r="J267" s="295" t="str">
        <f t="shared" ca="1" si="285"/>
        <v/>
      </c>
      <c r="K267" s="294" t="str">
        <f t="shared" si="260"/>
        <v/>
      </c>
      <c r="L267" s="295" t="str">
        <f t="shared" ca="1" si="286"/>
        <v/>
      </c>
      <c r="M267" s="294" t="str">
        <f t="shared" si="261"/>
        <v/>
      </c>
      <c r="N267" s="295" t="str">
        <f t="shared" ca="1" si="287"/>
        <v/>
      </c>
      <c r="O267" s="294" t="str">
        <f t="shared" si="262"/>
        <v/>
      </c>
      <c r="P267" s="295" t="str">
        <f t="shared" ca="1" si="288"/>
        <v/>
      </c>
      <c r="Q267" s="294" t="str">
        <f t="shared" si="263"/>
        <v/>
      </c>
      <c r="R267" s="295" t="str">
        <f t="shared" ca="1" si="289"/>
        <v/>
      </c>
      <c r="S267" s="294" t="str">
        <f t="shared" si="264"/>
        <v/>
      </c>
      <c r="T267" s="295" t="str">
        <f t="shared" ca="1" si="290"/>
        <v/>
      </c>
      <c r="U267" s="294" t="str">
        <f t="shared" si="265"/>
        <v/>
      </c>
      <c r="V267" s="295" t="str">
        <f t="shared" ca="1" si="291"/>
        <v/>
      </c>
      <c r="W267" s="294" t="str">
        <f t="shared" si="266"/>
        <v/>
      </c>
      <c r="X267" s="295" t="str">
        <f t="shared" ca="1" si="292"/>
        <v/>
      </c>
      <c r="Y267" s="294" t="str">
        <f t="shared" si="267"/>
        <v/>
      </c>
      <c r="Z267" s="295" t="str">
        <f t="shared" ca="1" si="293"/>
        <v/>
      </c>
      <c r="AA267" s="294" t="str">
        <f t="shared" si="268"/>
        <v/>
      </c>
      <c r="AB267" s="295" t="str">
        <f t="shared" ca="1" si="294"/>
        <v/>
      </c>
      <c r="AC267" s="294" t="str">
        <f t="shared" si="269"/>
        <v/>
      </c>
      <c r="AD267" s="295" t="str">
        <f t="shared" ca="1" si="295"/>
        <v/>
      </c>
      <c r="AE267" s="294" t="str">
        <f t="shared" si="270"/>
        <v/>
      </c>
      <c r="AF267" s="295" t="str">
        <f t="shared" ca="1" si="296"/>
        <v/>
      </c>
      <c r="AG267" s="294" t="str">
        <f t="shared" si="271"/>
        <v/>
      </c>
      <c r="AH267" s="295" t="str">
        <f t="shared" ca="1" si="297"/>
        <v/>
      </c>
      <c r="AI267" s="294" t="str">
        <f t="shared" si="272"/>
        <v/>
      </c>
      <c r="AJ267" s="295" t="str">
        <f t="shared" si="298"/>
        <v/>
      </c>
      <c r="AK267" s="294" t="str">
        <f t="shared" si="273"/>
        <v/>
      </c>
      <c r="AL267" s="295" t="str">
        <f t="shared" si="299"/>
        <v/>
      </c>
      <c r="AM267" s="294" t="str">
        <f t="shared" si="274"/>
        <v/>
      </c>
      <c r="AN267" s="295" t="str">
        <f t="shared" si="300"/>
        <v/>
      </c>
      <c r="AO267" s="294" t="str">
        <f t="shared" si="275"/>
        <v/>
      </c>
      <c r="AP267" s="295" t="str">
        <f t="shared" si="301"/>
        <v/>
      </c>
      <c r="AQ267" s="294" t="str">
        <f t="shared" si="276"/>
        <v/>
      </c>
      <c r="AR267" s="295" t="str">
        <f t="shared" si="302"/>
        <v/>
      </c>
      <c r="AS267" s="294" t="str">
        <f t="shared" si="277"/>
        <v/>
      </c>
      <c r="AT267" s="295" t="str">
        <f t="shared" si="303"/>
        <v/>
      </c>
      <c r="AU267" s="294" t="str">
        <f t="shared" si="278"/>
        <v/>
      </c>
      <c r="AV267" s="295" t="str">
        <f t="shared" si="304"/>
        <v/>
      </c>
      <c r="AW267" s="294" t="str">
        <f t="shared" si="279"/>
        <v/>
      </c>
      <c r="AX267" s="295" t="str">
        <f t="shared" si="305"/>
        <v/>
      </c>
      <c r="AY267" s="294" t="str">
        <f t="shared" si="280"/>
        <v/>
      </c>
      <c r="AZ267" s="295" t="str">
        <f t="shared" si="306"/>
        <v/>
      </c>
      <c r="BA267" s="294" t="str">
        <f t="shared" si="309"/>
        <v/>
      </c>
      <c r="BB267" s="295" t="str">
        <f t="shared" si="307"/>
        <v/>
      </c>
      <c r="BC267" s="294" t="str">
        <f t="shared" si="310"/>
        <v/>
      </c>
      <c r="BD267" s="295" t="str">
        <f t="shared" si="308"/>
        <v/>
      </c>
      <c r="BE267" s="294" t="str">
        <f t="shared" si="311"/>
        <v/>
      </c>
    </row>
    <row r="268" spans="1:57" ht="26.25" hidden="1" customHeight="1">
      <c r="A268" s="241">
        <v>140</v>
      </c>
      <c r="B268" s="379"/>
      <c r="C268" s="380" t="str">
        <f t="shared" si="281"/>
        <v/>
      </c>
      <c r="D268" s="295" t="str">
        <f t="shared" si="282"/>
        <v/>
      </c>
      <c r="E268" s="294" t="str">
        <f t="shared" si="257"/>
        <v/>
      </c>
      <c r="F268" s="295" t="str">
        <f t="shared" ca="1" si="283"/>
        <v/>
      </c>
      <c r="G268" s="294" t="str">
        <f t="shared" si="258"/>
        <v/>
      </c>
      <c r="H268" s="295" t="str">
        <f t="shared" ca="1" si="284"/>
        <v/>
      </c>
      <c r="I268" s="294" t="str">
        <f t="shared" si="259"/>
        <v/>
      </c>
      <c r="J268" s="295" t="str">
        <f t="shared" ca="1" si="285"/>
        <v/>
      </c>
      <c r="K268" s="294" t="str">
        <f t="shared" si="260"/>
        <v/>
      </c>
      <c r="L268" s="295" t="str">
        <f t="shared" ca="1" si="286"/>
        <v/>
      </c>
      <c r="M268" s="294" t="str">
        <f t="shared" si="261"/>
        <v/>
      </c>
      <c r="N268" s="295" t="str">
        <f t="shared" ca="1" si="287"/>
        <v/>
      </c>
      <c r="O268" s="294" t="str">
        <f t="shared" si="262"/>
        <v/>
      </c>
      <c r="P268" s="295" t="str">
        <f t="shared" ca="1" si="288"/>
        <v/>
      </c>
      <c r="Q268" s="294" t="str">
        <f t="shared" si="263"/>
        <v/>
      </c>
      <c r="R268" s="295" t="str">
        <f t="shared" ca="1" si="289"/>
        <v/>
      </c>
      <c r="S268" s="294" t="str">
        <f t="shared" si="264"/>
        <v/>
      </c>
      <c r="T268" s="295" t="str">
        <f t="shared" ca="1" si="290"/>
        <v/>
      </c>
      <c r="U268" s="294" t="str">
        <f t="shared" si="265"/>
        <v/>
      </c>
      <c r="V268" s="295" t="str">
        <f t="shared" ca="1" si="291"/>
        <v/>
      </c>
      <c r="W268" s="294" t="str">
        <f t="shared" si="266"/>
        <v/>
      </c>
      <c r="X268" s="295" t="str">
        <f t="shared" ca="1" si="292"/>
        <v/>
      </c>
      <c r="Y268" s="294" t="str">
        <f t="shared" si="267"/>
        <v/>
      </c>
      <c r="Z268" s="295" t="str">
        <f t="shared" ca="1" si="293"/>
        <v/>
      </c>
      <c r="AA268" s="294" t="str">
        <f t="shared" si="268"/>
        <v/>
      </c>
      <c r="AB268" s="295" t="str">
        <f t="shared" ca="1" si="294"/>
        <v/>
      </c>
      <c r="AC268" s="294" t="str">
        <f t="shared" si="269"/>
        <v/>
      </c>
      <c r="AD268" s="295" t="str">
        <f t="shared" ca="1" si="295"/>
        <v/>
      </c>
      <c r="AE268" s="294" t="str">
        <f t="shared" si="270"/>
        <v/>
      </c>
      <c r="AF268" s="295" t="str">
        <f t="shared" ca="1" si="296"/>
        <v/>
      </c>
      <c r="AG268" s="294" t="str">
        <f t="shared" si="271"/>
        <v/>
      </c>
      <c r="AH268" s="295" t="str">
        <f t="shared" ca="1" si="297"/>
        <v/>
      </c>
      <c r="AI268" s="294" t="str">
        <f t="shared" si="272"/>
        <v/>
      </c>
      <c r="AJ268" s="295" t="str">
        <f t="shared" si="298"/>
        <v/>
      </c>
      <c r="AK268" s="294" t="str">
        <f t="shared" si="273"/>
        <v/>
      </c>
      <c r="AL268" s="295" t="str">
        <f t="shared" si="299"/>
        <v/>
      </c>
      <c r="AM268" s="294" t="str">
        <f t="shared" si="274"/>
        <v/>
      </c>
      <c r="AN268" s="295" t="str">
        <f t="shared" si="300"/>
        <v/>
      </c>
      <c r="AO268" s="294" t="str">
        <f t="shared" si="275"/>
        <v/>
      </c>
      <c r="AP268" s="295" t="str">
        <f t="shared" si="301"/>
        <v/>
      </c>
      <c r="AQ268" s="294" t="str">
        <f t="shared" si="276"/>
        <v/>
      </c>
      <c r="AR268" s="295" t="str">
        <f t="shared" si="302"/>
        <v/>
      </c>
      <c r="AS268" s="294" t="str">
        <f t="shared" si="277"/>
        <v/>
      </c>
      <c r="AT268" s="295" t="str">
        <f t="shared" si="303"/>
        <v/>
      </c>
      <c r="AU268" s="294" t="str">
        <f t="shared" si="278"/>
        <v/>
      </c>
      <c r="AV268" s="295" t="str">
        <f t="shared" si="304"/>
        <v/>
      </c>
      <c r="AW268" s="294" t="str">
        <f t="shared" si="279"/>
        <v/>
      </c>
      <c r="AX268" s="295" t="str">
        <f t="shared" si="305"/>
        <v/>
      </c>
      <c r="AY268" s="294" t="str">
        <f t="shared" si="280"/>
        <v/>
      </c>
      <c r="AZ268" s="295" t="str">
        <f t="shared" si="306"/>
        <v/>
      </c>
      <c r="BA268" s="294" t="str">
        <f t="shared" si="309"/>
        <v/>
      </c>
      <c r="BB268" s="295" t="str">
        <f t="shared" si="307"/>
        <v/>
      </c>
      <c r="BC268" s="294" t="str">
        <f t="shared" si="310"/>
        <v/>
      </c>
      <c r="BD268" s="295" t="str">
        <f t="shared" si="308"/>
        <v/>
      </c>
      <c r="BE268" s="294" t="str">
        <f t="shared" si="311"/>
        <v/>
      </c>
    </row>
    <row r="269" spans="1:57" ht="26.25" hidden="1" customHeight="1">
      <c r="A269" s="241">
        <v>141</v>
      </c>
      <c r="B269" s="379"/>
      <c r="C269" s="380" t="str">
        <f t="shared" si="281"/>
        <v/>
      </c>
      <c r="D269" s="295" t="str">
        <f t="shared" si="282"/>
        <v/>
      </c>
      <c r="E269" s="294" t="str">
        <f t="shared" si="257"/>
        <v/>
      </c>
      <c r="F269" s="295" t="str">
        <f t="shared" ca="1" si="283"/>
        <v/>
      </c>
      <c r="G269" s="294" t="str">
        <f t="shared" si="258"/>
        <v/>
      </c>
      <c r="H269" s="295" t="str">
        <f t="shared" ca="1" si="284"/>
        <v/>
      </c>
      <c r="I269" s="294" t="str">
        <f t="shared" si="259"/>
        <v/>
      </c>
      <c r="J269" s="295" t="str">
        <f t="shared" ca="1" si="285"/>
        <v/>
      </c>
      <c r="K269" s="294" t="str">
        <f t="shared" si="260"/>
        <v/>
      </c>
      <c r="L269" s="295" t="str">
        <f t="shared" ca="1" si="286"/>
        <v/>
      </c>
      <c r="M269" s="294" t="str">
        <f t="shared" si="261"/>
        <v/>
      </c>
      <c r="N269" s="295" t="str">
        <f t="shared" ca="1" si="287"/>
        <v/>
      </c>
      <c r="O269" s="294" t="str">
        <f t="shared" si="262"/>
        <v/>
      </c>
      <c r="P269" s="295" t="str">
        <f t="shared" ca="1" si="288"/>
        <v/>
      </c>
      <c r="Q269" s="294" t="str">
        <f t="shared" si="263"/>
        <v/>
      </c>
      <c r="R269" s="295" t="str">
        <f t="shared" ca="1" si="289"/>
        <v/>
      </c>
      <c r="S269" s="294" t="str">
        <f t="shared" si="264"/>
        <v/>
      </c>
      <c r="T269" s="295" t="str">
        <f t="shared" ca="1" si="290"/>
        <v/>
      </c>
      <c r="U269" s="294" t="str">
        <f t="shared" si="265"/>
        <v/>
      </c>
      <c r="V269" s="295" t="str">
        <f t="shared" ca="1" si="291"/>
        <v/>
      </c>
      <c r="W269" s="294" t="str">
        <f t="shared" si="266"/>
        <v/>
      </c>
      <c r="X269" s="295" t="str">
        <f t="shared" ca="1" si="292"/>
        <v/>
      </c>
      <c r="Y269" s="294" t="str">
        <f t="shared" si="267"/>
        <v/>
      </c>
      <c r="Z269" s="295" t="str">
        <f t="shared" ca="1" si="293"/>
        <v/>
      </c>
      <c r="AA269" s="294" t="str">
        <f t="shared" si="268"/>
        <v/>
      </c>
      <c r="AB269" s="295" t="str">
        <f t="shared" ca="1" si="294"/>
        <v/>
      </c>
      <c r="AC269" s="294" t="str">
        <f t="shared" si="269"/>
        <v/>
      </c>
      <c r="AD269" s="295" t="str">
        <f t="shared" ca="1" si="295"/>
        <v/>
      </c>
      <c r="AE269" s="294" t="str">
        <f t="shared" si="270"/>
        <v/>
      </c>
      <c r="AF269" s="295" t="str">
        <f t="shared" ca="1" si="296"/>
        <v/>
      </c>
      <c r="AG269" s="294" t="str">
        <f t="shared" si="271"/>
        <v/>
      </c>
      <c r="AH269" s="295" t="str">
        <f t="shared" ca="1" si="297"/>
        <v/>
      </c>
      <c r="AI269" s="294" t="str">
        <f t="shared" si="272"/>
        <v/>
      </c>
      <c r="AJ269" s="295" t="str">
        <f t="shared" si="298"/>
        <v/>
      </c>
      <c r="AK269" s="294" t="str">
        <f t="shared" si="273"/>
        <v/>
      </c>
      <c r="AL269" s="295" t="str">
        <f t="shared" si="299"/>
        <v/>
      </c>
      <c r="AM269" s="294" t="str">
        <f t="shared" si="274"/>
        <v/>
      </c>
      <c r="AN269" s="295" t="str">
        <f t="shared" si="300"/>
        <v/>
      </c>
      <c r="AO269" s="294" t="str">
        <f t="shared" si="275"/>
        <v/>
      </c>
      <c r="AP269" s="295" t="str">
        <f t="shared" si="301"/>
        <v/>
      </c>
      <c r="AQ269" s="294" t="str">
        <f t="shared" si="276"/>
        <v/>
      </c>
      <c r="AR269" s="295" t="str">
        <f t="shared" si="302"/>
        <v/>
      </c>
      <c r="AS269" s="294" t="str">
        <f t="shared" si="277"/>
        <v/>
      </c>
      <c r="AT269" s="295" t="str">
        <f t="shared" si="303"/>
        <v/>
      </c>
      <c r="AU269" s="294" t="str">
        <f t="shared" si="278"/>
        <v/>
      </c>
      <c r="AV269" s="295" t="str">
        <f t="shared" si="304"/>
        <v/>
      </c>
      <c r="AW269" s="294" t="str">
        <f t="shared" si="279"/>
        <v/>
      </c>
      <c r="AX269" s="295" t="str">
        <f t="shared" si="305"/>
        <v/>
      </c>
      <c r="AY269" s="294" t="str">
        <f t="shared" si="280"/>
        <v/>
      </c>
      <c r="AZ269" s="295" t="str">
        <f t="shared" si="306"/>
        <v/>
      </c>
      <c r="BA269" s="294" t="str">
        <f t="shared" si="309"/>
        <v/>
      </c>
      <c r="BB269" s="295" t="str">
        <f t="shared" si="307"/>
        <v/>
      </c>
      <c r="BC269" s="294" t="str">
        <f t="shared" si="310"/>
        <v/>
      </c>
      <c r="BD269" s="295" t="str">
        <f t="shared" si="308"/>
        <v/>
      </c>
      <c r="BE269" s="294" t="str">
        <f t="shared" si="311"/>
        <v/>
      </c>
    </row>
    <row r="270" spans="1:57" ht="26.25" hidden="1" customHeight="1">
      <c r="A270" s="241">
        <v>142</v>
      </c>
      <c r="B270" s="379"/>
      <c r="C270" s="380" t="str">
        <f t="shared" si="281"/>
        <v/>
      </c>
      <c r="D270" s="295" t="str">
        <f t="shared" si="282"/>
        <v/>
      </c>
      <c r="E270" s="294" t="str">
        <f t="shared" si="257"/>
        <v/>
      </c>
      <c r="F270" s="295" t="str">
        <f t="shared" ca="1" si="283"/>
        <v/>
      </c>
      <c r="G270" s="294" t="str">
        <f t="shared" si="258"/>
        <v/>
      </c>
      <c r="H270" s="295" t="str">
        <f t="shared" ca="1" si="284"/>
        <v/>
      </c>
      <c r="I270" s="294" t="str">
        <f t="shared" si="259"/>
        <v/>
      </c>
      <c r="J270" s="295" t="str">
        <f t="shared" ca="1" si="285"/>
        <v/>
      </c>
      <c r="K270" s="294" t="str">
        <f t="shared" si="260"/>
        <v/>
      </c>
      <c r="L270" s="295" t="str">
        <f t="shared" ca="1" si="286"/>
        <v/>
      </c>
      <c r="M270" s="294" t="str">
        <f t="shared" si="261"/>
        <v/>
      </c>
      <c r="N270" s="295" t="str">
        <f t="shared" ca="1" si="287"/>
        <v/>
      </c>
      <c r="O270" s="294" t="str">
        <f t="shared" si="262"/>
        <v/>
      </c>
      <c r="P270" s="295" t="str">
        <f t="shared" ca="1" si="288"/>
        <v/>
      </c>
      <c r="Q270" s="294" t="str">
        <f t="shared" si="263"/>
        <v/>
      </c>
      <c r="R270" s="295" t="str">
        <f t="shared" ca="1" si="289"/>
        <v/>
      </c>
      <c r="S270" s="294" t="str">
        <f t="shared" si="264"/>
        <v/>
      </c>
      <c r="T270" s="295" t="str">
        <f t="shared" ca="1" si="290"/>
        <v/>
      </c>
      <c r="U270" s="294" t="str">
        <f t="shared" si="265"/>
        <v/>
      </c>
      <c r="V270" s="295" t="str">
        <f t="shared" ca="1" si="291"/>
        <v/>
      </c>
      <c r="W270" s="294" t="str">
        <f t="shared" si="266"/>
        <v/>
      </c>
      <c r="X270" s="295" t="str">
        <f t="shared" ca="1" si="292"/>
        <v/>
      </c>
      <c r="Y270" s="294" t="str">
        <f t="shared" si="267"/>
        <v/>
      </c>
      <c r="Z270" s="295" t="str">
        <f t="shared" ca="1" si="293"/>
        <v/>
      </c>
      <c r="AA270" s="294" t="str">
        <f t="shared" si="268"/>
        <v/>
      </c>
      <c r="AB270" s="295" t="str">
        <f t="shared" ca="1" si="294"/>
        <v/>
      </c>
      <c r="AC270" s="294" t="str">
        <f t="shared" si="269"/>
        <v/>
      </c>
      <c r="AD270" s="295" t="str">
        <f t="shared" ca="1" si="295"/>
        <v/>
      </c>
      <c r="AE270" s="294" t="str">
        <f t="shared" si="270"/>
        <v/>
      </c>
      <c r="AF270" s="295" t="str">
        <f t="shared" ca="1" si="296"/>
        <v/>
      </c>
      <c r="AG270" s="294" t="str">
        <f t="shared" si="271"/>
        <v/>
      </c>
      <c r="AH270" s="295" t="str">
        <f t="shared" ca="1" si="297"/>
        <v/>
      </c>
      <c r="AI270" s="294" t="str">
        <f t="shared" si="272"/>
        <v/>
      </c>
      <c r="AJ270" s="295" t="str">
        <f t="shared" si="298"/>
        <v/>
      </c>
      <c r="AK270" s="294" t="str">
        <f t="shared" si="273"/>
        <v/>
      </c>
      <c r="AL270" s="295" t="str">
        <f t="shared" si="299"/>
        <v/>
      </c>
      <c r="AM270" s="294" t="str">
        <f t="shared" si="274"/>
        <v/>
      </c>
      <c r="AN270" s="295" t="str">
        <f t="shared" si="300"/>
        <v/>
      </c>
      <c r="AO270" s="294" t="str">
        <f t="shared" si="275"/>
        <v/>
      </c>
      <c r="AP270" s="295" t="str">
        <f t="shared" si="301"/>
        <v/>
      </c>
      <c r="AQ270" s="294" t="str">
        <f t="shared" si="276"/>
        <v/>
      </c>
      <c r="AR270" s="295" t="str">
        <f t="shared" si="302"/>
        <v/>
      </c>
      <c r="AS270" s="294" t="str">
        <f t="shared" si="277"/>
        <v/>
      </c>
      <c r="AT270" s="295" t="str">
        <f t="shared" si="303"/>
        <v/>
      </c>
      <c r="AU270" s="294" t="str">
        <f t="shared" si="278"/>
        <v/>
      </c>
      <c r="AV270" s="295" t="str">
        <f t="shared" si="304"/>
        <v/>
      </c>
      <c r="AW270" s="294" t="str">
        <f t="shared" si="279"/>
        <v/>
      </c>
      <c r="AX270" s="295" t="str">
        <f t="shared" si="305"/>
        <v/>
      </c>
      <c r="AY270" s="294" t="str">
        <f t="shared" si="280"/>
        <v/>
      </c>
      <c r="AZ270" s="295" t="str">
        <f t="shared" si="306"/>
        <v/>
      </c>
      <c r="BA270" s="294" t="str">
        <f t="shared" si="309"/>
        <v/>
      </c>
      <c r="BB270" s="295" t="str">
        <f t="shared" si="307"/>
        <v/>
      </c>
      <c r="BC270" s="294" t="str">
        <f t="shared" si="310"/>
        <v/>
      </c>
      <c r="BD270" s="295" t="str">
        <f t="shared" si="308"/>
        <v/>
      </c>
      <c r="BE270" s="294" t="str">
        <f t="shared" si="311"/>
        <v/>
      </c>
    </row>
    <row r="271" spans="1:57" ht="26.25" hidden="1" customHeight="1">
      <c r="A271" s="241">
        <v>143</v>
      </c>
      <c r="B271" s="379"/>
      <c r="C271" s="380" t="str">
        <f t="shared" si="281"/>
        <v/>
      </c>
      <c r="D271" s="295" t="str">
        <f t="shared" si="282"/>
        <v/>
      </c>
      <c r="E271" s="294" t="str">
        <f t="shared" si="257"/>
        <v/>
      </c>
      <c r="F271" s="295" t="str">
        <f t="shared" ca="1" si="283"/>
        <v/>
      </c>
      <c r="G271" s="294" t="str">
        <f t="shared" si="258"/>
        <v/>
      </c>
      <c r="H271" s="295" t="str">
        <f t="shared" ca="1" si="284"/>
        <v/>
      </c>
      <c r="I271" s="294" t="str">
        <f t="shared" si="259"/>
        <v/>
      </c>
      <c r="J271" s="295" t="str">
        <f t="shared" ca="1" si="285"/>
        <v/>
      </c>
      <c r="K271" s="294" t="str">
        <f t="shared" si="260"/>
        <v/>
      </c>
      <c r="L271" s="295" t="str">
        <f t="shared" ca="1" si="286"/>
        <v/>
      </c>
      <c r="M271" s="294" t="str">
        <f t="shared" si="261"/>
        <v/>
      </c>
      <c r="N271" s="295" t="str">
        <f t="shared" ca="1" si="287"/>
        <v/>
      </c>
      <c r="O271" s="294" t="str">
        <f t="shared" si="262"/>
        <v/>
      </c>
      <c r="P271" s="295" t="str">
        <f t="shared" ca="1" si="288"/>
        <v/>
      </c>
      <c r="Q271" s="294" t="str">
        <f t="shared" si="263"/>
        <v/>
      </c>
      <c r="R271" s="295" t="str">
        <f t="shared" ca="1" si="289"/>
        <v/>
      </c>
      <c r="S271" s="294" t="str">
        <f t="shared" si="264"/>
        <v/>
      </c>
      <c r="T271" s="295" t="str">
        <f t="shared" ca="1" si="290"/>
        <v/>
      </c>
      <c r="U271" s="294" t="str">
        <f t="shared" si="265"/>
        <v/>
      </c>
      <c r="V271" s="295" t="str">
        <f t="shared" ca="1" si="291"/>
        <v/>
      </c>
      <c r="W271" s="294" t="str">
        <f t="shared" si="266"/>
        <v/>
      </c>
      <c r="X271" s="295" t="str">
        <f t="shared" ca="1" si="292"/>
        <v/>
      </c>
      <c r="Y271" s="294" t="str">
        <f t="shared" si="267"/>
        <v/>
      </c>
      <c r="Z271" s="295" t="str">
        <f t="shared" ca="1" si="293"/>
        <v/>
      </c>
      <c r="AA271" s="294" t="str">
        <f t="shared" si="268"/>
        <v/>
      </c>
      <c r="AB271" s="295" t="str">
        <f t="shared" ca="1" si="294"/>
        <v/>
      </c>
      <c r="AC271" s="294" t="str">
        <f t="shared" si="269"/>
        <v/>
      </c>
      <c r="AD271" s="295" t="str">
        <f t="shared" ca="1" si="295"/>
        <v/>
      </c>
      <c r="AE271" s="294" t="str">
        <f t="shared" si="270"/>
        <v/>
      </c>
      <c r="AF271" s="295" t="str">
        <f t="shared" ca="1" si="296"/>
        <v/>
      </c>
      <c r="AG271" s="294" t="str">
        <f t="shared" si="271"/>
        <v/>
      </c>
      <c r="AH271" s="295" t="str">
        <f t="shared" ca="1" si="297"/>
        <v/>
      </c>
      <c r="AI271" s="294" t="str">
        <f t="shared" si="272"/>
        <v/>
      </c>
      <c r="AJ271" s="295" t="str">
        <f t="shared" si="298"/>
        <v/>
      </c>
      <c r="AK271" s="294" t="str">
        <f t="shared" si="273"/>
        <v/>
      </c>
      <c r="AL271" s="295" t="str">
        <f t="shared" si="299"/>
        <v/>
      </c>
      <c r="AM271" s="294" t="str">
        <f t="shared" si="274"/>
        <v/>
      </c>
      <c r="AN271" s="295" t="str">
        <f t="shared" si="300"/>
        <v/>
      </c>
      <c r="AO271" s="294" t="str">
        <f t="shared" si="275"/>
        <v/>
      </c>
      <c r="AP271" s="295" t="str">
        <f t="shared" si="301"/>
        <v/>
      </c>
      <c r="AQ271" s="294" t="str">
        <f t="shared" si="276"/>
        <v/>
      </c>
      <c r="AR271" s="295" t="str">
        <f t="shared" si="302"/>
        <v/>
      </c>
      <c r="AS271" s="294" t="str">
        <f t="shared" si="277"/>
        <v/>
      </c>
      <c r="AT271" s="295" t="str">
        <f t="shared" si="303"/>
        <v/>
      </c>
      <c r="AU271" s="294" t="str">
        <f t="shared" si="278"/>
        <v/>
      </c>
      <c r="AV271" s="295" t="str">
        <f t="shared" si="304"/>
        <v/>
      </c>
      <c r="AW271" s="294" t="str">
        <f t="shared" si="279"/>
        <v/>
      </c>
      <c r="AX271" s="295" t="str">
        <f t="shared" si="305"/>
        <v/>
      </c>
      <c r="AY271" s="294" t="str">
        <f t="shared" si="280"/>
        <v/>
      </c>
      <c r="AZ271" s="295" t="str">
        <f t="shared" si="306"/>
        <v/>
      </c>
      <c r="BA271" s="294" t="str">
        <f t="shared" si="309"/>
        <v/>
      </c>
      <c r="BB271" s="295" t="str">
        <f t="shared" si="307"/>
        <v/>
      </c>
      <c r="BC271" s="294" t="str">
        <f t="shared" si="310"/>
        <v/>
      </c>
      <c r="BD271" s="295" t="str">
        <f t="shared" si="308"/>
        <v/>
      </c>
      <c r="BE271" s="294" t="str">
        <f t="shared" si="311"/>
        <v/>
      </c>
    </row>
    <row r="272" spans="1:57" ht="26.25" hidden="1" customHeight="1">
      <c r="A272" s="241">
        <v>144</v>
      </c>
      <c r="B272" s="379"/>
      <c r="C272" s="380" t="str">
        <f t="shared" si="281"/>
        <v/>
      </c>
      <c r="D272" s="295" t="str">
        <f t="shared" si="282"/>
        <v/>
      </c>
      <c r="E272" s="294" t="str">
        <f t="shared" si="257"/>
        <v/>
      </c>
      <c r="F272" s="295" t="str">
        <f t="shared" ca="1" si="283"/>
        <v/>
      </c>
      <c r="G272" s="294" t="str">
        <f t="shared" si="258"/>
        <v/>
      </c>
      <c r="H272" s="295" t="str">
        <f t="shared" ca="1" si="284"/>
        <v/>
      </c>
      <c r="I272" s="294" t="str">
        <f t="shared" si="259"/>
        <v/>
      </c>
      <c r="J272" s="295" t="str">
        <f t="shared" ca="1" si="285"/>
        <v/>
      </c>
      <c r="K272" s="294" t="str">
        <f t="shared" si="260"/>
        <v/>
      </c>
      <c r="L272" s="295" t="str">
        <f t="shared" ca="1" si="286"/>
        <v/>
      </c>
      <c r="M272" s="294" t="str">
        <f t="shared" si="261"/>
        <v/>
      </c>
      <c r="N272" s="295" t="str">
        <f t="shared" ca="1" si="287"/>
        <v/>
      </c>
      <c r="O272" s="294" t="str">
        <f t="shared" si="262"/>
        <v/>
      </c>
      <c r="P272" s="295" t="str">
        <f t="shared" ca="1" si="288"/>
        <v/>
      </c>
      <c r="Q272" s="294" t="str">
        <f t="shared" si="263"/>
        <v/>
      </c>
      <c r="R272" s="295" t="str">
        <f t="shared" ca="1" si="289"/>
        <v/>
      </c>
      <c r="S272" s="294" t="str">
        <f t="shared" si="264"/>
        <v/>
      </c>
      <c r="T272" s="295" t="str">
        <f t="shared" ca="1" si="290"/>
        <v/>
      </c>
      <c r="U272" s="294" t="str">
        <f t="shared" si="265"/>
        <v/>
      </c>
      <c r="V272" s="295" t="str">
        <f t="shared" ca="1" si="291"/>
        <v/>
      </c>
      <c r="W272" s="294" t="str">
        <f t="shared" si="266"/>
        <v/>
      </c>
      <c r="X272" s="295" t="str">
        <f t="shared" ca="1" si="292"/>
        <v/>
      </c>
      <c r="Y272" s="294" t="str">
        <f t="shared" si="267"/>
        <v/>
      </c>
      <c r="Z272" s="295" t="str">
        <f t="shared" ca="1" si="293"/>
        <v/>
      </c>
      <c r="AA272" s="294" t="str">
        <f t="shared" si="268"/>
        <v/>
      </c>
      <c r="AB272" s="295" t="str">
        <f t="shared" ca="1" si="294"/>
        <v/>
      </c>
      <c r="AC272" s="294" t="str">
        <f t="shared" si="269"/>
        <v/>
      </c>
      <c r="AD272" s="295" t="str">
        <f t="shared" ca="1" si="295"/>
        <v/>
      </c>
      <c r="AE272" s="294" t="str">
        <f t="shared" si="270"/>
        <v/>
      </c>
      <c r="AF272" s="295" t="str">
        <f t="shared" ca="1" si="296"/>
        <v/>
      </c>
      <c r="AG272" s="294" t="str">
        <f t="shared" si="271"/>
        <v/>
      </c>
      <c r="AH272" s="295" t="str">
        <f t="shared" ca="1" si="297"/>
        <v/>
      </c>
      <c r="AI272" s="294" t="str">
        <f t="shared" si="272"/>
        <v/>
      </c>
      <c r="AJ272" s="295" t="str">
        <f t="shared" si="298"/>
        <v/>
      </c>
      <c r="AK272" s="294" t="str">
        <f t="shared" si="273"/>
        <v/>
      </c>
      <c r="AL272" s="295" t="str">
        <f t="shared" si="299"/>
        <v/>
      </c>
      <c r="AM272" s="294" t="str">
        <f t="shared" si="274"/>
        <v/>
      </c>
      <c r="AN272" s="295" t="str">
        <f t="shared" si="300"/>
        <v/>
      </c>
      <c r="AO272" s="294" t="str">
        <f t="shared" si="275"/>
        <v/>
      </c>
      <c r="AP272" s="295" t="str">
        <f t="shared" si="301"/>
        <v/>
      </c>
      <c r="AQ272" s="294" t="str">
        <f t="shared" si="276"/>
        <v/>
      </c>
      <c r="AR272" s="295" t="str">
        <f t="shared" si="302"/>
        <v/>
      </c>
      <c r="AS272" s="294" t="str">
        <f t="shared" si="277"/>
        <v/>
      </c>
      <c r="AT272" s="295" t="str">
        <f t="shared" si="303"/>
        <v/>
      </c>
      <c r="AU272" s="294" t="str">
        <f t="shared" si="278"/>
        <v/>
      </c>
      <c r="AV272" s="295" t="str">
        <f t="shared" si="304"/>
        <v/>
      </c>
      <c r="AW272" s="294" t="str">
        <f t="shared" si="279"/>
        <v/>
      </c>
      <c r="AX272" s="295" t="str">
        <f t="shared" si="305"/>
        <v/>
      </c>
      <c r="AY272" s="294" t="str">
        <f t="shared" si="280"/>
        <v/>
      </c>
      <c r="AZ272" s="295" t="str">
        <f t="shared" si="306"/>
        <v/>
      </c>
      <c r="BA272" s="294" t="str">
        <f t="shared" si="309"/>
        <v/>
      </c>
      <c r="BB272" s="295" t="str">
        <f t="shared" si="307"/>
        <v/>
      </c>
      <c r="BC272" s="294" t="str">
        <f t="shared" si="310"/>
        <v/>
      </c>
      <c r="BD272" s="295" t="str">
        <f t="shared" si="308"/>
        <v/>
      </c>
      <c r="BE272" s="294" t="str">
        <f t="shared" si="311"/>
        <v/>
      </c>
    </row>
    <row r="273" spans="1:57" ht="26.25" hidden="1" customHeight="1">
      <c r="A273" s="241">
        <v>145</v>
      </c>
      <c r="B273" s="379"/>
      <c r="C273" s="380" t="str">
        <f t="shared" si="281"/>
        <v/>
      </c>
      <c r="D273" s="295" t="str">
        <f t="shared" si="282"/>
        <v/>
      </c>
      <c r="E273" s="294" t="str">
        <f t="shared" si="257"/>
        <v/>
      </c>
      <c r="F273" s="295" t="str">
        <f t="shared" ca="1" si="283"/>
        <v/>
      </c>
      <c r="G273" s="294" t="str">
        <f t="shared" si="258"/>
        <v/>
      </c>
      <c r="H273" s="295" t="str">
        <f t="shared" ca="1" si="284"/>
        <v/>
      </c>
      <c r="I273" s="294" t="str">
        <f t="shared" si="259"/>
        <v/>
      </c>
      <c r="J273" s="295" t="str">
        <f t="shared" ca="1" si="285"/>
        <v/>
      </c>
      <c r="K273" s="294" t="str">
        <f t="shared" si="260"/>
        <v/>
      </c>
      <c r="L273" s="295" t="str">
        <f t="shared" ca="1" si="286"/>
        <v/>
      </c>
      <c r="M273" s="294" t="str">
        <f t="shared" si="261"/>
        <v/>
      </c>
      <c r="N273" s="295" t="str">
        <f t="shared" ca="1" si="287"/>
        <v/>
      </c>
      <c r="O273" s="294" t="str">
        <f t="shared" si="262"/>
        <v/>
      </c>
      <c r="P273" s="295" t="str">
        <f t="shared" ca="1" si="288"/>
        <v/>
      </c>
      <c r="Q273" s="294" t="str">
        <f t="shared" si="263"/>
        <v/>
      </c>
      <c r="R273" s="295" t="str">
        <f t="shared" ca="1" si="289"/>
        <v/>
      </c>
      <c r="S273" s="294" t="str">
        <f t="shared" si="264"/>
        <v/>
      </c>
      <c r="T273" s="295" t="str">
        <f t="shared" ca="1" si="290"/>
        <v/>
      </c>
      <c r="U273" s="294" t="str">
        <f t="shared" si="265"/>
        <v/>
      </c>
      <c r="V273" s="295" t="str">
        <f t="shared" ca="1" si="291"/>
        <v/>
      </c>
      <c r="W273" s="294" t="str">
        <f t="shared" si="266"/>
        <v/>
      </c>
      <c r="X273" s="295" t="str">
        <f t="shared" ca="1" si="292"/>
        <v/>
      </c>
      <c r="Y273" s="294" t="str">
        <f t="shared" si="267"/>
        <v/>
      </c>
      <c r="Z273" s="295" t="str">
        <f t="shared" ca="1" si="293"/>
        <v/>
      </c>
      <c r="AA273" s="294" t="str">
        <f t="shared" si="268"/>
        <v/>
      </c>
      <c r="AB273" s="295" t="str">
        <f t="shared" ca="1" si="294"/>
        <v/>
      </c>
      <c r="AC273" s="294" t="str">
        <f t="shared" si="269"/>
        <v/>
      </c>
      <c r="AD273" s="295" t="str">
        <f t="shared" ca="1" si="295"/>
        <v/>
      </c>
      <c r="AE273" s="294" t="str">
        <f t="shared" si="270"/>
        <v/>
      </c>
      <c r="AF273" s="295" t="str">
        <f t="shared" ca="1" si="296"/>
        <v/>
      </c>
      <c r="AG273" s="294" t="str">
        <f t="shared" si="271"/>
        <v/>
      </c>
      <c r="AH273" s="295" t="str">
        <f t="shared" ca="1" si="297"/>
        <v/>
      </c>
      <c r="AI273" s="294" t="str">
        <f t="shared" si="272"/>
        <v/>
      </c>
      <c r="AJ273" s="295" t="str">
        <f t="shared" si="298"/>
        <v/>
      </c>
      <c r="AK273" s="294" t="str">
        <f t="shared" si="273"/>
        <v/>
      </c>
      <c r="AL273" s="295" t="str">
        <f t="shared" si="299"/>
        <v/>
      </c>
      <c r="AM273" s="294" t="str">
        <f t="shared" si="274"/>
        <v/>
      </c>
      <c r="AN273" s="295" t="str">
        <f t="shared" si="300"/>
        <v/>
      </c>
      <c r="AO273" s="294" t="str">
        <f t="shared" si="275"/>
        <v/>
      </c>
      <c r="AP273" s="295" t="str">
        <f t="shared" si="301"/>
        <v/>
      </c>
      <c r="AQ273" s="294" t="str">
        <f t="shared" si="276"/>
        <v/>
      </c>
      <c r="AR273" s="295" t="str">
        <f t="shared" si="302"/>
        <v/>
      </c>
      <c r="AS273" s="294" t="str">
        <f t="shared" si="277"/>
        <v/>
      </c>
      <c r="AT273" s="295" t="str">
        <f t="shared" si="303"/>
        <v/>
      </c>
      <c r="AU273" s="294" t="str">
        <f t="shared" si="278"/>
        <v/>
      </c>
      <c r="AV273" s="295" t="str">
        <f t="shared" si="304"/>
        <v/>
      </c>
      <c r="AW273" s="294" t="str">
        <f t="shared" si="279"/>
        <v/>
      </c>
      <c r="AX273" s="295" t="str">
        <f t="shared" si="305"/>
        <v/>
      </c>
      <c r="AY273" s="294" t="str">
        <f t="shared" si="280"/>
        <v/>
      </c>
      <c r="AZ273" s="295" t="str">
        <f t="shared" si="306"/>
        <v/>
      </c>
      <c r="BA273" s="294" t="str">
        <f t="shared" si="309"/>
        <v/>
      </c>
      <c r="BB273" s="295" t="str">
        <f t="shared" si="307"/>
        <v/>
      </c>
      <c r="BC273" s="294" t="str">
        <f t="shared" si="310"/>
        <v/>
      </c>
      <c r="BD273" s="295" t="str">
        <f t="shared" si="308"/>
        <v/>
      </c>
      <c r="BE273" s="294" t="str">
        <f t="shared" si="311"/>
        <v/>
      </c>
    </row>
    <row r="274" spans="1:57" ht="26.25" hidden="1" customHeight="1">
      <c r="A274" s="241">
        <v>146</v>
      </c>
      <c r="B274" s="379"/>
      <c r="C274" s="380" t="str">
        <f t="shared" si="281"/>
        <v/>
      </c>
      <c r="D274" s="295" t="str">
        <f t="shared" si="282"/>
        <v/>
      </c>
      <c r="E274" s="294" t="str">
        <f t="shared" si="257"/>
        <v/>
      </c>
      <c r="F274" s="295" t="str">
        <f t="shared" ca="1" si="283"/>
        <v/>
      </c>
      <c r="G274" s="294" t="str">
        <f t="shared" si="258"/>
        <v/>
      </c>
      <c r="H274" s="295" t="str">
        <f t="shared" ca="1" si="284"/>
        <v/>
      </c>
      <c r="I274" s="294" t="str">
        <f t="shared" si="259"/>
        <v/>
      </c>
      <c r="J274" s="295" t="str">
        <f t="shared" ca="1" si="285"/>
        <v/>
      </c>
      <c r="K274" s="294" t="str">
        <f t="shared" si="260"/>
        <v/>
      </c>
      <c r="L274" s="295" t="str">
        <f t="shared" ca="1" si="286"/>
        <v/>
      </c>
      <c r="M274" s="294" t="str">
        <f t="shared" si="261"/>
        <v/>
      </c>
      <c r="N274" s="295" t="str">
        <f t="shared" ca="1" si="287"/>
        <v/>
      </c>
      <c r="O274" s="294" t="str">
        <f t="shared" si="262"/>
        <v/>
      </c>
      <c r="P274" s="295" t="str">
        <f t="shared" ca="1" si="288"/>
        <v/>
      </c>
      <c r="Q274" s="294" t="str">
        <f t="shared" si="263"/>
        <v/>
      </c>
      <c r="R274" s="295" t="str">
        <f t="shared" ca="1" si="289"/>
        <v/>
      </c>
      <c r="S274" s="294" t="str">
        <f t="shared" si="264"/>
        <v/>
      </c>
      <c r="T274" s="295" t="str">
        <f t="shared" ca="1" si="290"/>
        <v/>
      </c>
      <c r="U274" s="294" t="str">
        <f t="shared" si="265"/>
        <v/>
      </c>
      <c r="V274" s="295" t="str">
        <f t="shared" ca="1" si="291"/>
        <v/>
      </c>
      <c r="W274" s="294" t="str">
        <f t="shared" si="266"/>
        <v/>
      </c>
      <c r="X274" s="295" t="str">
        <f t="shared" ca="1" si="292"/>
        <v/>
      </c>
      <c r="Y274" s="294" t="str">
        <f t="shared" si="267"/>
        <v/>
      </c>
      <c r="Z274" s="295" t="str">
        <f t="shared" ca="1" si="293"/>
        <v/>
      </c>
      <c r="AA274" s="294" t="str">
        <f t="shared" si="268"/>
        <v/>
      </c>
      <c r="AB274" s="295" t="str">
        <f t="shared" ca="1" si="294"/>
        <v/>
      </c>
      <c r="AC274" s="294" t="str">
        <f t="shared" si="269"/>
        <v/>
      </c>
      <c r="AD274" s="295" t="str">
        <f t="shared" ca="1" si="295"/>
        <v/>
      </c>
      <c r="AE274" s="294" t="str">
        <f t="shared" si="270"/>
        <v/>
      </c>
      <c r="AF274" s="295" t="str">
        <f t="shared" ca="1" si="296"/>
        <v/>
      </c>
      <c r="AG274" s="294" t="str">
        <f t="shared" si="271"/>
        <v/>
      </c>
      <c r="AH274" s="295" t="str">
        <f t="shared" ca="1" si="297"/>
        <v/>
      </c>
      <c r="AI274" s="294" t="str">
        <f t="shared" si="272"/>
        <v/>
      </c>
      <c r="AJ274" s="295" t="str">
        <f t="shared" si="298"/>
        <v/>
      </c>
      <c r="AK274" s="294" t="str">
        <f t="shared" si="273"/>
        <v/>
      </c>
      <c r="AL274" s="295" t="str">
        <f t="shared" si="299"/>
        <v/>
      </c>
      <c r="AM274" s="294" t="str">
        <f t="shared" si="274"/>
        <v/>
      </c>
      <c r="AN274" s="295" t="str">
        <f t="shared" si="300"/>
        <v/>
      </c>
      <c r="AO274" s="294" t="str">
        <f t="shared" si="275"/>
        <v/>
      </c>
      <c r="AP274" s="295" t="str">
        <f t="shared" si="301"/>
        <v/>
      </c>
      <c r="AQ274" s="294" t="str">
        <f t="shared" si="276"/>
        <v/>
      </c>
      <c r="AR274" s="295" t="str">
        <f t="shared" si="302"/>
        <v/>
      </c>
      <c r="AS274" s="294" t="str">
        <f t="shared" si="277"/>
        <v/>
      </c>
      <c r="AT274" s="295" t="str">
        <f t="shared" si="303"/>
        <v/>
      </c>
      <c r="AU274" s="294" t="str">
        <f t="shared" si="278"/>
        <v/>
      </c>
      <c r="AV274" s="295" t="str">
        <f t="shared" si="304"/>
        <v/>
      </c>
      <c r="AW274" s="294" t="str">
        <f t="shared" si="279"/>
        <v/>
      </c>
      <c r="AX274" s="295" t="str">
        <f t="shared" si="305"/>
        <v/>
      </c>
      <c r="AY274" s="294" t="str">
        <f t="shared" si="280"/>
        <v/>
      </c>
      <c r="AZ274" s="295" t="str">
        <f t="shared" si="306"/>
        <v/>
      </c>
      <c r="BA274" s="294" t="str">
        <f t="shared" si="309"/>
        <v/>
      </c>
      <c r="BB274" s="295" t="str">
        <f t="shared" si="307"/>
        <v/>
      </c>
      <c r="BC274" s="294" t="str">
        <f t="shared" si="310"/>
        <v/>
      </c>
      <c r="BD274" s="295" t="str">
        <f t="shared" si="308"/>
        <v/>
      </c>
      <c r="BE274" s="294" t="str">
        <f t="shared" si="311"/>
        <v/>
      </c>
    </row>
    <row r="275" spans="1:57" ht="26.25" hidden="1" customHeight="1">
      <c r="A275" s="241">
        <v>147</v>
      </c>
      <c r="B275" s="379"/>
      <c r="C275" s="380" t="str">
        <f t="shared" si="281"/>
        <v/>
      </c>
      <c r="D275" s="295" t="str">
        <f t="shared" si="282"/>
        <v/>
      </c>
      <c r="E275" s="294" t="str">
        <f t="shared" si="257"/>
        <v/>
      </c>
      <c r="F275" s="295" t="str">
        <f t="shared" ca="1" si="283"/>
        <v/>
      </c>
      <c r="G275" s="294" t="str">
        <f t="shared" si="258"/>
        <v/>
      </c>
      <c r="H275" s="295" t="str">
        <f t="shared" ca="1" si="284"/>
        <v/>
      </c>
      <c r="I275" s="294" t="str">
        <f t="shared" si="259"/>
        <v/>
      </c>
      <c r="J275" s="295" t="str">
        <f t="shared" ca="1" si="285"/>
        <v/>
      </c>
      <c r="K275" s="294" t="str">
        <f t="shared" si="260"/>
        <v/>
      </c>
      <c r="L275" s="295" t="str">
        <f t="shared" ca="1" si="286"/>
        <v/>
      </c>
      <c r="M275" s="294" t="str">
        <f t="shared" si="261"/>
        <v/>
      </c>
      <c r="N275" s="295" t="str">
        <f t="shared" ca="1" si="287"/>
        <v/>
      </c>
      <c r="O275" s="294" t="str">
        <f t="shared" si="262"/>
        <v/>
      </c>
      <c r="P275" s="295" t="str">
        <f t="shared" ca="1" si="288"/>
        <v/>
      </c>
      <c r="Q275" s="294" t="str">
        <f t="shared" si="263"/>
        <v/>
      </c>
      <c r="R275" s="295" t="str">
        <f t="shared" ca="1" si="289"/>
        <v/>
      </c>
      <c r="S275" s="294" t="str">
        <f t="shared" si="264"/>
        <v/>
      </c>
      <c r="T275" s="295" t="str">
        <f t="shared" ca="1" si="290"/>
        <v/>
      </c>
      <c r="U275" s="294" t="str">
        <f t="shared" si="265"/>
        <v/>
      </c>
      <c r="V275" s="295" t="str">
        <f t="shared" ca="1" si="291"/>
        <v/>
      </c>
      <c r="W275" s="294" t="str">
        <f t="shared" si="266"/>
        <v/>
      </c>
      <c r="X275" s="295" t="str">
        <f t="shared" ca="1" si="292"/>
        <v/>
      </c>
      <c r="Y275" s="294" t="str">
        <f t="shared" si="267"/>
        <v/>
      </c>
      <c r="Z275" s="295" t="str">
        <f t="shared" ca="1" si="293"/>
        <v/>
      </c>
      <c r="AA275" s="294" t="str">
        <f t="shared" si="268"/>
        <v/>
      </c>
      <c r="AB275" s="295" t="str">
        <f t="shared" ca="1" si="294"/>
        <v/>
      </c>
      <c r="AC275" s="294" t="str">
        <f t="shared" si="269"/>
        <v/>
      </c>
      <c r="AD275" s="295" t="str">
        <f t="shared" ca="1" si="295"/>
        <v/>
      </c>
      <c r="AE275" s="294" t="str">
        <f t="shared" si="270"/>
        <v/>
      </c>
      <c r="AF275" s="295" t="str">
        <f t="shared" ca="1" si="296"/>
        <v/>
      </c>
      <c r="AG275" s="294" t="str">
        <f t="shared" si="271"/>
        <v/>
      </c>
      <c r="AH275" s="295" t="str">
        <f t="shared" ca="1" si="297"/>
        <v/>
      </c>
      <c r="AI275" s="294" t="str">
        <f t="shared" si="272"/>
        <v/>
      </c>
      <c r="AJ275" s="295" t="str">
        <f t="shared" si="298"/>
        <v/>
      </c>
      <c r="AK275" s="294" t="str">
        <f t="shared" si="273"/>
        <v/>
      </c>
      <c r="AL275" s="295" t="str">
        <f t="shared" si="299"/>
        <v/>
      </c>
      <c r="AM275" s="294" t="str">
        <f t="shared" si="274"/>
        <v/>
      </c>
      <c r="AN275" s="295" t="str">
        <f t="shared" si="300"/>
        <v/>
      </c>
      <c r="AO275" s="294" t="str">
        <f t="shared" si="275"/>
        <v/>
      </c>
      <c r="AP275" s="295" t="str">
        <f t="shared" si="301"/>
        <v/>
      </c>
      <c r="AQ275" s="294" t="str">
        <f t="shared" si="276"/>
        <v/>
      </c>
      <c r="AR275" s="295" t="str">
        <f t="shared" si="302"/>
        <v/>
      </c>
      <c r="AS275" s="294" t="str">
        <f t="shared" si="277"/>
        <v/>
      </c>
      <c r="AT275" s="295" t="str">
        <f t="shared" si="303"/>
        <v/>
      </c>
      <c r="AU275" s="294" t="str">
        <f t="shared" si="278"/>
        <v/>
      </c>
      <c r="AV275" s="295" t="str">
        <f t="shared" si="304"/>
        <v/>
      </c>
      <c r="AW275" s="294" t="str">
        <f t="shared" si="279"/>
        <v/>
      </c>
      <c r="AX275" s="295" t="str">
        <f t="shared" si="305"/>
        <v/>
      </c>
      <c r="AY275" s="294" t="str">
        <f t="shared" si="280"/>
        <v/>
      </c>
      <c r="AZ275" s="295" t="str">
        <f t="shared" si="306"/>
        <v/>
      </c>
      <c r="BA275" s="294" t="str">
        <f t="shared" si="309"/>
        <v/>
      </c>
      <c r="BB275" s="295" t="str">
        <f t="shared" si="307"/>
        <v/>
      </c>
      <c r="BC275" s="294" t="str">
        <f t="shared" si="310"/>
        <v/>
      </c>
      <c r="BD275" s="295" t="str">
        <f t="shared" si="308"/>
        <v/>
      </c>
      <c r="BE275" s="294" t="str">
        <f t="shared" si="311"/>
        <v/>
      </c>
    </row>
    <row r="276" spans="1:57" ht="26.25" hidden="1" customHeight="1">
      <c r="A276" s="241">
        <v>148</v>
      </c>
      <c r="B276" s="379"/>
      <c r="C276" s="380" t="str">
        <f t="shared" si="281"/>
        <v/>
      </c>
      <c r="D276" s="295" t="str">
        <f t="shared" si="282"/>
        <v/>
      </c>
      <c r="E276" s="294" t="str">
        <f t="shared" si="257"/>
        <v/>
      </c>
      <c r="F276" s="295" t="str">
        <f t="shared" ca="1" si="283"/>
        <v/>
      </c>
      <c r="G276" s="294" t="str">
        <f t="shared" si="258"/>
        <v/>
      </c>
      <c r="H276" s="295" t="str">
        <f t="shared" ca="1" si="284"/>
        <v/>
      </c>
      <c r="I276" s="294" t="str">
        <f t="shared" si="259"/>
        <v/>
      </c>
      <c r="J276" s="295" t="str">
        <f t="shared" ca="1" si="285"/>
        <v/>
      </c>
      <c r="K276" s="294" t="str">
        <f t="shared" si="260"/>
        <v/>
      </c>
      <c r="L276" s="295" t="str">
        <f t="shared" ca="1" si="286"/>
        <v/>
      </c>
      <c r="M276" s="294" t="str">
        <f t="shared" si="261"/>
        <v/>
      </c>
      <c r="N276" s="295" t="str">
        <f t="shared" ca="1" si="287"/>
        <v/>
      </c>
      <c r="O276" s="294" t="str">
        <f t="shared" si="262"/>
        <v/>
      </c>
      <c r="P276" s="295" t="str">
        <f t="shared" ca="1" si="288"/>
        <v/>
      </c>
      <c r="Q276" s="294" t="str">
        <f t="shared" si="263"/>
        <v/>
      </c>
      <c r="R276" s="295" t="str">
        <f t="shared" ca="1" si="289"/>
        <v/>
      </c>
      <c r="S276" s="294" t="str">
        <f t="shared" si="264"/>
        <v/>
      </c>
      <c r="T276" s="295" t="str">
        <f t="shared" ca="1" si="290"/>
        <v/>
      </c>
      <c r="U276" s="294" t="str">
        <f t="shared" si="265"/>
        <v/>
      </c>
      <c r="V276" s="295" t="str">
        <f t="shared" ca="1" si="291"/>
        <v/>
      </c>
      <c r="W276" s="294" t="str">
        <f t="shared" si="266"/>
        <v/>
      </c>
      <c r="X276" s="295" t="str">
        <f t="shared" ca="1" si="292"/>
        <v/>
      </c>
      <c r="Y276" s="294" t="str">
        <f t="shared" si="267"/>
        <v/>
      </c>
      <c r="Z276" s="295" t="str">
        <f t="shared" ca="1" si="293"/>
        <v/>
      </c>
      <c r="AA276" s="294" t="str">
        <f t="shared" si="268"/>
        <v/>
      </c>
      <c r="AB276" s="295" t="str">
        <f t="shared" ca="1" si="294"/>
        <v/>
      </c>
      <c r="AC276" s="294" t="str">
        <f t="shared" si="269"/>
        <v/>
      </c>
      <c r="AD276" s="295" t="str">
        <f t="shared" ca="1" si="295"/>
        <v/>
      </c>
      <c r="AE276" s="294" t="str">
        <f t="shared" si="270"/>
        <v/>
      </c>
      <c r="AF276" s="295" t="str">
        <f t="shared" ca="1" si="296"/>
        <v/>
      </c>
      <c r="AG276" s="294" t="str">
        <f t="shared" si="271"/>
        <v/>
      </c>
      <c r="AH276" s="295" t="str">
        <f t="shared" ca="1" si="297"/>
        <v/>
      </c>
      <c r="AI276" s="294" t="str">
        <f t="shared" si="272"/>
        <v/>
      </c>
      <c r="AJ276" s="295" t="str">
        <f t="shared" si="298"/>
        <v/>
      </c>
      <c r="AK276" s="294" t="str">
        <f t="shared" si="273"/>
        <v/>
      </c>
      <c r="AL276" s="295" t="str">
        <f t="shared" si="299"/>
        <v/>
      </c>
      <c r="AM276" s="294" t="str">
        <f t="shared" si="274"/>
        <v/>
      </c>
      <c r="AN276" s="295" t="str">
        <f t="shared" si="300"/>
        <v/>
      </c>
      <c r="AO276" s="294" t="str">
        <f t="shared" si="275"/>
        <v/>
      </c>
      <c r="AP276" s="295" t="str">
        <f t="shared" si="301"/>
        <v/>
      </c>
      <c r="AQ276" s="294" t="str">
        <f t="shared" si="276"/>
        <v/>
      </c>
      <c r="AR276" s="295" t="str">
        <f t="shared" si="302"/>
        <v/>
      </c>
      <c r="AS276" s="294" t="str">
        <f t="shared" si="277"/>
        <v/>
      </c>
      <c r="AT276" s="295" t="str">
        <f t="shared" si="303"/>
        <v/>
      </c>
      <c r="AU276" s="294" t="str">
        <f t="shared" si="278"/>
        <v/>
      </c>
      <c r="AV276" s="295" t="str">
        <f t="shared" si="304"/>
        <v/>
      </c>
      <c r="AW276" s="294" t="str">
        <f t="shared" si="279"/>
        <v/>
      </c>
      <c r="AX276" s="295" t="str">
        <f t="shared" si="305"/>
        <v/>
      </c>
      <c r="AY276" s="294" t="str">
        <f t="shared" si="280"/>
        <v/>
      </c>
      <c r="AZ276" s="295" t="str">
        <f t="shared" si="306"/>
        <v/>
      </c>
      <c r="BA276" s="294" t="str">
        <f t="shared" si="309"/>
        <v/>
      </c>
      <c r="BB276" s="295" t="str">
        <f t="shared" si="307"/>
        <v/>
      </c>
      <c r="BC276" s="294" t="str">
        <f t="shared" si="310"/>
        <v/>
      </c>
      <c r="BD276" s="295" t="str">
        <f t="shared" si="308"/>
        <v/>
      </c>
      <c r="BE276" s="294" t="str">
        <f t="shared" si="311"/>
        <v/>
      </c>
    </row>
    <row r="277" spans="1:57" ht="26.25" hidden="1" customHeight="1">
      <c r="A277" s="241">
        <v>149</v>
      </c>
      <c r="B277" s="379"/>
      <c r="C277" s="380" t="str">
        <f t="shared" si="281"/>
        <v/>
      </c>
      <c r="D277" s="295" t="str">
        <f t="shared" si="282"/>
        <v/>
      </c>
      <c r="E277" s="294" t="str">
        <f t="shared" si="257"/>
        <v/>
      </c>
      <c r="F277" s="295" t="str">
        <f t="shared" ca="1" si="283"/>
        <v/>
      </c>
      <c r="G277" s="294" t="str">
        <f t="shared" si="258"/>
        <v/>
      </c>
      <c r="H277" s="295" t="str">
        <f t="shared" ca="1" si="284"/>
        <v/>
      </c>
      <c r="I277" s="294" t="str">
        <f t="shared" si="259"/>
        <v/>
      </c>
      <c r="J277" s="295" t="str">
        <f t="shared" ca="1" si="285"/>
        <v/>
      </c>
      <c r="K277" s="294" t="str">
        <f t="shared" si="260"/>
        <v/>
      </c>
      <c r="L277" s="295" t="str">
        <f t="shared" ca="1" si="286"/>
        <v/>
      </c>
      <c r="M277" s="294" t="str">
        <f t="shared" si="261"/>
        <v/>
      </c>
      <c r="N277" s="295" t="str">
        <f t="shared" ca="1" si="287"/>
        <v/>
      </c>
      <c r="O277" s="294" t="str">
        <f t="shared" si="262"/>
        <v/>
      </c>
      <c r="P277" s="295" t="str">
        <f t="shared" ca="1" si="288"/>
        <v/>
      </c>
      <c r="Q277" s="294" t="str">
        <f t="shared" si="263"/>
        <v/>
      </c>
      <c r="R277" s="295" t="str">
        <f t="shared" ca="1" si="289"/>
        <v/>
      </c>
      <c r="S277" s="294" t="str">
        <f t="shared" si="264"/>
        <v/>
      </c>
      <c r="T277" s="295" t="str">
        <f t="shared" ca="1" si="290"/>
        <v/>
      </c>
      <c r="U277" s="294" t="str">
        <f t="shared" si="265"/>
        <v/>
      </c>
      <c r="V277" s="295" t="str">
        <f t="shared" ca="1" si="291"/>
        <v/>
      </c>
      <c r="W277" s="294" t="str">
        <f t="shared" si="266"/>
        <v/>
      </c>
      <c r="X277" s="295" t="str">
        <f t="shared" ca="1" si="292"/>
        <v/>
      </c>
      <c r="Y277" s="294" t="str">
        <f t="shared" si="267"/>
        <v/>
      </c>
      <c r="Z277" s="295" t="str">
        <f t="shared" ca="1" si="293"/>
        <v/>
      </c>
      <c r="AA277" s="294" t="str">
        <f t="shared" si="268"/>
        <v/>
      </c>
      <c r="AB277" s="295" t="str">
        <f t="shared" ca="1" si="294"/>
        <v/>
      </c>
      <c r="AC277" s="294" t="str">
        <f t="shared" si="269"/>
        <v/>
      </c>
      <c r="AD277" s="295" t="str">
        <f t="shared" ca="1" si="295"/>
        <v/>
      </c>
      <c r="AE277" s="294" t="str">
        <f t="shared" si="270"/>
        <v/>
      </c>
      <c r="AF277" s="295" t="str">
        <f t="shared" ca="1" si="296"/>
        <v/>
      </c>
      <c r="AG277" s="294" t="str">
        <f t="shared" si="271"/>
        <v/>
      </c>
      <c r="AH277" s="295" t="str">
        <f t="shared" ca="1" si="297"/>
        <v/>
      </c>
      <c r="AI277" s="294" t="str">
        <f t="shared" si="272"/>
        <v/>
      </c>
      <c r="AJ277" s="295" t="str">
        <f t="shared" si="298"/>
        <v/>
      </c>
      <c r="AK277" s="294" t="str">
        <f t="shared" si="273"/>
        <v/>
      </c>
      <c r="AL277" s="295" t="str">
        <f t="shared" si="299"/>
        <v/>
      </c>
      <c r="AM277" s="294" t="str">
        <f t="shared" si="274"/>
        <v/>
      </c>
      <c r="AN277" s="295" t="str">
        <f t="shared" si="300"/>
        <v/>
      </c>
      <c r="AO277" s="294" t="str">
        <f t="shared" si="275"/>
        <v/>
      </c>
      <c r="AP277" s="295" t="str">
        <f t="shared" si="301"/>
        <v/>
      </c>
      <c r="AQ277" s="294" t="str">
        <f t="shared" si="276"/>
        <v/>
      </c>
      <c r="AR277" s="295" t="str">
        <f t="shared" si="302"/>
        <v/>
      </c>
      <c r="AS277" s="294" t="str">
        <f t="shared" si="277"/>
        <v/>
      </c>
      <c r="AT277" s="295" t="str">
        <f t="shared" si="303"/>
        <v/>
      </c>
      <c r="AU277" s="294" t="str">
        <f t="shared" si="278"/>
        <v/>
      </c>
      <c r="AV277" s="295" t="str">
        <f t="shared" si="304"/>
        <v/>
      </c>
      <c r="AW277" s="294" t="str">
        <f t="shared" si="279"/>
        <v/>
      </c>
      <c r="AX277" s="295" t="str">
        <f t="shared" si="305"/>
        <v/>
      </c>
      <c r="AY277" s="294" t="str">
        <f t="shared" si="280"/>
        <v/>
      </c>
      <c r="AZ277" s="295" t="str">
        <f t="shared" si="306"/>
        <v/>
      </c>
      <c r="BA277" s="294" t="str">
        <f t="shared" si="309"/>
        <v/>
      </c>
      <c r="BB277" s="295" t="str">
        <f t="shared" si="307"/>
        <v/>
      </c>
      <c r="BC277" s="294" t="str">
        <f t="shared" si="310"/>
        <v/>
      </c>
      <c r="BD277" s="295" t="str">
        <f t="shared" si="308"/>
        <v/>
      </c>
      <c r="BE277" s="294" t="str">
        <f t="shared" si="311"/>
        <v/>
      </c>
    </row>
    <row r="278" spans="1:57" ht="26.25" hidden="1" customHeight="1">
      <c r="A278" s="241">
        <v>150</v>
      </c>
      <c r="B278" s="379"/>
      <c r="C278" s="380" t="str">
        <f t="shared" si="281"/>
        <v/>
      </c>
      <c r="D278" s="295" t="str">
        <f t="shared" si="282"/>
        <v/>
      </c>
      <c r="E278" s="294" t="str">
        <f t="shared" si="257"/>
        <v/>
      </c>
      <c r="F278" s="295" t="str">
        <f t="shared" ca="1" si="283"/>
        <v/>
      </c>
      <c r="G278" s="294" t="str">
        <f t="shared" si="258"/>
        <v/>
      </c>
      <c r="H278" s="295" t="str">
        <f t="shared" ca="1" si="284"/>
        <v/>
      </c>
      <c r="I278" s="294" t="str">
        <f t="shared" si="259"/>
        <v/>
      </c>
      <c r="J278" s="295" t="str">
        <f t="shared" ca="1" si="285"/>
        <v/>
      </c>
      <c r="K278" s="294" t="str">
        <f t="shared" si="260"/>
        <v/>
      </c>
      <c r="L278" s="295" t="str">
        <f t="shared" ca="1" si="286"/>
        <v/>
      </c>
      <c r="M278" s="294" t="str">
        <f t="shared" si="261"/>
        <v/>
      </c>
      <c r="N278" s="295" t="str">
        <f t="shared" ca="1" si="287"/>
        <v/>
      </c>
      <c r="O278" s="294" t="str">
        <f t="shared" si="262"/>
        <v/>
      </c>
      <c r="P278" s="295" t="str">
        <f t="shared" ca="1" si="288"/>
        <v/>
      </c>
      <c r="Q278" s="294" t="str">
        <f t="shared" si="263"/>
        <v/>
      </c>
      <c r="R278" s="295" t="str">
        <f t="shared" ca="1" si="289"/>
        <v/>
      </c>
      <c r="S278" s="294" t="str">
        <f t="shared" si="264"/>
        <v/>
      </c>
      <c r="T278" s="295" t="str">
        <f t="shared" ca="1" si="290"/>
        <v/>
      </c>
      <c r="U278" s="294" t="str">
        <f t="shared" si="265"/>
        <v/>
      </c>
      <c r="V278" s="295" t="str">
        <f t="shared" ca="1" si="291"/>
        <v/>
      </c>
      <c r="W278" s="294" t="str">
        <f t="shared" si="266"/>
        <v/>
      </c>
      <c r="X278" s="295" t="str">
        <f t="shared" ca="1" si="292"/>
        <v/>
      </c>
      <c r="Y278" s="294" t="str">
        <f t="shared" si="267"/>
        <v/>
      </c>
      <c r="Z278" s="295" t="str">
        <f t="shared" ca="1" si="293"/>
        <v/>
      </c>
      <c r="AA278" s="294" t="str">
        <f t="shared" si="268"/>
        <v/>
      </c>
      <c r="AB278" s="295" t="str">
        <f t="shared" ca="1" si="294"/>
        <v/>
      </c>
      <c r="AC278" s="294" t="str">
        <f t="shared" si="269"/>
        <v/>
      </c>
      <c r="AD278" s="295" t="str">
        <f t="shared" ca="1" si="295"/>
        <v/>
      </c>
      <c r="AE278" s="294" t="str">
        <f t="shared" si="270"/>
        <v/>
      </c>
      <c r="AF278" s="295" t="str">
        <f t="shared" ca="1" si="296"/>
        <v/>
      </c>
      <c r="AG278" s="294" t="str">
        <f t="shared" si="271"/>
        <v/>
      </c>
      <c r="AH278" s="295" t="str">
        <f t="shared" ca="1" si="297"/>
        <v/>
      </c>
      <c r="AI278" s="294" t="str">
        <f t="shared" si="272"/>
        <v/>
      </c>
      <c r="AJ278" s="295" t="str">
        <f t="shared" si="298"/>
        <v/>
      </c>
      <c r="AK278" s="294" t="str">
        <f t="shared" si="273"/>
        <v/>
      </c>
      <c r="AL278" s="295" t="str">
        <f t="shared" si="299"/>
        <v/>
      </c>
      <c r="AM278" s="294" t="str">
        <f t="shared" si="274"/>
        <v/>
      </c>
      <c r="AN278" s="295" t="str">
        <f t="shared" si="300"/>
        <v/>
      </c>
      <c r="AO278" s="294" t="str">
        <f t="shared" si="275"/>
        <v/>
      </c>
      <c r="AP278" s="295" t="str">
        <f t="shared" si="301"/>
        <v/>
      </c>
      <c r="AQ278" s="294" t="str">
        <f t="shared" si="276"/>
        <v/>
      </c>
      <c r="AR278" s="295" t="str">
        <f t="shared" si="302"/>
        <v/>
      </c>
      <c r="AS278" s="294" t="str">
        <f t="shared" si="277"/>
        <v/>
      </c>
      <c r="AT278" s="295" t="str">
        <f t="shared" si="303"/>
        <v/>
      </c>
      <c r="AU278" s="294" t="str">
        <f t="shared" si="278"/>
        <v/>
      </c>
      <c r="AV278" s="295" t="str">
        <f t="shared" si="304"/>
        <v/>
      </c>
      <c r="AW278" s="294" t="str">
        <f t="shared" si="279"/>
        <v/>
      </c>
      <c r="AX278" s="295" t="str">
        <f t="shared" si="305"/>
        <v/>
      </c>
      <c r="AY278" s="294" t="str">
        <f t="shared" si="280"/>
        <v/>
      </c>
      <c r="AZ278" s="295" t="str">
        <f t="shared" si="306"/>
        <v/>
      </c>
      <c r="BA278" s="294" t="str">
        <f t="shared" si="309"/>
        <v/>
      </c>
      <c r="BB278" s="295" t="str">
        <f t="shared" si="307"/>
        <v/>
      </c>
      <c r="BC278" s="294" t="str">
        <f t="shared" si="310"/>
        <v/>
      </c>
      <c r="BD278" s="295" t="str">
        <f t="shared" si="308"/>
        <v/>
      </c>
      <c r="BE278" s="294" t="str">
        <f t="shared" si="311"/>
        <v/>
      </c>
    </row>
    <row r="279" spans="1:57" ht="26.25" hidden="1" customHeight="1">
      <c r="A279" s="241">
        <v>151</v>
      </c>
      <c r="B279" s="379"/>
      <c r="C279" s="380" t="str">
        <f t="shared" si="281"/>
        <v/>
      </c>
      <c r="D279" s="295" t="str">
        <f t="shared" si="282"/>
        <v/>
      </c>
      <c r="E279" s="294" t="str">
        <f t="shared" si="257"/>
        <v/>
      </c>
      <c r="F279" s="295" t="str">
        <f t="shared" ca="1" si="283"/>
        <v/>
      </c>
      <c r="G279" s="294" t="str">
        <f t="shared" si="258"/>
        <v/>
      </c>
      <c r="H279" s="295" t="str">
        <f t="shared" ca="1" si="284"/>
        <v/>
      </c>
      <c r="I279" s="294" t="str">
        <f t="shared" si="259"/>
        <v/>
      </c>
      <c r="J279" s="295" t="str">
        <f t="shared" ca="1" si="285"/>
        <v/>
      </c>
      <c r="K279" s="294" t="str">
        <f t="shared" si="260"/>
        <v/>
      </c>
      <c r="L279" s="295" t="str">
        <f t="shared" ca="1" si="286"/>
        <v/>
      </c>
      <c r="M279" s="294" t="str">
        <f t="shared" si="261"/>
        <v/>
      </c>
      <c r="N279" s="295" t="str">
        <f t="shared" ca="1" si="287"/>
        <v/>
      </c>
      <c r="O279" s="294" t="str">
        <f t="shared" si="262"/>
        <v/>
      </c>
      <c r="P279" s="295" t="str">
        <f t="shared" ca="1" si="288"/>
        <v/>
      </c>
      <c r="Q279" s="294" t="str">
        <f t="shared" si="263"/>
        <v/>
      </c>
      <c r="R279" s="295" t="str">
        <f t="shared" ca="1" si="289"/>
        <v/>
      </c>
      <c r="S279" s="294" t="str">
        <f t="shared" si="264"/>
        <v/>
      </c>
      <c r="T279" s="295" t="str">
        <f t="shared" ca="1" si="290"/>
        <v/>
      </c>
      <c r="U279" s="294" t="str">
        <f t="shared" si="265"/>
        <v/>
      </c>
      <c r="V279" s="295" t="str">
        <f t="shared" ca="1" si="291"/>
        <v/>
      </c>
      <c r="W279" s="294" t="str">
        <f t="shared" si="266"/>
        <v/>
      </c>
      <c r="X279" s="295" t="str">
        <f t="shared" ca="1" si="292"/>
        <v/>
      </c>
      <c r="Y279" s="294" t="str">
        <f t="shared" si="267"/>
        <v/>
      </c>
      <c r="Z279" s="295" t="str">
        <f t="shared" ca="1" si="293"/>
        <v/>
      </c>
      <c r="AA279" s="294" t="str">
        <f t="shared" si="268"/>
        <v/>
      </c>
      <c r="AB279" s="295" t="str">
        <f t="shared" ca="1" si="294"/>
        <v/>
      </c>
      <c r="AC279" s="294" t="str">
        <f t="shared" si="269"/>
        <v/>
      </c>
      <c r="AD279" s="295" t="str">
        <f t="shared" ca="1" si="295"/>
        <v/>
      </c>
      <c r="AE279" s="294" t="str">
        <f t="shared" si="270"/>
        <v/>
      </c>
      <c r="AF279" s="295" t="str">
        <f t="shared" ca="1" si="296"/>
        <v/>
      </c>
      <c r="AG279" s="294" t="str">
        <f t="shared" si="271"/>
        <v/>
      </c>
      <c r="AH279" s="295" t="str">
        <f t="shared" ca="1" si="297"/>
        <v/>
      </c>
      <c r="AI279" s="294" t="str">
        <f t="shared" si="272"/>
        <v/>
      </c>
      <c r="AJ279" s="295" t="str">
        <f t="shared" si="298"/>
        <v/>
      </c>
      <c r="AK279" s="294" t="str">
        <f t="shared" si="273"/>
        <v/>
      </c>
      <c r="AL279" s="295" t="str">
        <f t="shared" si="299"/>
        <v/>
      </c>
      <c r="AM279" s="294" t="str">
        <f t="shared" si="274"/>
        <v/>
      </c>
      <c r="AN279" s="295" t="str">
        <f t="shared" si="300"/>
        <v/>
      </c>
      <c r="AO279" s="294" t="str">
        <f t="shared" si="275"/>
        <v/>
      </c>
      <c r="AP279" s="295" t="str">
        <f t="shared" si="301"/>
        <v/>
      </c>
      <c r="AQ279" s="294" t="str">
        <f t="shared" si="276"/>
        <v/>
      </c>
      <c r="AR279" s="295" t="str">
        <f t="shared" si="302"/>
        <v/>
      </c>
      <c r="AS279" s="294" t="str">
        <f t="shared" si="277"/>
        <v/>
      </c>
      <c r="AT279" s="295" t="str">
        <f t="shared" si="303"/>
        <v/>
      </c>
      <c r="AU279" s="294" t="str">
        <f t="shared" si="278"/>
        <v/>
      </c>
      <c r="AV279" s="295" t="str">
        <f t="shared" si="304"/>
        <v/>
      </c>
      <c r="AW279" s="294" t="str">
        <f t="shared" si="279"/>
        <v/>
      </c>
      <c r="AX279" s="295" t="str">
        <f t="shared" si="305"/>
        <v/>
      </c>
      <c r="AY279" s="294" t="str">
        <f t="shared" si="280"/>
        <v/>
      </c>
      <c r="AZ279" s="295" t="str">
        <f t="shared" si="306"/>
        <v/>
      </c>
      <c r="BA279" s="294" t="str">
        <f t="shared" si="309"/>
        <v/>
      </c>
      <c r="BB279" s="295" t="str">
        <f t="shared" si="307"/>
        <v/>
      </c>
      <c r="BC279" s="294" t="str">
        <f t="shared" si="310"/>
        <v/>
      </c>
      <c r="BD279" s="295" t="str">
        <f t="shared" si="308"/>
        <v/>
      </c>
      <c r="BE279" s="294" t="str">
        <f t="shared" si="311"/>
        <v/>
      </c>
    </row>
    <row r="280" spans="1:57" ht="26.25" hidden="1" customHeight="1">
      <c r="A280" s="241">
        <v>152</v>
      </c>
      <c r="B280" s="379"/>
      <c r="C280" s="380" t="str">
        <f t="shared" si="281"/>
        <v/>
      </c>
      <c r="D280" s="295" t="str">
        <f t="shared" si="282"/>
        <v/>
      </c>
      <c r="E280" s="294" t="str">
        <f t="shared" si="257"/>
        <v/>
      </c>
      <c r="F280" s="295" t="str">
        <f t="shared" ca="1" si="283"/>
        <v/>
      </c>
      <c r="G280" s="294" t="str">
        <f t="shared" si="258"/>
        <v/>
      </c>
      <c r="H280" s="295" t="str">
        <f t="shared" ca="1" si="284"/>
        <v/>
      </c>
      <c r="I280" s="294" t="str">
        <f t="shared" si="259"/>
        <v/>
      </c>
      <c r="J280" s="295" t="str">
        <f t="shared" ca="1" si="285"/>
        <v/>
      </c>
      <c r="K280" s="294" t="str">
        <f t="shared" si="260"/>
        <v/>
      </c>
      <c r="L280" s="295" t="str">
        <f t="shared" ca="1" si="286"/>
        <v/>
      </c>
      <c r="M280" s="294" t="str">
        <f t="shared" si="261"/>
        <v/>
      </c>
      <c r="N280" s="295" t="str">
        <f t="shared" ca="1" si="287"/>
        <v/>
      </c>
      <c r="O280" s="294" t="str">
        <f t="shared" si="262"/>
        <v/>
      </c>
      <c r="P280" s="295" t="str">
        <f t="shared" ca="1" si="288"/>
        <v/>
      </c>
      <c r="Q280" s="294" t="str">
        <f t="shared" si="263"/>
        <v/>
      </c>
      <c r="R280" s="295" t="str">
        <f t="shared" ca="1" si="289"/>
        <v/>
      </c>
      <c r="S280" s="294" t="str">
        <f t="shared" si="264"/>
        <v/>
      </c>
      <c r="T280" s="295" t="str">
        <f t="shared" ca="1" si="290"/>
        <v/>
      </c>
      <c r="U280" s="294" t="str">
        <f t="shared" si="265"/>
        <v/>
      </c>
      <c r="V280" s="295" t="str">
        <f t="shared" ca="1" si="291"/>
        <v/>
      </c>
      <c r="W280" s="294" t="str">
        <f t="shared" si="266"/>
        <v/>
      </c>
      <c r="X280" s="295" t="str">
        <f t="shared" ca="1" si="292"/>
        <v/>
      </c>
      <c r="Y280" s="294" t="str">
        <f t="shared" si="267"/>
        <v/>
      </c>
      <c r="Z280" s="295" t="str">
        <f t="shared" ca="1" si="293"/>
        <v/>
      </c>
      <c r="AA280" s="294" t="str">
        <f t="shared" si="268"/>
        <v/>
      </c>
      <c r="AB280" s="295" t="str">
        <f t="shared" ca="1" si="294"/>
        <v/>
      </c>
      <c r="AC280" s="294" t="str">
        <f t="shared" si="269"/>
        <v/>
      </c>
      <c r="AD280" s="295" t="str">
        <f t="shared" ca="1" si="295"/>
        <v/>
      </c>
      <c r="AE280" s="294" t="str">
        <f t="shared" si="270"/>
        <v/>
      </c>
      <c r="AF280" s="295" t="str">
        <f t="shared" ca="1" si="296"/>
        <v/>
      </c>
      <c r="AG280" s="294" t="str">
        <f t="shared" si="271"/>
        <v/>
      </c>
      <c r="AH280" s="295" t="str">
        <f t="shared" ca="1" si="297"/>
        <v/>
      </c>
      <c r="AI280" s="294" t="str">
        <f t="shared" si="272"/>
        <v/>
      </c>
      <c r="AJ280" s="295" t="str">
        <f t="shared" si="298"/>
        <v/>
      </c>
      <c r="AK280" s="294" t="str">
        <f t="shared" si="273"/>
        <v/>
      </c>
      <c r="AL280" s="295" t="str">
        <f t="shared" si="299"/>
        <v/>
      </c>
      <c r="AM280" s="294" t="str">
        <f t="shared" si="274"/>
        <v/>
      </c>
      <c r="AN280" s="295" t="str">
        <f t="shared" si="300"/>
        <v/>
      </c>
      <c r="AO280" s="294" t="str">
        <f t="shared" si="275"/>
        <v/>
      </c>
      <c r="AP280" s="295" t="str">
        <f t="shared" si="301"/>
        <v/>
      </c>
      <c r="AQ280" s="294" t="str">
        <f t="shared" si="276"/>
        <v/>
      </c>
      <c r="AR280" s="295" t="str">
        <f t="shared" si="302"/>
        <v/>
      </c>
      <c r="AS280" s="294" t="str">
        <f t="shared" si="277"/>
        <v/>
      </c>
      <c r="AT280" s="295" t="str">
        <f t="shared" si="303"/>
        <v/>
      </c>
      <c r="AU280" s="294" t="str">
        <f t="shared" si="278"/>
        <v/>
      </c>
      <c r="AV280" s="295" t="str">
        <f t="shared" si="304"/>
        <v/>
      </c>
      <c r="AW280" s="294" t="str">
        <f t="shared" si="279"/>
        <v/>
      </c>
      <c r="AX280" s="295" t="str">
        <f t="shared" si="305"/>
        <v/>
      </c>
      <c r="AY280" s="294" t="str">
        <f t="shared" si="280"/>
        <v/>
      </c>
      <c r="AZ280" s="295" t="str">
        <f t="shared" si="306"/>
        <v/>
      </c>
      <c r="BA280" s="294" t="str">
        <f t="shared" si="309"/>
        <v/>
      </c>
      <c r="BB280" s="295" t="str">
        <f t="shared" si="307"/>
        <v/>
      </c>
      <c r="BC280" s="294" t="str">
        <f t="shared" si="310"/>
        <v/>
      </c>
      <c r="BD280" s="295" t="str">
        <f t="shared" si="308"/>
        <v/>
      </c>
      <c r="BE280" s="294" t="str">
        <f t="shared" si="311"/>
        <v/>
      </c>
    </row>
    <row r="281" spans="1:57" ht="26.25" hidden="1" customHeight="1">
      <c r="A281" s="241">
        <v>153</v>
      </c>
      <c r="B281" s="379"/>
      <c r="C281" s="380" t="str">
        <f t="shared" si="281"/>
        <v/>
      </c>
      <c r="D281" s="295" t="str">
        <f t="shared" si="282"/>
        <v/>
      </c>
      <c r="E281" s="294" t="str">
        <f t="shared" si="257"/>
        <v/>
      </c>
      <c r="F281" s="295" t="str">
        <f t="shared" ca="1" si="283"/>
        <v/>
      </c>
      <c r="G281" s="294" t="str">
        <f t="shared" si="258"/>
        <v/>
      </c>
      <c r="H281" s="295" t="str">
        <f t="shared" ca="1" si="284"/>
        <v/>
      </c>
      <c r="I281" s="294" t="str">
        <f t="shared" si="259"/>
        <v/>
      </c>
      <c r="J281" s="295" t="str">
        <f t="shared" ca="1" si="285"/>
        <v/>
      </c>
      <c r="K281" s="294" t="str">
        <f t="shared" si="260"/>
        <v/>
      </c>
      <c r="L281" s="295" t="str">
        <f t="shared" ca="1" si="286"/>
        <v/>
      </c>
      <c r="M281" s="294" t="str">
        <f t="shared" si="261"/>
        <v/>
      </c>
      <c r="N281" s="295" t="str">
        <f t="shared" ca="1" si="287"/>
        <v/>
      </c>
      <c r="O281" s="294" t="str">
        <f t="shared" si="262"/>
        <v/>
      </c>
      <c r="P281" s="295" t="str">
        <f t="shared" ca="1" si="288"/>
        <v/>
      </c>
      <c r="Q281" s="294" t="str">
        <f t="shared" si="263"/>
        <v/>
      </c>
      <c r="R281" s="295" t="str">
        <f t="shared" ca="1" si="289"/>
        <v/>
      </c>
      <c r="S281" s="294" t="str">
        <f t="shared" si="264"/>
        <v/>
      </c>
      <c r="T281" s="295" t="str">
        <f t="shared" ca="1" si="290"/>
        <v/>
      </c>
      <c r="U281" s="294" t="str">
        <f t="shared" si="265"/>
        <v/>
      </c>
      <c r="V281" s="295" t="str">
        <f t="shared" ca="1" si="291"/>
        <v/>
      </c>
      <c r="W281" s="294" t="str">
        <f t="shared" si="266"/>
        <v/>
      </c>
      <c r="X281" s="295" t="str">
        <f t="shared" ca="1" si="292"/>
        <v/>
      </c>
      <c r="Y281" s="294" t="str">
        <f t="shared" si="267"/>
        <v/>
      </c>
      <c r="Z281" s="295" t="str">
        <f t="shared" ca="1" si="293"/>
        <v/>
      </c>
      <c r="AA281" s="294" t="str">
        <f t="shared" si="268"/>
        <v/>
      </c>
      <c r="AB281" s="295" t="str">
        <f t="shared" ca="1" si="294"/>
        <v/>
      </c>
      <c r="AC281" s="294" t="str">
        <f t="shared" si="269"/>
        <v/>
      </c>
      <c r="AD281" s="295" t="str">
        <f t="shared" ca="1" si="295"/>
        <v/>
      </c>
      <c r="AE281" s="294" t="str">
        <f t="shared" si="270"/>
        <v/>
      </c>
      <c r="AF281" s="295" t="str">
        <f t="shared" ca="1" si="296"/>
        <v/>
      </c>
      <c r="AG281" s="294" t="str">
        <f t="shared" si="271"/>
        <v/>
      </c>
      <c r="AH281" s="295" t="str">
        <f t="shared" ca="1" si="297"/>
        <v/>
      </c>
      <c r="AI281" s="294" t="str">
        <f t="shared" si="272"/>
        <v/>
      </c>
      <c r="AJ281" s="295" t="str">
        <f t="shared" si="298"/>
        <v/>
      </c>
      <c r="AK281" s="294" t="str">
        <f t="shared" si="273"/>
        <v/>
      </c>
      <c r="AL281" s="295" t="str">
        <f t="shared" si="299"/>
        <v/>
      </c>
      <c r="AM281" s="294" t="str">
        <f t="shared" si="274"/>
        <v/>
      </c>
      <c r="AN281" s="295" t="str">
        <f t="shared" si="300"/>
        <v/>
      </c>
      <c r="AO281" s="294" t="str">
        <f t="shared" si="275"/>
        <v/>
      </c>
      <c r="AP281" s="295" t="str">
        <f t="shared" si="301"/>
        <v/>
      </c>
      <c r="AQ281" s="294" t="str">
        <f t="shared" si="276"/>
        <v/>
      </c>
      <c r="AR281" s="295" t="str">
        <f t="shared" si="302"/>
        <v/>
      </c>
      <c r="AS281" s="294" t="str">
        <f t="shared" si="277"/>
        <v/>
      </c>
      <c r="AT281" s="295" t="str">
        <f t="shared" si="303"/>
        <v/>
      </c>
      <c r="AU281" s="294" t="str">
        <f t="shared" si="278"/>
        <v/>
      </c>
      <c r="AV281" s="295" t="str">
        <f t="shared" si="304"/>
        <v/>
      </c>
      <c r="AW281" s="294" t="str">
        <f t="shared" si="279"/>
        <v/>
      </c>
      <c r="AX281" s="295" t="str">
        <f t="shared" si="305"/>
        <v/>
      </c>
      <c r="AY281" s="294" t="str">
        <f t="shared" si="280"/>
        <v/>
      </c>
      <c r="AZ281" s="295" t="str">
        <f t="shared" si="306"/>
        <v/>
      </c>
      <c r="BA281" s="294" t="str">
        <f t="shared" si="309"/>
        <v/>
      </c>
      <c r="BB281" s="295" t="str">
        <f t="shared" si="307"/>
        <v/>
      </c>
      <c r="BC281" s="294" t="str">
        <f t="shared" si="310"/>
        <v/>
      </c>
      <c r="BD281" s="295" t="str">
        <f t="shared" si="308"/>
        <v/>
      </c>
      <c r="BE281" s="294" t="str">
        <f t="shared" si="311"/>
        <v/>
      </c>
    </row>
    <row r="282" spans="1:57" ht="26.25" hidden="1" customHeight="1">
      <c r="A282" s="241">
        <v>154</v>
      </c>
      <c r="B282" s="379"/>
      <c r="C282" s="380" t="str">
        <f t="shared" si="281"/>
        <v/>
      </c>
      <c r="D282" s="295" t="str">
        <f t="shared" si="282"/>
        <v/>
      </c>
      <c r="E282" s="294" t="str">
        <f t="shared" si="257"/>
        <v/>
      </c>
      <c r="F282" s="295" t="str">
        <f t="shared" ca="1" si="283"/>
        <v/>
      </c>
      <c r="G282" s="294" t="str">
        <f t="shared" si="258"/>
        <v/>
      </c>
      <c r="H282" s="295" t="str">
        <f t="shared" ca="1" si="284"/>
        <v/>
      </c>
      <c r="I282" s="294" t="str">
        <f t="shared" si="259"/>
        <v/>
      </c>
      <c r="J282" s="295" t="str">
        <f t="shared" ca="1" si="285"/>
        <v/>
      </c>
      <c r="K282" s="294" t="str">
        <f t="shared" si="260"/>
        <v/>
      </c>
      <c r="L282" s="295" t="str">
        <f t="shared" ca="1" si="286"/>
        <v/>
      </c>
      <c r="M282" s="294" t="str">
        <f t="shared" si="261"/>
        <v/>
      </c>
      <c r="N282" s="295" t="str">
        <f t="shared" ca="1" si="287"/>
        <v/>
      </c>
      <c r="O282" s="294" t="str">
        <f t="shared" si="262"/>
        <v/>
      </c>
      <c r="P282" s="295" t="str">
        <f t="shared" ca="1" si="288"/>
        <v/>
      </c>
      <c r="Q282" s="294" t="str">
        <f t="shared" si="263"/>
        <v/>
      </c>
      <c r="R282" s="295" t="str">
        <f t="shared" ca="1" si="289"/>
        <v/>
      </c>
      <c r="S282" s="294" t="str">
        <f t="shared" si="264"/>
        <v/>
      </c>
      <c r="T282" s="295" t="str">
        <f t="shared" ca="1" si="290"/>
        <v/>
      </c>
      <c r="U282" s="294" t="str">
        <f t="shared" si="265"/>
        <v/>
      </c>
      <c r="V282" s="295" t="str">
        <f t="shared" ca="1" si="291"/>
        <v/>
      </c>
      <c r="W282" s="294" t="str">
        <f t="shared" si="266"/>
        <v/>
      </c>
      <c r="X282" s="295" t="str">
        <f t="shared" ca="1" si="292"/>
        <v/>
      </c>
      <c r="Y282" s="294" t="str">
        <f t="shared" si="267"/>
        <v/>
      </c>
      <c r="Z282" s="295" t="str">
        <f t="shared" ca="1" si="293"/>
        <v/>
      </c>
      <c r="AA282" s="294" t="str">
        <f t="shared" si="268"/>
        <v/>
      </c>
      <c r="AB282" s="295" t="str">
        <f t="shared" ca="1" si="294"/>
        <v/>
      </c>
      <c r="AC282" s="294" t="str">
        <f t="shared" si="269"/>
        <v/>
      </c>
      <c r="AD282" s="295" t="str">
        <f t="shared" ca="1" si="295"/>
        <v/>
      </c>
      <c r="AE282" s="294" t="str">
        <f t="shared" si="270"/>
        <v/>
      </c>
      <c r="AF282" s="295" t="str">
        <f t="shared" ca="1" si="296"/>
        <v/>
      </c>
      <c r="AG282" s="294" t="str">
        <f t="shared" si="271"/>
        <v/>
      </c>
      <c r="AH282" s="295" t="str">
        <f t="shared" ca="1" si="297"/>
        <v/>
      </c>
      <c r="AI282" s="294" t="str">
        <f t="shared" si="272"/>
        <v/>
      </c>
      <c r="AJ282" s="295" t="str">
        <f t="shared" si="298"/>
        <v/>
      </c>
      <c r="AK282" s="294" t="str">
        <f t="shared" si="273"/>
        <v/>
      </c>
      <c r="AL282" s="295" t="str">
        <f t="shared" si="299"/>
        <v/>
      </c>
      <c r="AM282" s="294" t="str">
        <f t="shared" si="274"/>
        <v/>
      </c>
      <c r="AN282" s="295" t="str">
        <f t="shared" si="300"/>
        <v/>
      </c>
      <c r="AO282" s="294" t="str">
        <f t="shared" si="275"/>
        <v/>
      </c>
      <c r="AP282" s="295" t="str">
        <f t="shared" si="301"/>
        <v/>
      </c>
      <c r="AQ282" s="294" t="str">
        <f t="shared" si="276"/>
        <v/>
      </c>
      <c r="AR282" s="295" t="str">
        <f t="shared" si="302"/>
        <v/>
      </c>
      <c r="AS282" s="294" t="str">
        <f t="shared" si="277"/>
        <v/>
      </c>
      <c r="AT282" s="295" t="str">
        <f t="shared" si="303"/>
        <v/>
      </c>
      <c r="AU282" s="294" t="str">
        <f t="shared" si="278"/>
        <v/>
      </c>
      <c r="AV282" s="295" t="str">
        <f t="shared" si="304"/>
        <v/>
      </c>
      <c r="AW282" s="294" t="str">
        <f t="shared" si="279"/>
        <v/>
      </c>
      <c r="AX282" s="295" t="str">
        <f t="shared" si="305"/>
        <v/>
      </c>
      <c r="AY282" s="294" t="str">
        <f t="shared" si="280"/>
        <v/>
      </c>
      <c r="AZ282" s="295" t="str">
        <f t="shared" si="306"/>
        <v/>
      </c>
      <c r="BA282" s="294" t="str">
        <f t="shared" si="309"/>
        <v/>
      </c>
      <c r="BB282" s="295" t="str">
        <f t="shared" si="307"/>
        <v/>
      </c>
      <c r="BC282" s="294" t="str">
        <f t="shared" si="310"/>
        <v/>
      </c>
      <c r="BD282" s="295" t="str">
        <f t="shared" si="308"/>
        <v/>
      </c>
      <c r="BE282" s="294" t="str">
        <f t="shared" si="311"/>
        <v/>
      </c>
    </row>
    <row r="283" spans="1:57" ht="26.25" hidden="1" customHeight="1">
      <c r="A283" s="241">
        <v>155</v>
      </c>
      <c r="B283" s="379"/>
      <c r="C283" s="380" t="str">
        <f t="shared" si="281"/>
        <v/>
      </c>
      <c r="D283" s="295" t="str">
        <f t="shared" si="282"/>
        <v/>
      </c>
      <c r="E283" s="294" t="str">
        <f t="shared" ref="E283:E330" si="312">IF($B283="","",IF(D283="","",IF($L$4="Media aritmética",(D283&lt;=$C283)*($H$5/$C$5)+(D283&gt;$C283)*0,IF(AND(ROUND(AVERAGE($D283,$F283,$H283,$J283,$L283,$N283,$P283,$R283,$T283,$V283,$X283,$Z283,$AB283,$AD283,$AF283,$AH283,$AJ283,AL283,AN283,AP283,AR283,AT283,AV283,AX283,AZ283,BB283,BD283,BF283,BH283,BJ283),2)-$C283/2&lt;=D283,(ROUND(AVERAGE($D283,$F283,$H283,$J283,$L283,$N283,$P283,$R283,$T283,$V283,$X283,$Z283,$AB283,$AD283,$AF283,$AH283,$AJ283,AL283,AN283,AP283,AR283,AT283,AV283,AX283,AZ283,BB283,BD283,BF283,BH283,BJ283),2)+$C283/2&gt;D283)),($H$5/$C$5),0))))</f>
        <v/>
      </c>
      <c r="F283" s="295" t="str">
        <f t="shared" ca="1" si="283"/>
        <v/>
      </c>
      <c r="G283" s="294" t="str">
        <f t="shared" ref="G283:G330" si="313">IF($B283="","",IF(F283="","",IF($L$4="Media aritmética",(F283&lt;=$C283)*($H$5/$C$5)+(F283&gt;$C283)*0,IF(AND(ROUND(AVERAGE($D283,$F283,$H283,$J283,$L283,$N283,$P283,$R283,$T283,$V283,$X283,$Z283,$AB283,$AD283,$AF283,$AH283,$AJ283,AL283,AN283,AP283,AR283,AT283,AV283,AX283,AZ283,BB283,BD283,BF283,BH283,BJ283),2)-$C283/2&lt;=F283,(ROUND(AVERAGE($D283,$F283,$H283,$J283,$L283,$N283,$P283,$R283,$T283,$V283,$X283,$Z283,$AB283,$AD283,$AF283,$AH283,$AJ283,AL283,AN283,AP283,AR283,AT283,AV283,AX283,AZ283,BB283,BD283,BF283,BH283,BJ283),2)+$C283/2&gt;F283)),($H$5/$C$5),0))))</f>
        <v/>
      </c>
      <c r="H283" s="295" t="str">
        <f t="shared" ca="1" si="284"/>
        <v/>
      </c>
      <c r="I283" s="294" t="str">
        <f t="shared" ref="I283:I330" si="314">IF($B283="","",IF(H283="","",IF($L$4="Media aritmética",(H283&lt;=$C283)*($H$5/$C$5)+(H283&gt;$C283)*0,IF(AND(ROUND(AVERAGE($D283,$F283,$H283,$J283,$L283,$N283,$P283,$R283,$T283,$V283,$X283,$Z283,$AB283,$AD283,$AF283,$AH283,$AJ283,AL283,AN283,AP283,AR283,AT283,AV283,AX283,AZ283,BB283,BD283,BF283,BH283,BJ283),2)-$C283/2&lt;=H283,(ROUND(AVERAGE($D283,$F283,$H283,$J283,$L283,$N283,$P283,$R283,$T283,$V283,$X283,$Z283,$AB283,$AD283,$AF283,$AH283,$AJ283,AL283,AN283,AP283,AR283,AT283,AV283,AX283,AZ283,BB283,BD283,BF283,BH283,BJ283),2)+$C283/2&gt;H283)),($H$5/$C$5),0))))</f>
        <v/>
      </c>
      <c r="J283" s="295" t="str">
        <f t="shared" ca="1" si="285"/>
        <v/>
      </c>
      <c r="K283" s="294" t="str">
        <f t="shared" ref="K283:K330" si="315">IF($B283="","",IF(J283="","",IF($L$4="Media aritmética",(J283&lt;=$C283)*($H$5/$C$5)+(J283&gt;$C283)*0,IF(AND(ROUND(AVERAGE($D283,$F283,$H283,$J283,$L283,$N283,$P283,$R283,$T283,$V283,$X283,$Z283,$AB283,$AD283,$AF283,$AH283,$AJ283,AL283,AN283,AP283,AR283,AT283,AV283,AX283,AZ283,BB283,BD283,BF283,BH283,BJ283),2)-$C283/2&lt;=J283,(ROUND(AVERAGE($D283,$F283,$H283,$J283,$L283,$N283,$P283,$R283,$T283,$V283,$X283,$Z283,$AB283,$AD283,$AF283,$AH283,$AJ283,AL283,AN283,AP283,AR283,AT283,AV283,AX283,AZ283,BB283,BD283,BF283,BH283,BJ283),2)+$C283/2&gt;J283)),($H$5/$C$5),0))))</f>
        <v/>
      </c>
      <c r="L283" s="295" t="str">
        <f t="shared" ca="1" si="286"/>
        <v/>
      </c>
      <c r="M283" s="294" t="str">
        <f t="shared" ref="M283:M330" si="316">IF($B283="","",IF(L283="","",IF($L$4="Media aritmética",(L283&lt;=$C283)*($H$5/$C$5)+(L283&gt;$C283)*0,IF(AND(ROUND(AVERAGE($D283,$F283,$H283,$J283,$L283,$N283,$P283,$R283,$T283,$V283,$X283,$Z283,$AB283,$AD283,$AF283,$AH283,$AJ283,AL283,AN283,AP283,AR283,AT283,AV283,AX283,AZ283,BB283,BD283,BF283,BH283,BJ283),2)-$C283/2&lt;=L283,(ROUND(AVERAGE($D283,$F283,$H283,$J283,$L283,$N283,$P283,$R283,$T283,$V283,$X283,$Z283,$AB283,$AD283,$AF283,$AH283,$AJ283,AL283,AN283,AP283,AR283,AT283,AV283,AX283,AZ283,BB283,BD283,BF283,BH283,BJ283),2)+$C283/2&gt;L283)),($H$5/$C$5),0))))</f>
        <v/>
      </c>
      <c r="N283" s="295" t="str">
        <f t="shared" ca="1" si="287"/>
        <v/>
      </c>
      <c r="O283" s="294" t="str">
        <f t="shared" ref="O283:O330" si="317">IF($B283="","",IF(N283="","",IF($L$4="Media aritmética",(N283&lt;=$C283)*($H$5/$C$5)+(N283&gt;$C283)*0,IF(AND(ROUND(AVERAGE($D283,$F283,$H283,$J283,$L283,$N283,$P283,$R283,$T283,$V283,$X283,$Z283,$AB283,$AD283,$AF283,$AH283,$AJ283,AL283,AN283,AP283,AR283,AT283,AV283,AX283,AZ283,BB283,BD283,BF283,BH283,BJ283),2)-$C283/2&lt;=N283,(ROUND(AVERAGE($D283,$F283,$H283,$J283,$L283,$N283,$P283,$R283,$T283,$V283,$X283,$Z283,$AB283,$AD283,$AF283,$AH283,$AJ283,AL283,AN283,AP283,AR283,AT283,AV283,AX283,AZ283,BB283,BD283,BF283,BH283,BJ283),2)+$C283/2&gt;N283)),($H$5/$C$5),0))))</f>
        <v/>
      </c>
      <c r="P283" s="295" t="str">
        <f t="shared" ca="1" si="288"/>
        <v/>
      </c>
      <c r="Q283" s="294" t="str">
        <f t="shared" ref="Q283:Q330" si="318">IF($B283="","",IF(P283="","",IF($L$4="Media aritmética",(P283&lt;=$C283)*($H$5/$C$5)+(P283&gt;$C283)*0,IF(AND(ROUND(AVERAGE($D283,$F283,$H283,$J283,$L283,$N283,$P283,$R283,$T283,$V283,$X283,$Z283,$AB283,$AD283,$AF283,$AH283,$AJ283,AL283,AN283,AP283,AR283,AT283,AV283,AX283,AZ283,BB283,BD283,BF283,BH283,BJ283),2)-$C283/2&lt;=P283,(ROUND(AVERAGE($D283,$F283,$H283,$J283,$L283,$N283,$P283,$R283,$T283,$V283,$X283,$Z283,$AB283,$AD283,$AF283,$AH283,$AJ283,AL283,AN283,AP283,AR283,AT283,AV283,AX283,AZ283,BB283,BD283,BF283,BH283,BJ283),2)+$C283/2&gt;P283)),($H$5/$C$5),0))))</f>
        <v/>
      </c>
      <c r="R283" s="295" t="str">
        <f t="shared" ca="1" si="289"/>
        <v/>
      </c>
      <c r="S283" s="294" t="str">
        <f t="shared" ref="S283:S330" si="319">IF($B283="","",IF(R283="","",IF($L$4="Media aritmética",(R283&lt;=$C283)*($H$5/$C$5)+(R283&gt;$C283)*0,IF(AND(ROUND(AVERAGE($D283,$F283,$H283,$J283,$L283,$N283,$P283,$R283,$T283,$V283,$X283,$Z283,$AB283,$AD283,$AF283,$AH283,$AJ283,AL283,AN283,AP283,AR283,AT283,AV283,AX283,AZ283,BB283,BD283,BF283,BH283,BJ283),2)-$C283/2&lt;=R283,(ROUND(AVERAGE($D283,$F283,$H283,$J283,$L283,$N283,$P283,$R283,$T283,$V283,$X283,$Z283,$AB283,$AD283,$AF283,$AH283,$AJ283,AL283,AN283,AP283,AR283,AT283,AV283,AX283,AZ283,BB283,BD283,BF283,BH283,BJ283),2)+$C283/2&gt;R283)),($H$5/$C$5),0))))</f>
        <v/>
      </c>
      <c r="T283" s="295" t="str">
        <f t="shared" ca="1" si="290"/>
        <v/>
      </c>
      <c r="U283" s="294" t="str">
        <f t="shared" ref="U283:U330" si="320">IF($B283="","",IF(T283="","",IF($L$4="Media aritmética",(T283&lt;=$C283)*($H$5/$C$5)+(T283&gt;$C283)*0,IF(AND(ROUND(AVERAGE($D283,$F283,$H283,$J283,$L283,$N283,$P283,$R283,$T283,$V283,$X283,$Z283,$AB283,$AD283,$AF283,$AH283,$AJ283,AL283,AN283,AP283,AR283,AT283,AV283,AX283,AZ283,BB283,BD283,BF283,BH283,BJ283),2)-$C283/2&lt;=T283,(ROUND(AVERAGE($D283,$F283,$H283,$J283,$L283,$N283,$P283,$R283,$T283,$V283,$X283,$Z283,$AB283,$AD283,$AF283,$AH283,$AJ283,AL283,AN283,AP283,AR283,AT283,AV283,AX283,AZ283,BB283,BD283,BF283,BH283,BJ283),2)+$C283/2&gt;T283)),($H$5/$C$5),0))))</f>
        <v/>
      </c>
      <c r="V283" s="295" t="str">
        <f t="shared" ca="1" si="291"/>
        <v/>
      </c>
      <c r="W283" s="294" t="str">
        <f t="shared" ref="W283:W330" si="321">IF($B283="","",IF(V283="","",IF($L$4="Media aritmética",(V283&lt;=$C283)*($H$5/$C$5)+(V283&gt;$C283)*0,IF(AND(ROUND(AVERAGE($D283,$F283,$H283,$J283,$L283,$N283,$P283,$R283,$T283,$V283,$X283,$Z283,$AB283,$AD283,$AF283,$AH283,$AJ283,AL283,AN283,AP283,AR283,AT283,AV283,AX283,AZ283,BB283,BD283,BF283,BH283,BJ283),2)-$C283/2&lt;=V283,(ROUND(AVERAGE($D283,$F283,$H283,$J283,$L283,$N283,$P283,$R283,$T283,$V283,$X283,$Z283,$AB283,$AD283,$AF283,$AH283,$AJ283,AL283,AN283,AP283,AR283,AT283,AV283,AX283,AZ283,BB283,BD283,BF283,BH283,BJ283),2)+$C283/2&gt;V283)),($H$5/$C$5),0))))</f>
        <v/>
      </c>
      <c r="X283" s="295" t="str">
        <f t="shared" ca="1" si="292"/>
        <v/>
      </c>
      <c r="Y283" s="294" t="str">
        <f t="shared" ref="Y283:Y330" si="322">IF($B283="","",IF(X283="","",IF($L$4="Media aritmética",(X283&lt;=$C283)*($H$5/$C$5)+(X283&gt;$C283)*0,IF(AND(ROUND(AVERAGE($D283,$F283,$H283,$J283,$L283,$N283,$P283,$R283,$T283,$V283,$X283,$Z283,$AB283,$AD283,$AF283,$AH283,$AJ283,AL283,AN283,AP283,AR283,AT283,AV283,AX283,AZ283,BB283,BD283,BF283,BH283,BJ283),2)-$C283/2&lt;=X283,(ROUND(AVERAGE($D283,$F283,$H283,$J283,$L283,$N283,$P283,$R283,$T283,$V283,$X283,$Z283,$AB283,$AD283,$AF283,$AH283,$AJ283,AL283,AN283,AP283,AR283,AT283,AV283,AX283,AZ283,BB283,BD283,BF283,BH283,BJ283),2)+$C283/2&gt;X283)),($H$5/$C$5),0))))</f>
        <v/>
      </c>
      <c r="Z283" s="295" t="str">
        <f t="shared" ca="1" si="293"/>
        <v/>
      </c>
      <c r="AA283" s="294" t="str">
        <f t="shared" ref="AA283:AA330" si="323">IF($B283="","",IF(Z283="","",IF($L$4="Media aritmética",(Z283&lt;=$C283)*($H$5/$C$5)+(Z283&gt;$C283)*0,IF(AND(ROUND(AVERAGE($D283,$F283,$H283,$J283,$L283,$N283,$P283,$R283,$T283,$V283,$X283,$Z283,$AB283,$AD283,$AF283,$AH283,$AJ283,AL283,AN283,AP283,AR283,AT283,AV283,AX283,AZ283,BB283,BD283,BF283,BH283,BJ283),2)-$C283/2&lt;=Z283,(ROUND(AVERAGE($D283,$F283,$H283,$J283,$L283,$N283,$P283,$R283,$T283,$V283,$X283,$Z283,$AB283,$AD283,$AF283,$AH283,$AJ283,AL283,AN283,AP283,AR283,AT283,AV283,AX283,AZ283,BB283,BD283,BF283,BH283,BJ283),2)+$C283/2&gt;Z283)),($H$5/$C$5),0))))</f>
        <v/>
      </c>
      <c r="AB283" s="295" t="str">
        <f t="shared" ca="1" si="294"/>
        <v/>
      </c>
      <c r="AC283" s="294" t="str">
        <f t="shared" ref="AC283:AC330" si="324">IF($B283="","",IF(AB283="","",IF($L$4="Media aritmética",(AB283&lt;=$C283)*($H$5/$C$5)+(AB283&gt;$C283)*0,IF(AND(ROUND(AVERAGE($D283,$F283,$H283,$J283,$L283,$N283,$P283,$R283,$T283,$V283,$X283,$Z283,$AB283,$AD283,$AF283,$AH283,$AJ283,AL283,AN283,AP283,AR283,AT283,AV283,AX283,AZ283,BB283,BD283,BF283,BH283,BJ283),2)-$C283/2&lt;=AB283,(ROUND(AVERAGE($D283,$F283,$H283,$J283,$L283,$N283,$P283,$R283,$T283,$V283,$X283,$Z283,$AB283,$AD283,$AF283,$AH283,$AJ283,AL283,AN283,AP283,AR283,AT283,AV283,AX283,AZ283,BB283,BD283,BF283,BH283,BJ283),2)+$C283/2&gt;AB283)),($H$5/$C$5),0))))</f>
        <v/>
      </c>
      <c r="AD283" s="295" t="str">
        <f t="shared" ca="1" si="295"/>
        <v/>
      </c>
      <c r="AE283" s="294" t="str">
        <f t="shared" ref="AE283:AE330" si="325">IF($B283="","",IF(AD283="","",IF($L$4="Media aritmética",(AD283&lt;=$C283)*($H$5/$C$5)+(AD283&gt;$C283)*0,IF(AND(ROUND(AVERAGE($D283,$F283,$H283,$J283,$L283,$N283,$P283,$R283,$T283,$V283,$X283,$Z283,$AB283,$AD283,$AF283,$AH283,$AJ283,AL283,AN283,AP283,AR283,AT283,AV283,AX283,AZ283,BB283,BD283,BF283,BH283,BJ283),2)-$C283/2&lt;=AD283,(ROUND(AVERAGE($D283,$F283,$H283,$J283,$L283,$N283,$P283,$R283,$T283,$V283,$X283,$Z283,$AB283,$AD283,$AF283,$AH283,$AJ283,AL283,AN283,AP283,AR283,AT283,AV283,AX283,AZ283,BB283,BD283,BF283,BH283,BJ283),2)+$C283/2&gt;AD283)),($H$5/$C$5),0))))</f>
        <v/>
      </c>
      <c r="AF283" s="295" t="str">
        <f t="shared" ca="1" si="296"/>
        <v/>
      </c>
      <c r="AG283" s="294" t="str">
        <f t="shared" ref="AG283:AG330" si="326">IF($B283="","",IF(AF283="","",IF($L$4="Media aritmética",(AF283&lt;=$C283)*($H$5/$C$5)+(AF283&gt;$C283)*0,IF(AND(ROUND(AVERAGE($D283,$F283,$H283,$J283,$L283,$N283,$P283,$R283,$T283,$V283,$X283,$Z283,$AB283,$AD283,$AF283,$AH283,$AJ283,AL283,AN283,AP283,AR283,AT283,AV283,AX283,AZ283,BB283,BD283,BF283,BH283,BJ283),2)-$C283/2&lt;=AF283,(ROUND(AVERAGE($D283,$F283,$H283,$J283,$L283,$N283,$P283,$R283,$T283,$V283,$X283,$Z283,$AB283,$AD283,$AF283,$AH283,$AJ283,AL283,AN283,AP283,AR283,AT283,AV283,AX283,AZ283,BB283,BD283,BF283,BH283,BJ283),2)+$C283/2&gt;AF283)),($H$5/$C$5),0))))</f>
        <v/>
      </c>
      <c r="AH283" s="295" t="str">
        <f t="shared" ca="1" si="297"/>
        <v/>
      </c>
      <c r="AI283" s="294" t="str">
        <f t="shared" ref="AI283:AI330" si="327">IF($B283="","",IF(AH283="","",IF($L$4="Media aritmética",(AH283&lt;=$C283)*($H$5/$C$5)+(AH283&gt;$C283)*0,IF(AND(ROUND(AVERAGE($D283,$F283,$H283,$J283,$L283,$N283,$P283,$R283,$T283,$V283,$X283,$Z283,$AB283,$AD283,$AF283,$AH283,$AJ283,AL283,AN283,AP283,AR283,AT283,AV283,AX283,AZ283,BB283,BD283,BF283,BH283,BJ283),2)-$C283/2&lt;=AH283,(ROUND(AVERAGE($D283,$F283,$H283,$J283,$L283,$N283,$P283,$R283,$T283,$V283,$X283,$Z283,$AB283,$AD283,$AF283,$AH283,$AJ283,AL283,AN283,AP283,AR283,AT283,AV283,AX283,AZ283,BB283,BD283,BF283,BH283,BJ283),2)+$C283/2&gt;AH283)),($H$5/$C$5),0))))</f>
        <v/>
      </c>
      <c r="AJ283" s="295" t="str">
        <f t="shared" si="298"/>
        <v/>
      </c>
      <c r="AK283" s="294" t="str">
        <f t="shared" ref="AK283:AK330" si="328">IF($B283="","",IF(AJ283="","",IF($L$4="Media aritmética",(AJ283&lt;=$C283)*($H$5/$C$5)+(AJ283&gt;$C283)*0,IF(AND(ROUND(AVERAGE($D283,$F283,$H283,$J283,$L283,$N283,$P283,$R283,$T283,$V283,$X283,$Z283,$AB283,$AD283,$AF283,$AH283,$AJ283,AL283,AN283,AP283,AR283,AT283,AV283,AX283,AZ283,BB283,BD283,BF283,BH283,BJ283),2)-$C283/2&lt;=AJ283,(ROUND(AVERAGE($D283,$F283,$H283,$J283,$L283,$N283,$P283,$R283,$T283,$V283,$X283,$Z283,$AB283,$AD283,$AF283,$AH283,$AJ283,AL283,AN283,AP283,AR283,AT283,AV283,AX283,AZ283,BB283,BD283,BF283,BH283,BJ283),2)+$C283/2&gt;AJ283)),($H$5/$C$5),0))))</f>
        <v/>
      </c>
      <c r="AL283" s="295" t="str">
        <f t="shared" si="299"/>
        <v/>
      </c>
      <c r="AM283" s="294" t="str">
        <f t="shared" ref="AM283:AM330" si="329">IF($B283="","",IF(AL283="","",IF($L$4="Media aritmética",(AL283&lt;=$C283)*($H$5/$C$5)+(AL283&gt;$C283)*0,IF(AND(ROUND(AVERAGE($D283,$F283,$H283,$J283,$L283,$N283,$P283,$R283,$T283,$V283,$X283,$Z283,$AB283,$AD283,$AF283,$AH283,$AJ283,AL283,AN283,AP283,AR283,AT283,AV283,AX283,AZ283,BB283,BD283,BF283,BH283,BJ283),2)-$C283/2&lt;=AL283,(ROUND(AVERAGE($D283,$F283,$H283,$J283,$L283,$N283,$P283,$R283,$T283,$V283,$X283,$Z283,$AB283,$AD283,$AF283,$AH283,$AJ283,AL283,AN283,AP283,AR283,AT283,AV283,AX283,AZ283,BB283,BD283,BF283,BH283,BJ283),2)+$C283/2&gt;AL283)),($H$5/$C$5),0))))</f>
        <v/>
      </c>
      <c r="AN283" s="295" t="str">
        <f t="shared" si="300"/>
        <v/>
      </c>
      <c r="AO283" s="294" t="str">
        <f t="shared" ref="AO283:AO330" si="330">IF($B283="","",IF(AN283="","",IF($L$4="Media aritmética",(AN283&lt;=$C283)*($H$5/$C$5)+(AN283&gt;$C283)*0,IF(AND(ROUND(AVERAGE($D283,$F283,$H283,$J283,$L283,$N283,$P283,$R283,$T283,$V283,$X283,$Z283,$AB283,$AD283,$AF283,$AH283,$AJ283,AL283,AN283,AP283,AR283,AT283,AV283,AX283,AZ283,BB283,BD283,BF283,BH283,BJ283),2)-$C283/2&lt;=AN283,(ROUND(AVERAGE($D283,$F283,$H283,$J283,$L283,$N283,$P283,$R283,$T283,$V283,$X283,$Z283,$AB283,$AD283,$AF283,$AH283,$AJ283,AL283,AN283,AP283,AR283,AT283,AV283,AX283,AZ283,BB283,BD283,BF283,BH283,BJ283),2)+$C283/2&gt;AN283)),($H$5/$C$5),0))))</f>
        <v/>
      </c>
      <c r="AP283" s="295" t="str">
        <f t="shared" si="301"/>
        <v/>
      </c>
      <c r="AQ283" s="294" t="str">
        <f t="shared" ref="AQ283:AQ330" si="331">IF($B283="","",IF(AP283="","",IF($L$4="Media aritmética",(AP283&lt;=$C283)*($H$5/$C$5)+(AP283&gt;$C283)*0,IF(AND(ROUND(AVERAGE($D283,$F283,$H283,$J283,$L283,$N283,$P283,$R283,$T283,$V283,$X283,$Z283,$AB283,$AD283,$AF283,$AH283,$AJ283,AL283,AN283,AP283,AR283,AT283,AV283,AX283,AZ283,BB283,BD283,BF283,BH283,BJ283),2)-$C283/2&lt;=AP283,(ROUND(AVERAGE($D283,$F283,$H283,$J283,$L283,$N283,$P283,$R283,$T283,$V283,$X283,$Z283,$AB283,$AD283,$AF283,$AH283,$AJ283,AL283,AN283,AP283,AR283,AT283,AV283,AX283,AZ283,BB283,BD283,BF283,BH283,BJ283),2)+$C283/2&gt;AP283)),($H$5/$C$5),0))))</f>
        <v/>
      </c>
      <c r="AR283" s="295" t="str">
        <f t="shared" si="302"/>
        <v/>
      </c>
      <c r="AS283" s="294" t="str">
        <f t="shared" ref="AS283:AS330" si="332">IF($B283="","",IF(AR283="","",IF($L$4="Media aritmética",(AR283&lt;=$C283)*($H$5/$C$5)+(AR283&gt;$C283)*0,IF(AND(ROUND(AVERAGE($D283,$F283,$H283,$J283,$L283,$N283,$P283,$R283,$T283,$V283,$X283,$Z283,$AB283,$AD283,$AF283,$AH283,$AJ283,AL283,AN283,AP283,AR283,AT283,AV283,AX283,AZ283,BB283,BD283,BF283,BH283,BJ283),2)-$C283/2&lt;=AR283,(ROUND(AVERAGE($D283,$F283,$H283,$J283,$L283,$N283,$P283,$R283,$T283,$V283,$X283,$Z283,$AB283,$AD283,$AF283,$AH283,$AJ283,AL283,AN283,AP283,AR283,AT283,AV283,AX283,AZ283,BB283,BD283,BF283,BH283,BJ283),2)+$C283/2&gt;AR283)),($H$5/$C$5),0))))</f>
        <v/>
      </c>
      <c r="AT283" s="295" t="str">
        <f t="shared" si="303"/>
        <v/>
      </c>
      <c r="AU283" s="294" t="str">
        <f t="shared" ref="AU283:AU330" si="333">IF($B283="","",IF(AT283="","",IF($L$4="Media aritmética",(AT283&lt;=$C283)*($H$5/$C$5)+(AT283&gt;$C283)*0,IF(AND(ROUND(AVERAGE($D283,$F283,$H283,$J283,$L283,$N283,$P283,$R283,$T283,$V283,$X283,$Z283,$AB283,$AD283,$AF283,$AH283,$AJ283,AL283,AN283,AP283,AR283,AT283,AV283,AX283,AZ283,BB283,BD283,BF283,BH283,BJ283),2)-$C283/2&lt;=AT283,(ROUND(AVERAGE($D283,$F283,$H283,$J283,$L283,$N283,$P283,$R283,$T283,$V283,$X283,$Z283,$AB283,$AD283,$AF283,$AH283,$AJ283,AL283,AN283,AP283,AR283,AT283,AV283,AX283,AZ283,BB283,BD283,BF283,BH283,BJ283),2)+$C283/2&gt;AT283)),($H$5/$C$5),0))))</f>
        <v/>
      </c>
      <c r="AV283" s="295" t="str">
        <f t="shared" si="304"/>
        <v/>
      </c>
      <c r="AW283" s="294" t="str">
        <f t="shared" ref="AW283:AW330" si="334">IF($B283="","",IF(AV283="","",IF($L$4="Media aritmética",(AV283&lt;=$C283)*($H$5/$C$5)+(AV283&gt;$C283)*0,IF(AND(ROUND(AVERAGE($D283,$F283,$H283,$J283,$L283,$N283,$P283,$R283,$T283,$V283,$X283,$Z283,$AB283,$AD283,$AF283,$AH283,$AJ283,AL283,AN283,AP283,AR283,AT283,AV283,AX283,AZ283,BB283,BD283,BF283,BH283,BJ283),2)-$C283/2&lt;=AV283,(ROUND(AVERAGE($D283,$F283,$H283,$J283,$L283,$N283,$P283,$R283,$T283,$V283,$X283,$Z283,$AB283,$AD283,$AF283,$AH283,$AJ283,AL283,AN283,AP283,AR283,AT283,AV283,AX283,AZ283,BB283,BD283,BF283,BH283,BJ283),2)+$C283/2&gt;AV283)),($H$5/$C$5),0))))</f>
        <v/>
      </c>
      <c r="AX283" s="295" t="str">
        <f t="shared" si="305"/>
        <v/>
      </c>
      <c r="AY283" s="294" t="str">
        <f t="shared" ref="AY283:AY330" si="335">IF($B283="","",IF(AX283="","",IF($L$4="Media aritmética",(AX283&lt;=$C283)*($H$5/$C$5)+(AX283&gt;$C283)*0,IF(AND(ROUND(AVERAGE($D283,$F283,$H283,$J283,$L283,$N283,$P283,$R283,$T283,$V283,$X283,$Z283,$AB283,$AD283,$AF283,$AH283,$AJ283,AL283,AN283,AP283,AR283,AT283,AV283,AX283,AZ283,BB283,BD283,BF283,BH283,BJ283),2)-$C283/2&lt;=AX283,(ROUND(AVERAGE($D283,$F283,$H283,$J283,$L283,$N283,$P283,$R283,$T283,$V283,$X283,$Z283,$AB283,$AD283,$AF283,$AH283,$AJ283,AL283,AN283,AP283,AR283,AT283,AV283,AX283,AZ283,BB283,BD283,BF283,BH283,BJ283),2)+$C283/2&gt;AX283)),($H$5/$C$5),0))))</f>
        <v/>
      </c>
      <c r="AZ283" s="295" t="str">
        <f t="shared" si="306"/>
        <v/>
      </c>
      <c r="BA283" s="294" t="str">
        <f t="shared" si="309"/>
        <v/>
      </c>
      <c r="BB283" s="295" t="str">
        <f t="shared" si="307"/>
        <v/>
      </c>
      <c r="BC283" s="294" t="str">
        <f t="shared" si="310"/>
        <v/>
      </c>
      <c r="BD283" s="295" t="str">
        <f t="shared" si="308"/>
        <v/>
      </c>
      <c r="BE283" s="294" t="str">
        <f t="shared" si="311"/>
        <v/>
      </c>
    </row>
    <row r="284" spans="1:57" ht="26.25" hidden="1" customHeight="1">
      <c r="A284" s="241">
        <v>156</v>
      </c>
      <c r="B284" s="379"/>
      <c r="C284" s="380" t="str">
        <f t="shared" si="281"/>
        <v/>
      </c>
      <c r="D284" s="295" t="str">
        <f t="shared" si="282"/>
        <v/>
      </c>
      <c r="E284" s="294" t="str">
        <f t="shared" si="312"/>
        <v/>
      </c>
      <c r="F284" s="295" t="str">
        <f t="shared" ca="1" si="283"/>
        <v/>
      </c>
      <c r="G284" s="294" t="str">
        <f t="shared" si="313"/>
        <v/>
      </c>
      <c r="H284" s="295" t="str">
        <f t="shared" ca="1" si="284"/>
        <v/>
      </c>
      <c r="I284" s="294" t="str">
        <f t="shared" si="314"/>
        <v/>
      </c>
      <c r="J284" s="295" t="str">
        <f t="shared" ca="1" si="285"/>
        <v/>
      </c>
      <c r="K284" s="294" t="str">
        <f t="shared" si="315"/>
        <v/>
      </c>
      <c r="L284" s="295" t="str">
        <f t="shared" ca="1" si="286"/>
        <v/>
      </c>
      <c r="M284" s="294" t="str">
        <f t="shared" si="316"/>
        <v/>
      </c>
      <c r="N284" s="295" t="str">
        <f t="shared" ca="1" si="287"/>
        <v/>
      </c>
      <c r="O284" s="294" t="str">
        <f t="shared" si="317"/>
        <v/>
      </c>
      <c r="P284" s="295" t="str">
        <f t="shared" ca="1" si="288"/>
        <v/>
      </c>
      <c r="Q284" s="294" t="str">
        <f t="shared" si="318"/>
        <v/>
      </c>
      <c r="R284" s="295" t="str">
        <f t="shared" ca="1" si="289"/>
        <v/>
      </c>
      <c r="S284" s="294" t="str">
        <f t="shared" si="319"/>
        <v/>
      </c>
      <c r="T284" s="295" t="str">
        <f t="shared" ca="1" si="290"/>
        <v/>
      </c>
      <c r="U284" s="294" t="str">
        <f t="shared" si="320"/>
        <v/>
      </c>
      <c r="V284" s="295" t="str">
        <f t="shared" ca="1" si="291"/>
        <v/>
      </c>
      <c r="W284" s="294" t="str">
        <f t="shared" si="321"/>
        <v/>
      </c>
      <c r="X284" s="295" t="str">
        <f t="shared" ca="1" si="292"/>
        <v/>
      </c>
      <c r="Y284" s="294" t="str">
        <f t="shared" si="322"/>
        <v/>
      </c>
      <c r="Z284" s="295" t="str">
        <f t="shared" ca="1" si="293"/>
        <v/>
      </c>
      <c r="AA284" s="294" t="str">
        <f t="shared" si="323"/>
        <v/>
      </c>
      <c r="AB284" s="295" t="str">
        <f t="shared" ca="1" si="294"/>
        <v/>
      </c>
      <c r="AC284" s="294" t="str">
        <f t="shared" si="324"/>
        <v/>
      </c>
      <c r="AD284" s="295" t="str">
        <f t="shared" ca="1" si="295"/>
        <v/>
      </c>
      <c r="AE284" s="294" t="str">
        <f t="shared" si="325"/>
        <v/>
      </c>
      <c r="AF284" s="295" t="str">
        <f t="shared" ca="1" si="296"/>
        <v/>
      </c>
      <c r="AG284" s="294" t="str">
        <f t="shared" si="326"/>
        <v/>
      </c>
      <c r="AH284" s="295" t="str">
        <f t="shared" ca="1" si="297"/>
        <v/>
      </c>
      <c r="AI284" s="294" t="str">
        <f t="shared" si="327"/>
        <v/>
      </c>
      <c r="AJ284" s="295" t="str">
        <f t="shared" si="298"/>
        <v/>
      </c>
      <c r="AK284" s="294" t="str">
        <f t="shared" si="328"/>
        <v/>
      </c>
      <c r="AL284" s="295" t="str">
        <f t="shared" si="299"/>
        <v/>
      </c>
      <c r="AM284" s="294" t="str">
        <f t="shared" si="329"/>
        <v/>
      </c>
      <c r="AN284" s="295" t="str">
        <f t="shared" si="300"/>
        <v/>
      </c>
      <c r="AO284" s="294" t="str">
        <f t="shared" si="330"/>
        <v/>
      </c>
      <c r="AP284" s="295" t="str">
        <f t="shared" si="301"/>
        <v/>
      </c>
      <c r="AQ284" s="294" t="str">
        <f t="shared" si="331"/>
        <v/>
      </c>
      <c r="AR284" s="295" t="str">
        <f t="shared" si="302"/>
        <v/>
      </c>
      <c r="AS284" s="294" t="str">
        <f t="shared" si="332"/>
        <v/>
      </c>
      <c r="AT284" s="295" t="str">
        <f t="shared" si="303"/>
        <v/>
      </c>
      <c r="AU284" s="294" t="str">
        <f t="shared" si="333"/>
        <v/>
      </c>
      <c r="AV284" s="295" t="str">
        <f t="shared" si="304"/>
        <v/>
      </c>
      <c r="AW284" s="294" t="str">
        <f t="shared" si="334"/>
        <v/>
      </c>
      <c r="AX284" s="295" t="str">
        <f t="shared" si="305"/>
        <v/>
      </c>
      <c r="AY284" s="294" t="str">
        <f t="shared" si="335"/>
        <v/>
      </c>
      <c r="AZ284" s="295" t="str">
        <f t="shared" si="306"/>
        <v/>
      </c>
      <c r="BA284" s="294" t="str">
        <f t="shared" si="309"/>
        <v/>
      </c>
      <c r="BB284" s="295" t="str">
        <f t="shared" si="307"/>
        <v/>
      </c>
      <c r="BC284" s="294" t="str">
        <f t="shared" si="310"/>
        <v/>
      </c>
      <c r="BD284" s="295" t="str">
        <f t="shared" si="308"/>
        <v/>
      </c>
      <c r="BE284" s="294" t="str">
        <f t="shared" si="311"/>
        <v/>
      </c>
    </row>
    <row r="285" spans="1:57" ht="26.25" hidden="1" customHeight="1">
      <c r="A285" s="241">
        <v>157</v>
      </c>
      <c r="B285" s="379"/>
      <c r="C285" s="380" t="str">
        <f t="shared" si="281"/>
        <v/>
      </c>
      <c r="D285" s="295" t="str">
        <f t="shared" si="282"/>
        <v/>
      </c>
      <c r="E285" s="294" t="str">
        <f t="shared" si="312"/>
        <v/>
      </c>
      <c r="F285" s="295" t="str">
        <f t="shared" ca="1" si="283"/>
        <v/>
      </c>
      <c r="G285" s="294" t="str">
        <f t="shared" si="313"/>
        <v/>
      </c>
      <c r="H285" s="295" t="str">
        <f t="shared" ca="1" si="284"/>
        <v/>
      </c>
      <c r="I285" s="294" t="str">
        <f t="shared" si="314"/>
        <v/>
      </c>
      <c r="J285" s="295" t="str">
        <f t="shared" ca="1" si="285"/>
        <v/>
      </c>
      <c r="K285" s="294" t="str">
        <f t="shared" si="315"/>
        <v/>
      </c>
      <c r="L285" s="295" t="str">
        <f t="shared" ca="1" si="286"/>
        <v/>
      </c>
      <c r="M285" s="294" t="str">
        <f t="shared" si="316"/>
        <v/>
      </c>
      <c r="N285" s="295" t="str">
        <f t="shared" ca="1" si="287"/>
        <v/>
      </c>
      <c r="O285" s="294" t="str">
        <f t="shared" si="317"/>
        <v/>
      </c>
      <c r="P285" s="295" t="str">
        <f t="shared" ca="1" si="288"/>
        <v/>
      </c>
      <c r="Q285" s="294" t="str">
        <f t="shared" si="318"/>
        <v/>
      </c>
      <c r="R285" s="295" t="str">
        <f t="shared" ca="1" si="289"/>
        <v/>
      </c>
      <c r="S285" s="294" t="str">
        <f t="shared" si="319"/>
        <v/>
      </c>
      <c r="T285" s="295" t="str">
        <f t="shared" ca="1" si="290"/>
        <v/>
      </c>
      <c r="U285" s="294" t="str">
        <f t="shared" si="320"/>
        <v/>
      </c>
      <c r="V285" s="295" t="str">
        <f t="shared" ca="1" si="291"/>
        <v/>
      </c>
      <c r="W285" s="294" t="str">
        <f t="shared" si="321"/>
        <v/>
      </c>
      <c r="X285" s="295" t="str">
        <f t="shared" ca="1" si="292"/>
        <v/>
      </c>
      <c r="Y285" s="294" t="str">
        <f t="shared" si="322"/>
        <v/>
      </c>
      <c r="Z285" s="295" t="str">
        <f t="shared" ca="1" si="293"/>
        <v/>
      </c>
      <c r="AA285" s="294" t="str">
        <f t="shared" si="323"/>
        <v/>
      </c>
      <c r="AB285" s="295" t="str">
        <f t="shared" ca="1" si="294"/>
        <v/>
      </c>
      <c r="AC285" s="294" t="str">
        <f t="shared" si="324"/>
        <v/>
      </c>
      <c r="AD285" s="295" t="str">
        <f t="shared" ca="1" si="295"/>
        <v/>
      </c>
      <c r="AE285" s="294" t="str">
        <f t="shared" si="325"/>
        <v/>
      </c>
      <c r="AF285" s="295" t="str">
        <f t="shared" ca="1" si="296"/>
        <v/>
      </c>
      <c r="AG285" s="294" t="str">
        <f t="shared" si="326"/>
        <v/>
      </c>
      <c r="AH285" s="295" t="str">
        <f t="shared" ca="1" si="297"/>
        <v/>
      </c>
      <c r="AI285" s="294" t="str">
        <f t="shared" si="327"/>
        <v/>
      </c>
      <c r="AJ285" s="295" t="str">
        <f t="shared" si="298"/>
        <v/>
      </c>
      <c r="AK285" s="294" t="str">
        <f t="shared" si="328"/>
        <v/>
      </c>
      <c r="AL285" s="295" t="str">
        <f t="shared" si="299"/>
        <v/>
      </c>
      <c r="AM285" s="294" t="str">
        <f t="shared" si="329"/>
        <v/>
      </c>
      <c r="AN285" s="295" t="str">
        <f t="shared" si="300"/>
        <v/>
      </c>
      <c r="AO285" s="294" t="str">
        <f t="shared" si="330"/>
        <v/>
      </c>
      <c r="AP285" s="295" t="str">
        <f t="shared" si="301"/>
        <v/>
      </c>
      <c r="AQ285" s="294" t="str">
        <f t="shared" si="331"/>
        <v/>
      </c>
      <c r="AR285" s="295" t="str">
        <f t="shared" si="302"/>
        <v/>
      </c>
      <c r="AS285" s="294" t="str">
        <f t="shared" si="332"/>
        <v/>
      </c>
      <c r="AT285" s="295" t="str">
        <f t="shared" si="303"/>
        <v/>
      </c>
      <c r="AU285" s="294" t="str">
        <f t="shared" si="333"/>
        <v/>
      </c>
      <c r="AV285" s="295" t="str">
        <f t="shared" si="304"/>
        <v/>
      </c>
      <c r="AW285" s="294" t="str">
        <f t="shared" si="334"/>
        <v/>
      </c>
      <c r="AX285" s="295" t="str">
        <f t="shared" si="305"/>
        <v/>
      </c>
      <c r="AY285" s="294" t="str">
        <f t="shared" si="335"/>
        <v/>
      </c>
      <c r="AZ285" s="295" t="str">
        <f t="shared" si="306"/>
        <v/>
      </c>
      <c r="BA285" s="294" t="str">
        <f t="shared" si="309"/>
        <v/>
      </c>
      <c r="BB285" s="295" t="str">
        <f t="shared" si="307"/>
        <v/>
      </c>
      <c r="BC285" s="294" t="str">
        <f t="shared" si="310"/>
        <v/>
      </c>
      <c r="BD285" s="295" t="str">
        <f t="shared" si="308"/>
        <v/>
      </c>
      <c r="BE285" s="294" t="str">
        <f t="shared" si="311"/>
        <v/>
      </c>
    </row>
    <row r="286" spans="1:57" ht="26.25" hidden="1" customHeight="1">
      <c r="A286" s="241">
        <v>158</v>
      </c>
      <c r="B286" s="379"/>
      <c r="C286" s="380" t="str">
        <f t="shared" si="281"/>
        <v/>
      </c>
      <c r="D286" s="295" t="str">
        <f t="shared" si="282"/>
        <v/>
      </c>
      <c r="E286" s="294" t="str">
        <f t="shared" si="312"/>
        <v/>
      </c>
      <c r="F286" s="295" t="str">
        <f t="shared" ca="1" si="283"/>
        <v/>
      </c>
      <c r="G286" s="294" t="str">
        <f t="shared" si="313"/>
        <v/>
      </c>
      <c r="H286" s="295" t="str">
        <f t="shared" ca="1" si="284"/>
        <v/>
      </c>
      <c r="I286" s="294" t="str">
        <f t="shared" si="314"/>
        <v/>
      </c>
      <c r="J286" s="295" t="str">
        <f t="shared" ca="1" si="285"/>
        <v/>
      </c>
      <c r="K286" s="294" t="str">
        <f t="shared" si="315"/>
        <v/>
      </c>
      <c r="L286" s="295" t="str">
        <f t="shared" ca="1" si="286"/>
        <v/>
      </c>
      <c r="M286" s="294" t="str">
        <f t="shared" si="316"/>
        <v/>
      </c>
      <c r="N286" s="295" t="str">
        <f t="shared" ca="1" si="287"/>
        <v/>
      </c>
      <c r="O286" s="294" t="str">
        <f t="shared" si="317"/>
        <v/>
      </c>
      <c r="P286" s="295" t="str">
        <f t="shared" ca="1" si="288"/>
        <v/>
      </c>
      <c r="Q286" s="294" t="str">
        <f t="shared" si="318"/>
        <v/>
      </c>
      <c r="R286" s="295" t="str">
        <f t="shared" ca="1" si="289"/>
        <v/>
      </c>
      <c r="S286" s="294" t="str">
        <f t="shared" si="319"/>
        <v/>
      </c>
      <c r="T286" s="295" t="str">
        <f t="shared" ca="1" si="290"/>
        <v/>
      </c>
      <c r="U286" s="294" t="str">
        <f t="shared" si="320"/>
        <v/>
      </c>
      <c r="V286" s="295" t="str">
        <f t="shared" ca="1" si="291"/>
        <v/>
      </c>
      <c r="W286" s="294" t="str">
        <f t="shared" si="321"/>
        <v/>
      </c>
      <c r="X286" s="295" t="str">
        <f t="shared" ca="1" si="292"/>
        <v/>
      </c>
      <c r="Y286" s="294" t="str">
        <f t="shared" si="322"/>
        <v/>
      </c>
      <c r="Z286" s="295" t="str">
        <f t="shared" ca="1" si="293"/>
        <v/>
      </c>
      <c r="AA286" s="294" t="str">
        <f t="shared" si="323"/>
        <v/>
      </c>
      <c r="AB286" s="295" t="str">
        <f t="shared" ca="1" si="294"/>
        <v/>
      </c>
      <c r="AC286" s="294" t="str">
        <f t="shared" si="324"/>
        <v/>
      </c>
      <c r="AD286" s="295" t="str">
        <f t="shared" ca="1" si="295"/>
        <v/>
      </c>
      <c r="AE286" s="294" t="str">
        <f t="shared" si="325"/>
        <v/>
      </c>
      <c r="AF286" s="295" t="str">
        <f t="shared" ca="1" si="296"/>
        <v/>
      </c>
      <c r="AG286" s="294" t="str">
        <f t="shared" si="326"/>
        <v/>
      </c>
      <c r="AH286" s="295" t="str">
        <f t="shared" ca="1" si="297"/>
        <v/>
      </c>
      <c r="AI286" s="294" t="str">
        <f t="shared" si="327"/>
        <v/>
      </c>
      <c r="AJ286" s="295" t="str">
        <f t="shared" si="298"/>
        <v/>
      </c>
      <c r="AK286" s="294" t="str">
        <f t="shared" si="328"/>
        <v/>
      </c>
      <c r="AL286" s="295" t="str">
        <f t="shared" si="299"/>
        <v/>
      </c>
      <c r="AM286" s="294" t="str">
        <f t="shared" si="329"/>
        <v/>
      </c>
      <c r="AN286" s="295" t="str">
        <f t="shared" si="300"/>
        <v/>
      </c>
      <c r="AO286" s="294" t="str">
        <f t="shared" si="330"/>
        <v/>
      </c>
      <c r="AP286" s="295" t="str">
        <f t="shared" si="301"/>
        <v/>
      </c>
      <c r="AQ286" s="294" t="str">
        <f t="shared" si="331"/>
        <v/>
      </c>
      <c r="AR286" s="295" t="str">
        <f t="shared" si="302"/>
        <v/>
      </c>
      <c r="AS286" s="294" t="str">
        <f t="shared" si="332"/>
        <v/>
      </c>
      <c r="AT286" s="295" t="str">
        <f t="shared" si="303"/>
        <v/>
      </c>
      <c r="AU286" s="294" t="str">
        <f t="shared" si="333"/>
        <v/>
      </c>
      <c r="AV286" s="295" t="str">
        <f t="shared" si="304"/>
        <v/>
      </c>
      <c r="AW286" s="294" t="str">
        <f t="shared" si="334"/>
        <v/>
      </c>
      <c r="AX286" s="295" t="str">
        <f t="shared" si="305"/>
        <v/>
      </c>
      <c r="AY286" s="294" t="str">
        <f t="shared" si="335"/>
        <v/>
      </c>
      <c r="AZ286" s="295" t="str">
        <f t="shared" si="306"/>
        <v/>
      </c>
      <c r="BA286" s="294" t="str">
        <f t="shared" si="309"/>
        <v/>
      </c>
      <c r="BB286" s="295" t="str">
        <f t="shared" si="307"/>
        <v/>
      </c>
      <c r="BC286" s="294" t="str">
        <f t="shared" si="310"/>
        <v/>
      </c>
      <c r="BD286" s="295" t="str">
        <f t="shared" si="308"/>
        <v/>
      </c>
      <c r="BE286" s="294" t="str">
        <f t="shared" si="311"/>
        <v/>
      </c>
    </row>
    <row r="287" spans="1:57" ht="26.25" hidden="1" customHeight="1">
      <c r="A287" s="241">
        <v>159</v>
      </c>
      <c r="B287" s="379"/>
      <c r="C287" s="380" t="str">
        <f t="shared" si="281"/>
        <v/>
      </c>
      <c r="D287" s="295" t="str">
        <f t="shared" si="282"/>
        <v/>
      </c>
      <c r="E287" s="294" t="str">
        <f t="shared" si="312"/>
        <v/>
      </c>
      <c r="F287" s="295" t="str">
        <f t="shared" ca="1" si="283"/>
        <v/>
      </c>
      <c r="G287" s="294" t="str">
        <f t="shared" si="313"/>
        <v/>
      </c>
      <c r="H287" s="295" t="str">
        <f t="shared" ca="1" si="284"/>
        <v/>
      </c>
      <c r="I287" s="294" t="str">
        <f t="shared" si="314"/>
        <v/>
      </c>
      <c r="J287" s="295" t="str">
        <f t="shared" ca="1" si="285"/>
        <v/>
      </c>
      <c r="K287" s="294" t="str">
        <f t="shared" si="315"/>
        <v/>
      </c>
      <c r="L287" s="295" t="str">
        <f t="shared" ca="1" si="286"/>
        <v/>
      </c>
      <c r="M287" s="294" t="str">
        <f t="shared" si="316"/>
        <v/>
      </c>
      <c r="N287" s="295" t="str">
        <f t="shared" ca="1" si="287"/>
        <v/>
      </c>
      <c r="O287" s="294" t="str">
        <f t="shared" si="317"/>
        <v/>
      </c>
      <c r="P287" s="295" t="str">
        <f t="shared" ca="1" si="288"/>
        <v/>
      </c>
      <c r="Q287" s="294" t="str">
        <f t="shared" si="318"/>
        <v/>
      </c>
      <c r="R287" s="295" t="str">
        <f t="shared" ca="1" si="289"/>
        <v/>
      </c>
      <c r="S287" s="294" t="str">
        <f t="shared" si="319"/>
        <v/>
      </c>
      <c r="T287" s="295" t="str">
        <f t="shared" ca="1" si="290"/>
        <v/>
      </c>
      <c r="U287" s="294" t="str">
        <f t="shared" si="320"/>
        <v/>
      </c>
      <c r="V287" s="295" t="str">
        <f t="shared" ca="1" si="291"/>
        <v/>
      </c>
      <c r="W287" s="294" t="str">
        <f t="shared" si="321"/>
        <v/>
      </c>
      <c r="X287" s="295" t="str">
        <f t="shared" ca="1" si="292"/>
        <v/>
      </c>
      <c r="Y287" s="294" t="str">
        <f t="shared" si="322"/>
        <v/>
      </c>
      <c r="Z287" s="295" t="str">
        <f t="shared" ca="1" si="293"/>
        <v/>
      </c>
      <c r="AA287" s="294" t="str">
        <f t="shared" si="323"/>
        <v/>
      </c>
      <c r="AB287" s="295" t="str">
        <f t="shared" ca="1" si="294"/>
        <v/>
      </c>
      <c r="AC287" s="294" t="str">
        <f t="shared" si="324"/>
        <v/>
      </c>
      <c r="AD287" s="295" t="str">
        <f t="shared" ca="1" si="295"/>
        <v/>
      </c>
      <c r="AE287" s="294" t="str">
        <f t="shared" si="325"/>
        <v/>
      </c>
      <c r="AF287" s="295" t="str">
        <f t="shared" ca="1" si="296"/>
        <v/>
      </c>
      <c r="AG287" s="294" t="str">
        <f t="shared" si="326"/>
        <v/>
      </c>
      <c r="AH287" s="295" t="str">
        <f t="shared" ca="1" si="297"/>
        <v/>
      </c>
      <c r="AI287" s="294" t="str">
        <f t="shared" si="327"/>
        <v/>
      </c>
      <c r="AJ287" s="295" t="str">
        <f t="shared" si="298"/>
        <v/>
      </c>
      <c r="AK287" s="294" t="str">
        <f t="shared" si="328"/>
        <v/>
      </c>
      <c r="AL287" s="295" t="str">
        <f t="shared" si="299"/>
        <v/>
      </c>
      <c r="AM287" s="294" t="str">
        <f t="shared" si="329"/>
        <v/>
      </c>
      <c r="AN287" s="295" t="str">
        <f t="shared" si="300"/>
        <v/>
      </c>
      <c r="AO287" s="294" t="str">
        <f t="shared" si="330"/>
        <v/>
      </c>
      <c r="AP287" s="295" t="str">
        <f t="shared" si="301"/>
        <v/>
      </c>
      <c r="AQ287" s="294" t="str">
        <f t="shared" si="331"/>
        <v/>
      </c>
      <c r="AR287" s="295" t="str">
        <f t="shared" si="302"/>
        <v/>
      </c>
      <c r="AS287" s="294" t="str">
        <f t="shared" si="332"/>
        <v/>
      </c>
      <c r="AT287" s="295" t="str">
        <f t="shared" si="303"/>
        <v/>
      </c>
      <c r="AU287" s="294" t="str">
        <f t="shared" si="333"/>
        <v/>
      </c>
      <c r="AV287" s="295" t="str">
        <f t="shared" si="304"/>
        <v/>
      </c>
      <c r="AW287" s="294" t="str">
        <f t="shared" si="334"/>
        <v/>
      </c>
      <c r="AX287" s="295" t="str">
        <f t="shared" si="305"/>
        <v/>
      </c>
      <c r="AY287" s="294" t="str">
        <f t="shared" si="335"/>
        <v/>
      </c>
      <c r="AZ287" s="295" t="str">
        <f t="shared" si="306"/>
        <v/>
      </c>
      <c r="BA287" s="294" t="str">
        <f t="shared" si="309"/>
        <v/>
      </c>
      <c r="BB287" s="295" t="str">
        <f t="shared" si="307"/>
        <v/>
      </c>
      <c r="BC287" s="294" t="str">
        <f t="shared" si="310"/>
        <v/>
      </c>
      <c r="BD287" s="295" t="str">
        <f t="shared" si="308"/>
        <v/>
      </c>
      <c r="BE287" s="294" t="str">
        <f t="shared" si="311"/>
        <v/>
      </c>
    </row>
    <row r="288" spans="1:57" ht="26.25" hidden="1" customHeight="1">
      <c r="A288" s="241">
        <v>160</v>
      </c>
      <c r="B288" s="379"/>
      <c r="C288" s="380" t="str">
        <f t="shared" si="281"/>
        <v/>
      </c>
      <c r="D288" s="295" t="str">
        <f t="shared" si="282"/>
        <v/>
      </c>
      <c r="E288" s="294" t="str">
        <f t="shared" si="312"/>
        <v/>
      </c>
      <c r="F288" s="295" t="str">
        <f t="shared" ca="1" si="283"/>
        <v/>
      </c>
      <c r="G288" s="294" t="str">
        <f t="shared" si="313"/>
        <v/>
      </c>
      <c r="H288" s="295" t="str">
        <f t="shared" ca="1" si="284"/>
        <v/>
      </c>
      <c r="I288" s="294" t="str">
        <f t="shared" si="314"/>
        <v/>
      </c>
      <c r="J288" s="295" t="str">
        <f t="shared" ca="1" si="285"/>
        <v/>
      </c>
      <c r="K288" s="294" t="str">
        <f t="shared" si="315"/>
        <v/>
      </c>
      <c r="L288" s="295" t="str">
        <f t="shared" ca="1" si="286"/>
        <v/>
      </c>
      <c r="M288" s="294" t="str">
        <f t="shared" si="316"/>
        <v/>
      </c>
      <c r="N288" s="295" t="str">
        <f t="shared" ca="1" si="287"/>
        <v/>
      </c>
      <c r="O288" s="294" t="str">
        <f t="shared" si="317"/>
        <v/>
      </c>
      <c r="P288" s="295" t="str">
        <f t="shared" ca="1" si="288"/>
        <v/>
      </c>
      <c r="Q288" s="294" t="str">
        <f t="shared" si="318"/>
        <v/>
      </c>
      <c r="R288" s="295" t="str">
        <f t="shared" ca="1" si="289"/>
        <v/>
      </c>
      <c r="S288" s="294" t="str">
        <f t="shared" si="319"/>
        <v/>
      </c>
      <c r="T288" s="295" t="str">
        <f t="shared" ca="1" si="290"/>
        <v/>
      </c>
      <c r="U288" s="294" t="str">
        <f t="shared" si="320"/>
        <v/>
      </c>
      <c r="V288" s="295" t="str">
        <f t="shared" ca="1" si="291"/>
        <v/>
      </c>
      <c r="W288" s="294" t="str">
        <f t="shared" si="321"/>
        <v/>
      </c>
      <c r="X288" s="295" t="str">
        <f t="shared" ca="1" si="292"/>
        <v/>
      </c>
      <c r="Y288" s="294" t="str">
        <f t="shared" si="322"/>
        <v/>
      </c>
      <c r="Z288" s="295" t="str">
        <f t="shared" ca="1" si="293"/>
        <v/>
      </c>
      <c r="AA288" s="294" t="str">
        <f t="shared" si="323"/>
        <v/>
      </c>
      <c r="AB288" s="295" t="str">
        <f t="shared" ca="1" si="294"/>
        <v/>
      </c>
      <c r="AC288" s="294" t="str">
        <f t="shared" si="324"/>
        <v/>
      </c>
      <c r="AD288" s="295" t="str">
        <f t="shared" ca="1" si="295"/>
        <v/>
      </c>
      <c r="AE288" s="294" t="str">
        <f t="shared" si="325"/>
        <v/>
      </c>
      <c r="AF288" s="295" t="str">
        <f t="shared" ca="1" si="296"/>
        <v/>
      </c>
      <c r="AG288" s="294" t="str">
        <f t="shared" si="326"/>
        <v/>
      </c>
      <c r="AH288" s="295" t="str">
        <f t="shared" ca="1" si="297"/>
        <v/>
      </c>
      <c r="AI288" s="294" t="str">
        <f t="shared" si="327"/>
        <v/>
      </c>
      <c r="AJ288" s="295" t="str">
        <f t="shared" si="298"/>
        <v/>
      </c>
      <c r="AK288" s="294" t="str">
        <f t="shared" si="328"/>
        <v/>
      </c>
      <c r="AL288" s="295" t="str">
        <f t="shared" si="299"/>
        <v/>
      </c>
      <c r="AM288" s="294" t="str">
        <f t="shared" si="329"/>
        <v/>
      </c>
      <c r="AN288" s="295" t="str">
        <f t="shared" si="300"/>
        <v/>
      </c>
      <c r="AO288" s="294" t="str">
        <f t="shared" si="330"/>
        <v/>
      </c>
      <c r="AP288" s="295" t="str">
        <f t="shared" si="301"/>
        <v/>
      </c>
      <c r="AQ288" s="294" t="str">
        <f t="shared" si="331"/>
        <v/>
      </c>
      <c r="AR288" s="295" t="str">
        <f t="shared" si="302"/>
        <v/>
      </c>
      <c r="AS288" s="294" t="str">
        <f t="shared" si="332"/>
        <v/>
      </c>
      <c r="AT288" s="295" t="str">
        <f t="shared" si="303"/>
        <v/>
      </c>
      <c r="AU288" s="294" t="str">
        <f t="shared" si="333"/>
        <v/>
      </c>
      <c r="AV288" s="295" t="str">
        <f t="shared" si="304"/>
        <v/>
      </c>
      <c r="AW288" s="294" t="str">
        <f t="shared" si="334"/>
        <v/>
      </c>
      <c r="AX288" s="295" t="str">
        <f t="shared" si="305"/>
        <v/>
      </c>
      <c r="AY288" s="294" t="str">
        <f t="shared" si="335"/>
        <v/>
      </c>
      <c r="AZ288" s="295" t="str">
        <f t="shared" si="306"/>
        <v/>
      </c>
      <c r="BA288" s="294" t="str">
        <f t="shared" si="309"/>
        <v/>
      </c>
      <c r="BB288" s="295" t="str">
        <f t="shared" si="307"/>
        <v/>
      </c>
      <c r="BC288" s="294" t="str">
        <f t="shared" si="310"/>
        <v/>
      </c>
      <c r="BD288" s="295" t="str">
        <f t="shared" si="308"/>
        <v/>
      </c>
      <c r="BE288" s="294" t="str">
        <f t="shared" si="311"/>
        <v/>
      </c>
    </row>
    <row r="289" spans="1:57" ht="26.25" hidden="1" customHeight="1">
      <c r="A289" s="241">
        <v>161</v>
      </c>
      <c r="B289" s="379"/>
      <c r="C289" s="380" t="str">
        <f t="shared" si="281"/>
        <v/>
      </c>
      <c r="D289" s="295" t="str">
        <f t="shared" si="282"/>
        <v/>
      </c>
      <c r="E289" s="294" t="str">
        <f t="shared" si="312"/>
        <v/>
      </c>
      <c r="F289" s="295" t="str">
        <f t="shared" ca="1" si="283"/>
        <v/>
      </c>
      <c r="G289" s="294" t="str">
        <f t="shared" si="313"/>
        <v/>
      </c>
      <c r="H289" s="295" t="str">
        <f t="shared" ca="1" si="284"/>
        <v/>
      </c>
      <c r="I289" s="294" t="str">
        <f t="shared" si="314"/>
        <v/>
      </c>
      <c r="J289" s="295" t="str">
        <f t="shared" ca="1" si="285"/>
        <v/>
      </c>
      <c r="K289" s="294" t="str">
        <f t="shared" si="315"/>
        <v/>
      </c>
      <c r="L289" s="295" t="str">
        <f t="shared" ca="1" si="286"/>
        <v/>
      </c>
      <c r="M289" s="294" t="str">
        <f t="shared" si="316"/>
        <v/>
      </c>
      <c r="N289" s="295" t="str">
        <f t="shared" ca="1" si="287"/>
        <v/>
      </c>
      <c r="O289" s="294" t="str">
        <f t="shared" si="317"/>
        <v/>
      </c>
      <c r="P289" s="295" t="str">
        <f t="shared" ca="1" si="288"/>
        <v/>
      </c>
      <c r="Q289" s="294" t="str">
        <f t="shared" si="318"/>
        <v/>
      </c>
      <c r="R289" s="295" t="str">
        <f t="shared" ca="1" si="289"/>
        <v/>
      </c>
      <c r="S289" s="294" t="str">
        <f t="shared" si="319"/>
        <v/>
      </c>
      <c r="T289" s="295" t="str">
        <f t="shared" ca="1" si="290"/>
        <v/>
      </c>
      <c r="U289" s="294" t="str">
        <f t="shared" si="320"/>
        <v/>
      </c>
      <c r="V289" s="295" t="str">
        <f t="shared" ca="1" si="291"/>
        <v/>
      </c>
      <c r="W289" s="294" t="str">
        <f t="shared" si="321"/>
        <v/>
      </c>
      <c r="X289" s="295" t="str">
        <f t="shared" ca="1" si="292"/>
        <v/>
      </c>
      <c r="Y289" s="294" t="str">
        <f t="shared" si="322"/>
        <v/>
      </c>
      <c r="Z289" s="295" t="str">
        <f t="shared" ca="1" si="293"/>
        <v/>
      </c>
      <c r="AA289" s="294" t="str">
        <f t="shared" si="323"/>
        <v/>
      </c>
      <c r="AB289" s="295" t="str">
        <f t="shared" ca="1" si="294"/>
        <v/>
      </c>
      <c r="AC289" s="294" t="str">
        <f t="shared" si="324"/>
        <v/>
      </c>
      <c r="AD289" s="295" t="str">
        <f t="shared" ca="1" si="295"/>
        <v/>
      </c>
      <c r="AE289" s="294" t="str">
        <f t="shared" si="325"/>
        <v/>
      </c>
      <c r="AF289" s="295" t="str">
        <f t="shared" ca="1" si="296"/>
        <v/>
      </c>
      <c r="AG289" s="294" t="str">
        <f t="shared" si="326"/>
        <v/>
      </c>
      <c r="AH289" s="295" t="str">
        <f t="shared" ca="1" si="297"/>
        <v/>
      </c>
      <c r="AI289" s="294" t="str">
        <f t="shared" si="327"/>
        <v/>
      </c>
      <c r="AJ289" s="295" t="str">
        <f t="shared" si="298"/>
        <v/>
      </c>
      <c r="AK289" s="294" t="str">
        <f t="shared" si="328"/>
        <v/>
      </c>
      <c r="AL289" s="295" t="str">
        <f t="shared" si="299"/>
        <v/>
      </c>
      <c r="AM289" s="294" t="str">
        <f t="shared" si="329"/>
        <v/>
      </c>
      <c r="AN289" s="295" t="str">
        <f t="shared" si="300"/>
        <v/>
      </c>
      <c r="AO289" s="294" t="str">
        <f t="shared" si="330"/>
        <v/>
      </c>
      <c r="AP289" s="295" t="str">
        <f t="shared" si="301"/>
        <v/>
      </c>
      <c r="AQ289" s="294" t="str">
        <f t="shared" si="331"/>
        <v/>
      </c>
      <c r="AR289" s="295" t="str">
        <f t="shared" si="302"/>
        <v/>
      </c>
      <c r="AS289" s="294" t="str">
        <f t="shared" si="332"/>
        <v/>
      </c>
      <c r="AT289" s="295" t="str">
        <f t="shared" si="303"/>
        <v/>
      </c>
      <c r="AU289" s="294" t="str">
        <f t="shared" si="333"/>
        <v/>
      </c>
      <c r="AV289" s="295" t="str">
        <f t="shared" si="304"/>
        <v/>
      </c>
      <c r="AW289" s="294" t="str">
        <f t="shared" si="334"/>
        <v/>
      </c>
      <c r="AX289" s="295" t="str">
        <f t="shared" si="305"/>
        <v/>
      </c>
      <c r="AY289" s="294" t="str">
        <f t="shared" si="335"/>
        <v/>
      </c>
      <c r="AZ289" s="295" t="str">
        <f t="shared" si="306"/>
        <v/>
      </c>
      <c r="BA289" s="294" t="str">
        <f t="shared" si="309"/>
        <v/>
      </c>
      <c r="BB289" s="295" t="str">
        <f t="shared" si="307"/>
        <v/>
      </c>
      <c r="BC289" s="294" t="str">
        <f t="shared" si="310"/>
        <v/>
      </c>
      <c r="BD289" s="295" t="str">
        <f t="shared" si="308"/>
        <v/>
      </c>
      <c r="BE289" s="294" t="str">
        <f t="shared" si="311"/>
        <v/>
      </c>
    </row>
    <row r="290" spans="1:57" ht="26.25" hidden="1" customHeight="1">
      <c r="A290" s="241">
        <v>162</v>
      </c>
      <c r="B290" s="379"/>
      <c r="C290" s="380" t="str">
        <f t="shared" si="281"/>
        <v/>
      </c>
      <c r="D290" s="295" t="str">
        <f t="shared" si="282"/>
        <v/>
      </c>
      <c r="E290" s="294" t="str">
        <f t="shared" si="312"/>
        <v/>
      </c>
      <c r="F290" s="295" t="str">
        <f t="shared" ca="1" si="283"/>
        <v/>
      </c>
      <c r="G290" s="294" t="str">
        <f t="shared" si="313"/>
        <v/>
      </c>
      <c r="H290" s="295" t="str">
        <f t="shared" ca="1" si="284"/>
        <v/>
      </c>
      <c r="I290" s="294" t="str">
        <f t="shared" si="314"/>
        <v/>
      </c>
      <c r="J290" s="295" t="str">
        <f t="shared" ca="1" si="285"/>
        <v/>
      </c>
      <c r="K290" s="294" t="str">
        <f t="shared" si="315"/>
        <v/>
      </c>
      <c r="L290" s="295" t="str">
        <f t="shared" ca="1" si="286"/>
        <v/>
      </c>
      <c r="M290" s="294" t="str">
        <f t="shared" si="316"/>
        <v/>
      </c>
      <c r="N290" s="295" t="str">
        <f t="shared" ca="1" si="287"/>
        <v/>
      </c>
      <c r="O290" s="294" t="str">
        <f t="shared" si="317"/>
        <v/>
      </c>
      <c r="P290" s="295" t="str">
        <f t="shared" ca="1" si="288"/>
        <v/>
      </c>
      <c r="Q290" s="294" t="str">
        <f t="shared" si="318"/>
        <v/>
      </c>
      <c r="R290" s="295" t="str">
        <f t="shared" ca="1" si="289"/>
        <v/>
      </c>
      <c r="S290" s="294" t="str">
        <f t="shared" si="319"/>
        <v/>
      </c>
      <c r="T290" s="295" t="str">
        <f t="shared" ca="1" si="290"/>
        <v/>
      </c>
      <c r="U290" s="294" t="str">
        <f t="shared" si="320"/>
        <v/>
      </c>
      <c r="V290" s="295" t="str">
        <f t="shared" ca="1" si="291"/>
        <v/>
      </c>
      <c r="W290" s="294" t="str">
        <f t="shared" si="321"/>
        <v/>
      </c>
      <c r="X290" s="295" t="str">
        <f t="shared" ca="1" si="292"/>
        <v/>
      </c>
      <c r="Y290" s="294" t="str">
        <f t="shared" si="322"/>
        <v/>
      </c>
      <c r="Z290" s="295" t="str">
        <f t="shared" ca="1" si="293"/>
        <v/>
      </c>
      <c r="AA290" s="294" t="str">
        <f t="shared" si="323"/>
        <v/>
      </c>
      <c r="AB290" s="295" t="str">
        <f t="shared" ca="1" si="294"/>
        <v/>
      </c>
      <c r="AC290" s="294" t="str">
        <f t="shared" si="324"/>
        <v/>
      </c>
      <c r="AD290" s="295" t="str">
        <f t="shared" ca="1" si="295"/>
        <v/>
      </c>
      <c r="AE290" s="294" t="str">
        <f t="shared" si="325"/>
        <v/>
      </c>
      <c r="AF290" s="295" t="str">
        <f t="shared" ca="1" si="296"/>
        <v/>
      </c>
      <c r="AG290" s="294" t="str">
        <f t="shared" si="326"/>
        <v/>
      </c>
      <c r="AH290" s="295" t="str">
        <f t="shared" ca="1" si="297"/>
        <v/>
      </c>
      <c r="AI290" s="294" t="str">
        <f t="shared" si="327"/>
        <v/>
      </c>
      <c r="AJ290" s="295" t="str">
        <f t="shared" si="298"/>
        <v/>
      </c>
      <c r="AK290" s="294" t="str">
        <f t="shared" si="328"/>
        <v/>
      </c>
      <c r="AL290" s="295" t="str">
        <f t="shared" si="299"/>
        <v/>
      </c>
      <c r="AM290" s="294" t="str">
        <f t="shared" si="329"/>
        <v/>
      </c>
      <c r="AN290" s="295" t="str">
        <f t="shared" si="300"/>
        <v/>
      </c>
      <c r="AO290" s="294" t="str">
        <f t="shared" si="330"/>
        <v/>
      </c>
      <c r="AP290" s="295" t="str">
        <f t="shared" si="301"/>
        <v/>
      </c>
      <c r="AQ290" s="294" t="str">
        <f t="shared" si="331"/>
        <v/>
      </c>
      <c r="AR290" s="295" t="str">
        <f t="shared" si="302"/>
        <v/>
      </c>
      <c r="AS290" s="294" t="str">
        <f t="shared" si="332"/>
        <v/>
      </c>
      <c r="AT290" s="295" t="str">
        <f t="shared" si="303"/>
        <v/>
      </c>
      <c r="AU290" s="294" t="str">
        <f t="shared" si="333"/>
        <v/>
      </c>
      <c r="AV290" s="295" t="str">
        <f t="shared" si="304"/>
        <v/>
      </c>
      <c r="AW290" s="294" t="str">
        <f t="shared" si="334"/>
        <v/>
      </c>
      <c r="AX290" s="295" t="str">
        <f t="shared" si="305"/>
        <v/>
      </c>
      <c r="AY290" s="294" t="str">
        <f t="shared" si="335"/>
        <v/>
      </c>
      <c r="AZ290" s="295" t="str">
        <f t="shared" si="306"/>
        <v/>
      </c>
      <c r="BA290" s="294" t="str">
        <f t="shared" si="309"/>
        <v/>
      </c>
      <c r="BB290" s="295" t="str">
        <f t="shared" si="307"/>
        <v/>
      </c>
      <c r="BC290" s="294" t="str">
        <f t="shared" si="310"/>
        <v/>
      </c>
      <c r="BD290" s="295" t="str">
        <f t="shared" si="308"/>
        <v/>
      </c>
      <c r="BE290" s="294" t="str">
        <f t="shared" si="311"/>
        <v/>
      </c>
    </row>
    <row r="291" spans="1:57" ht="26.25" hidden="1" customHeight="1">
      <c r="A291" s="241">
        <v>163</v>
      </c>
      <c r="B291" s="379"/>
      <c r="C291" s="380" t="str">
        <f t="shared" si="281"/>
        <v/>
      </c>
      <c r="D291" s="295" t="str">
        <f t="shared" si="282"/>
        <v/>
      </c>
      <c r="E291" s="294" t="str">
        <f t="shared" si="312"/>
        <v/>
      </c>
      <c r="F291" s="295" t="str">
        <f t="shared" ca="1" si="283"/>
        <v/>
      </c>
      <c r="G291" s="294" t="str">
        <f t="shared" si="313"/>
        <v/>
      </c>
      <c r="H291" s="295" t="str">
        <f t="shared" ca="1" si="284"/>
        <v/>
      </c>
      <c r="I291" s="294" t="str">
        <f t="shared" si="314"/>
        <v/>
      </c>
      <c r="J291" s="295" t="str">
        <f t="shared" ca="1" si="285"/>
        <v/>
      </c>
      <c r="K291" s="294" t="str">
        <f t="shared" si="315"/>
        <v/>
      </c>
      <c r="L291" s="295" t="str">
        <f t="shared" ca="1" si="286"/>
        <v/>
      </c>
      <c r="M291" s="294" t="str">
        <f t="shared" si="316"/>
        <v/>
      </c>
      <c r="N291" s="295" t="str">
        <f t="shared" ca="1" si="287"/>
        <v/>
      </c>
      <c r="O291" s="294" t="str">
        <f t="shared" si="317"/>
        <v/>
      </c>
      <c r="P291" s="295" t="str">
        <f t="shared" ca="1" si="288"/>
        <v/>
      </c>
      <c r="Q291" s="294" t="str">
        <f t="shared" si="318"/>
        <v/>
      </c>
      <c r="R291" s="295" t="str">
        <f t="shared" ca="1" si="289"/>
        <v/>
      </c>
      <c r="S291" s="294" t="str">
        <f t="shared" si="319"/>
        <v/>
      </c>
      <c r="T291" s="295" t="str">
        <f t="shared" ca="1" si="290"/>
        <v/>
      </c>
      <c r="U291" s="294" t="str">
        <f t="shared" si="320"/>
        <v/>
      </c>
      <c r="V291" s="295" t="str">
        <f t="shared" ca="1" si="291"/>
        <v/>
      </c>
      <c r="W291" s="294" t="str">
        <f t="shared" si="321"/>
        <v/>
      </c>
      <c r="X291" s="295" t="str">
        <f t="shared" ca="1" si="292"/>
        <v/>
      </c>
      <c r="Y291" s="294" t="str">
        <f t="shared" si="322"/>
        <v/>
      </c>
      <c r="Z291" s="295" t="str">
        <f t="shared" ca="1" si="293"/>
        <v/>
      </c>
      <c r="AA291" s="294" t="str">
        <f t="shared" si="323"/>
        <v/>
      </c>
      <c r="AB291" s="295" t="str">
        <f t="shared" ca="1" si="294"/>
        <v/>
      </c>
      <c r="AC291" s="294" t="str">
        <f t="shared" si="324"/>
        <v/>
      </c>
      <c r="AD291" s="295" t="str">
        <f t="shared" ca="1" si="295"/>
        <v/>
      </c>
      <c r="AE291" s="294" t="str">
        <f t="shared" si="325"/>
        <v/>
      </c>
      <c r="AF291" s="295" t="str">
        <f t="shared" ca="1" si="296"/>
        <v/>
      </c>
      <c r="AG291" s="294" t="str">
        <f t="shared" si="326"/>
        <v/>
      </c>
      <c r="AH291" s="295" t="str">
        <f t="shared" ca="1" si="297"/>
        <v/>
      </c>
      <c r="AI291" s="294" t="str">
        <f t="shared" si="327"/>
        <v/>
      </c>
      <c r="AJ291" s="295" t="str">
        <f t="shared" si="298"/>
        <v/>
      </c>
      <c r="AK291" s="294" t="str">
        <f t="shared" si="328"/>
        <v/>
      </c>
      <c r="AL291" s="295" t="str">
        <f t="shared" si="299"/>
        <v/>
      </c>
      <c r="AM291" s="294" t="str">
        <f t="shared" si="329"/>
        <v/>
      </c>
      <c r="AN291" s="295" t="str">
        <f t="shared" si="300"/>
        <v/>
      </c>
      <c r="AO291" s="294" t="str">
        <f t="shared" si="330"/>
        <v/>
      </c>
      <c r="AP291" s="295" t="str">
        <f t="shared" si="301"/>
        <v/>
      </c>
      <c r="AQ291" s="294" t="str">
        <f t="shared" si="331"/>
        <v/>
      </c>
      <c r="AR291" s="295" t="str">
        <f t="shared" si="302"/>
        <v/>
      </c>
      <c r="AS291" s="294" t="str">
        <f t="shared" si="332"/>
        <v/>
      </c>
      <c r="AT291" s="295" t="str">
        <f t="shared" si="303"/>
        <v/>
      </c>
      <c r="AU291" s="294" t="str">
        <f t="shared" si="333"/>
        <v/>
      </c>
      <c r="AV291" s="295" t="str">
        <f t="shared" si="304"/>
        <v/>
      </c>
      <c r="AW291" s="294" t="str">
        <f t="shared" si="334"/>
        <v/>
      </c>
      <c r="AX291" s="295" t="str">
        <f t="shared" si="305"/>
        <v/>
      </c>
      <c r="AY291" s="294" t="str">
        <f t="shared" si="335"/>
        <v/>
      </c>
      <c r="AZ291" s="295" t="str">
        <f t="shared" si="306"/>
        <v/>
      </c>
      <c r="BA291" s="294" t="str">
        <f t="shared" si="309"/>
        <v/>
      </c>
      <c r="BB291" s="295" t="str">
        <f t="shared" si="307"/>
        <v/>
      </c>
      <c r="BC291" s="294" t="str">
        <f t="shared" si="310"/>
        <v/>
      </c>
      <c r="BD291" s="295" t="str">
        <f t="shared" si="308"/>
        <v/>
      </c>
      <c r="BE291" s="294" t="str">
        <f t="shared" si="311"/>
        <v/>
      </c>
    </row>
    <row r="292" spans="1:57" ht="26.25" hidden="1" customHeight="1">
      <c r="A292" s="241">
        <v>164</v>
      </c>
      <c r="B292" s="379"/>
      <c r="C292" s="380" t="str">
        <f t="shared" si="281"/>
        <v/>
      </c>
      <c r="D292" s="295" t="str">
        <f t="shared" si="282"/>
        <v/>
      </c>
      <c r="E292" s="294" t="str">
        <f t="shared" si="312"/>
        <v/>
      </c>
      <c r="F292" s="295" t="str">
        <f t="shared" ca="1" si="283"/>
        <v/>
      </c>
      <c r="G292" s="294" t="str">
        <f t="shared" si="313"/>
        <v/>
      </c>
      <c r="H292" s="295" t="str">
        <f t="shared" ca="1" si="284"/>
        <v/>
      </c>
      <c r="I292" s="294" t="str">
        <f t="shared" si="314"/>
        <v/>
      </c>
      <c r="J292" s="295" t="str">
        <f t="shared" ca="1" si="285"/>
        <v/>
      </c>
      <c r="K292" s="294" t="str">
        <f t="shared" si="315"/>
        <v/>
      </c>
      <c r="L292" s="295" t="str">
        <f t="shared" ca="1" si="286"/>
        <v/>
      </c>
      <c r="M292" s="294" t="str">
        <f t="shared" si="316"/>
        <v/>
      </c>
      <c r="N292" s="295" t="str">
        <f t="shared" ca="1" si="287"/>
        <v/>
      </c>
      <c r="O292" s="294" t="str">
        <f t="shared" si="317"/>
        <v/>
      </c>
      <c r="P292" s="295" t="str">
        <f t="shared" ca="1" si="288"/>
        <v/>
      </c>
      <c r="Q292" s="294" t="str">
        <f t="shared" si="318"/>
        <v/>
      </c>
      <c r="R292" s="295" t="str">
        <f t="shared" ca="1" si="289"/>
        <v/>
      </c>
      <c r="S292" s="294" t="str">
        <f t="shared" si="319"/>
        <v/>
      </c>
      <c r="T292" s="295" t="str">
        <f t="shared" ca="1" si="290"/>
        <v/>
      </c>
      <c r="U292" s="294" t="str">
        <f t="shared" si="320"/>
        <v/>
      </c>
      <c r="V292" s="295" t="str">
        <f t="shared" ca="1" si="291"/>
        <v/>
      </c>
      <c r="W292" s="294" t="str">
        <f t="shared" si="321"/>
        <v/>
      </c>
      <c r="X292" s="295" t="str">
        <f t="shared" ca="1" si="292"/>
        <v/>
      </c>
      <c r="Y292" s="294" t="str">
        <f t="shared" si="322"/>
        <v/>
      </c>
      <c r="Z292" s="295" t="str">
        <f t="shared" ca="1" si="293"/>
        <v/>
      </c>
      <c r="AA292" s="294" t="str">
        <f t="shared" si="323"/>
        <v/>
      </c>
      <c r="AB292" s="295" t="str">
        <f t="shared" ca="1" si="294"/>
        <v/>
      </c>
      <c r="AC292" s="294" t="str">
        <f t="shared" si="324"/>
        <v/>
      </c>
      <c r="AD292" s="295" t="str">
        <f t="shared" ca="1" si="295"/>
        <v/>
      </c>
      <c r="AE292" s="294" t="str">
        <f t="shared" si="325"/>
        <v/>
      </c>
      <c r="AF292" s="295" t="str">
        <f t="shared" ca="1" si="296"/>
        <v/>
      </c>
      <c r="AG292" s="294" t="str">
        <f t="shared" si="326"/>
        <v/>
      </c>
      <c r="AH292" s="295" t="str">
        <f t="shared" ca="1" si="297"/>
        <v/>
      </c>
      <c r="AI292" s="294" t="str">
        <f t="shared" si="327"/>
        <v/>
      </c>
      <c r="AJ292" s="295" t="str">
        <f t="shared" si="298"/>
        <v/>
      </c>
      <c r="AK292" s="294" t="str">
        <f t="shared" si="328"/>
        <v/>
      </c>
      <c r="AL292" s="295" t="str">
        <f t="shared" si="299"/>
        <v/>
      </c>
      <c r="AM292" s="294" t="str">
        <f t="shared" si="329"/>
        <v/>
      </c>
      <c r="AN292" s="295" t="str">
        <f t="shared" si="300"/>
        <v/>
      </c>
      <c r="AO292" s="294" t="str">
        <f t="shared" si="330"/>
        <v/>
      </c>
      <c r="AP292" s="295" t="str">
        <f t="shared" si="301"/>
        <v/>
      </c>
      <c r="AQ292" s="294" t="str">
        <f t="shared" si="331"/>
        <v/>
      </c>
      <c r="AR292" s="295" t="str">
        <f t="shared" si="302"/>
        <v/>
      </c>
      <c r="AS292" s="294" t="str">
        <f t="shared" si="332"/>
        <v/>
      </c>
      <c r="AT292" s="295" t="str">
        <f t="shared" si="303"/>
        <v/>
      </c>
      <c r="AU292" s="294" t="str">
        <f t="shared" si="333"/>
        <v/>
      </c>
      <c r="AV292" s="295" t="str">
        <f t="shared" si="304"/>
        <v/>
      </c>
      <c r="AW292" s="294" t="str">
        <f t="shared" si="334"/>
        <v/>
      </c>
      <c r="AX292" s="295" t="str">
        <f t="shared" si="305"/>
        <v/>
      </c>
      <c r="AY292" s="294" t="str">
        <f t="shared" si="335"/>
        <v/>
      </c>
      <c r="AZ292" s="295" t="str">
        <f t="shared" si="306"/>
        <v/>
      </c>
      <c r="BA292" s="294" t="str">
        <f t="shared" si="309"/>
        <v/>
      </c>
      <c r="BB292" s="295" t="str">
        <f t="shared" si="307"/>
        <v/>
      </c>
      <c r="BC292" s="294" t="str">
        <f t="shared" si="310"/>
        <v/>
      </c>
      <c r="BD292" s="295" t="str">
        <f t="shared" si="308"/>
        <v/>
      </c>
      <c r="BE292" s="294" t="str">
        <f t="shared" si="311"/>
        <v/>
      </c>
    </row>
    <row r="293" spans="1:57" ht="26.25" hidden="1" customHeight="1">
      <c r="A293" s="241">
        <v>165</v>
      </c>
      <c r="B293" s="379"/>
      <c r="C293" s="380" t="str">
        <f t="shared" si="281"/>
        <v/>
      </c>
      <c r="D293" s="295" t="str">
        <f t="shared" si="282"/>
        <v/>
      </c>
      <c r="E293" s="294" t="str">
        <f t="shared" si="312"/>
        <v/>
      </c>
      <c r="F293" s="295" t="str">
        <f t="shared" ca="1" si="283"/>
        <v/>
      </c>
      <c r="G293" s="294" t="str">
        <f t="shared" si="313"/>
        <v/>
      </c>
      <c r="H293" s="295" t="str">
        <f t="shared" ca="1" si="284"/>
        <v/>
      </c>
      <c r="I293" s="294" t="str">
        <f t="shared" si="314"/>
        <v/>
      </c>
      <c r="J293" s="295" t="str">
        <f t="shared" ca="1" si="285"/>
        <v/>
      </c>
      <c r="K293" s="294" t="str">
        <f t="shared" si="315"/>
        <v/>
      </c>
      <c r="L293" s="295" t="str">
        <f t="shared" ca="1" si="286"/>
        <v/>
      </c>
      <c r="M293" s="294" t="str">
        <f t="shared" si="316"/>
        <v/>
      </c>
      <c r="N293" s="295" t="str">
        <f t="shared" ca="1" si="287"/>
        <v/>
      </c>
      <c r="O293" s="294" t="str">
        <f t="shared" si="317"/>
        <v/>
      </c>
      <c r="P293" s="295" t="str">
        <f t="shared" ca="1" si="288"/>
        <v/>
      </c>
      <c r="Q293" s="294" t="str">
        <f t="shared" si="318"/>
        <v/>
      </c>
      <c r="R293" s="295" t="str">
        <f t="shared" ca="1" si="289"/>
        <v/>
      </c>
      <c r="S293" s="294" t="str">
        <f t="shared" si="319"/>
        <v/>
      </c>
      <c r="T293" s="295" t="str">
        <f t="shared" ca="1" si="290"/>
        <v/>
      </c>
      <c r="U293" s="294" t="str">
        <f t="shared" si="320"/>
        <v/>
      </c>
      <c r="V293" s="295" t="str">
        <f t="shared" ca="1" si="291"/>
        <v/>
      </c>
      <c r="W293" s="294" t="str">
        <f t="shared" si="321"/>
        <v/>
      </c>
      <c r="X293" s="295" t="str">
        <f t="shared" ca="1" si="292"/>
        <v/>
      </c>
      <c r="Y293" s="294" t="str">
        <f t="shared" si="322"/>
        <v/>
      </c>
      <c r="Z293" s="295" t="str">
        <f t="shared" ca="1" si="293"/>
        <v/>
      </c>
      <c r="AA293" s="294" t="str">
        <f t="shared" si="323"/>
        <v/>
      </c>
      <c r="AB293" s="295" t="str">
        <f t="shared" ca="1" si="294"/>
        <v/>
      </c>
      <c r="AC293" s="294" t="str">
        <f t="shared" si="324"/>
        <v/>
      </c>
      <c r="AD293" s="295" t="str">
        <f t="shared" ca="1" si="295"/>
        <v/>
      </c>
      <c r="AE293" s="294" t="str">
        <f t="shared" si="325"/>
        <v/>
      </c>
      <c r="AF293" s="295" t="str">
        <f t="shared" ca="1" si="296"/>
        <v/>
      </c>
      <c r="AG293" s="294" t="str">
        <f t="shared" si="326"/>
        <v/>
      </c>
      <c r="AH293" s="295" t="str">
        <f t="shared" ca="1" si="297"/>
        <v/>
      </c>
      <c r="AI293" s="294" t="str">
        <f t="shared" si="327"/>
        <v/>
      </c>
      <c r="AJ293" s="295" t="str">
        <f t="shared" si="298"/>
        <v/>
      </c>
      <c r="AK293" s="294" t="str">
        <f t="shared" si="328"/>
        <v/>
      </c>
      <c r="AL293" s="295" t="str">
        <f t="shared" si="299"/>
        <v/>
      </c>
      <c r="AM293" s="294" t="str">
        <f t="shared" si="329"/>
        <v/>
      </c>
      <c r="AN293" s="295" t="str">
        <f t="shared" si="300"/>
        <v/>
      </c>
      <c r="AO293" s="294" t="str">
        <f t="shared" si="330"/>
        <v/>
      </c>
      <c r="AP293" s="295" t="str">
        <f t="shared" si="301"/>
        <v/>
      </c>
      <c r="AQ293" s="294" t="str">
        <f t="shared" si="331"/>
        <v/>
      </c>
      <c r="AR293" s="295" t="str">
        <f t="shared" si="302"/>
        <v/>
      </c>
      <c r="AS293" s="294" t="str">
        <f t="shared" si="332"/>
        <v/>
      </c>
      <c r="AT293" s="295" t="str">
        <f t="shared" si="303"/>
        <v/>
      </c>
      <c r="AU293" s="294" t="str">
        <f t="shared" si="333"/>
        <v/>
      </c>
      <c r="AV293" s="295" t="str">
        <f t="shared" si="304"/>
        <v/>
      </c>
      <c r="AW293" s="294" t="str">
        <f t="shared" si="334"/>
        <v/>
      </c>
      <c r="AX293" s="295" t="str">
        <f t="shared" si="305"/>
        <v/>
      </c>
      <c r="AY293" s="294" t="str">
        <f t="shared" si="335"/>
        <v/>
      </c>
      <c r="AZ293" s="295" t="str">
        <f t="shared" si="306"/>
        <v/>
      </c>
      <c r="BA293" s="294" t="str">
        <f t="shared" si="309"/>
        <v/>
      </c>
      <c r="BB293" s="295" t="str">
        <f t="shared" si="307"/>
        <v/>
      </c>
      <c r="BC293" s="294" t="str">
        <f t="shared" si="310"/>
        <v/>
      </c>
      <c r="BD293" s="295" t="str">
        <f t="shared" si="308"/>
        <v/>
      </c>
      <c r="BE293" s="294" t="str">
        <f t="shared" si="311"/>
        <v/>
      </c>
    </row>
    <row r="294" spans="1:57" ht="26.25" hidden="1" customHeight="1">
      <c r="A294" s="241">
        <v>166</v>
      </c>
      <c r="B294" s="379"/>
      <c r="C294" s="380" t="str">
        <f t="shared" si="281"/>
        <v/>
      </c>
      <c r="D294" s="295" t="str">
        <f t="shared" si="282"/>
        <v/>
      </c>
      <c r="E294" s="294" t="str">
        <f t="shared" si="312"/>
        <v/>
      </c>
      <c r="F294" s="295" t="str">
        <f t="shared" ca="1" si="283"/>
        <v/>
      </c>
      <c r="G294" s="294" t="str">
        <f t="shared" si="313"/>
        <v/>
      </c>
      <c r="H294" s="295" t="str">
        <f t="shared" ca="1" si="284"/>
        <v/>
      </c>
      <c r="I294" s="294" t="str">
        <f t="shared" si="314"/>
        <v/>
      </c>
      <c r="J294" s="295" t="str">
        <f t="shared" ca="1" si="285"/>
        <v/>
      </c>
      <c r="K294" s="294" t="str">
        <f t="shared" si="315"/>
        <v/>
      </c>
      <c r="L294" s="295" t="str">
        <f t="shared" ca="1" si="286"/>
        <v/>
      </c>
      <c r="M294" s="294" t="str">
        <f t="shared" si="316"/>
        <v/>
      </c>
      <c r="N294" s="295" t="str">
        <f t="shared" ca="1" si="287"/>
        <v/>
      </c>
      <c r="O294" s="294" t="str">
        <f t="shared" si="317"/>
        <v/>
      </c>
      <c r="P294" s="295" t="str">
        <f t="shared" ca="1" si="288"/>
        <v/>
      </c>
      <c r="Q294" s="294" t="str">
        <f t="shared" si="318"/>
        <v/>
      </c>
      <c r="R294" s="295" t="str">
        <f t="shared" ca="1" si="289"/>
        <v/>
      </c>
      <c r="S294" s="294" t="str">
        <f t="shared" si="319"/>
        <v/>
      </c>
      <c r="T294" s="295" t="str">
        <f t="shared" ca="1" si="290"/>
        <v/>
      </c>
      <c r="U294" s="294" t="str">
        <f t="shared" si="320"/>
        <v/>
      </c>
      <c r="V294" s="295" t="str">
        <f t="shared" ca="1" si="291"/>
        <v/>
      </c>
      <c r="W294" s="294" t="str">
        <f t="shared" si="321"/>
        <v/>
      </c>
      <c r="X294" s="295" t="str">
        <f t="shared" ca="1" si="292"/>
        <v/>
      </c>
      <c r="Y294" s="294" t="str">
        <f t="shared" si="322"/>
        <v/>
      </c>
      <c r="Z294" s="295" t="str">
        <f t="shared" ca="1" si="293"/>
        <v/>
      </c>
      <c r="AA294" s="294" t="str">
        <f t="shared" si="323"/>
        <v/>
      </c>
      <c r="AB294" s="295" t="str">
        <f t="shared" ca="1" si="294"/>
        <v/>
      </c>
      <c r="AC294" s="294" t="str">
        <f t="shared" si="324"/>
        <v/>
      </c>
      <c r="AD294" s="295" t="str">
        <f t="shared" ca="1" si="295"/>
        <v/>
      </c>
      <c r="AE294" s="294" t="str">
        <f t="shared" si="325"/>
        <v/>
      </c>
      <c r="AF294" s="295" t="str">
        <f t="shared" ca="1" si="296"/>
        <v/>
      </c>
      <c r="AG294" s="294" t="str">
        <f t="shared" si="326"/>
        <v/>
      </c>
      <c r="AH294" s="295" t="str">
        <f t="shared" ca="1" si="297"/>
        <v/>
      </c>
      <c r="AI294" s="294" t="str">
        <f t="shared" si="327"/>
        <v/>
      </c>
      <c r="AJ294" s="295" t="str">
        <f t="shared" si="298"/>
        <v/>
      </c>
      <c r="AK294" s="294" t="str">
        <f t="shared" si="328"/>
        <v/>
      </c>
      <c r="AL294" s="295" t="str">
        <f t="shared" si="299"/>
        <v/>
      </c>
      <c r="AM294" s="294" t="str">
        <f t="shared" si="329"/>
        <v/>
      </c>
      <c r="AN294" s="295" t="str">
        <f t="shared" si="300"/>
        <v/>
      </c>
      <c r="AO294" s="294" t="str">
        <f t="shared" si="330"/>
        <v/>
      </c>
      <c r="AP294" s="295" t="str">
        <f t="shared" si="301"/>
        <v/>
      </c>
      <c r="AQ294" s="294" t="str">
        <f t="shared" si="331"/>
        <v/>
      </c>
      <c r="AR294" s="295" t="str">
        <f t="shared" si="302"/>
        <v/>
      </c>
      <c r="AS294" s="294" t="str">
        <f t="shared" si="332"/>
        <v/>
      </c>
      <c r="AT294" s="295" t="str">
        <f t="shared" si="303"/>
        <v/>
      </c>
      <c r="AU294" s="294" t="str">
        <f t="shared" si="333"/>
        <v/>
      </c>
      <c r="AV294" s="295" t="str">
        <f t="shared" si="304"/>
        <v/>
      </c>
      <c r="AW294" s="294" t="str">
        <f t="shared" si="334"/>
        <v/>
      </c>
      <c r="AX294" s="295" t="str">
        <f t="shared" si="305"/>
        <v/>
      </c>
      <c r="AY294" s="294" t="str">
        <f t="shared" si="335"/>
        <v/>
      </c>
      <c r="AZ294" s="295" t="str">
        <f t="shared" si="306"/>
        <v/>
      </c>
      <c r="BA294" s="294" t="str">
        <f t="shared" si="309"/>
        <v/>
      </c>
      <c r="BB294" s="295" t="str">
        <f t="shared" si="307"/>
        <v/>
      </c>
      <c r="BC294" s="294" t="str">
        <f t="shared" si="310"/>
        <v/>
      </c>
      <c r="BD294" s="295" t="str">
        <f t="shared" si="308"/>
        <v/>
      </c>
      <c r="BE294" s="294" t="str">
        <f t="shared" si="311"/>
        <v/>
      </c>
    </row>
    <row r="295" spans="1:57" ht="26.25" hidden="1" customHeight="1">
      <c r="A295" s="241">
        <v>167</v>
      </c>
      <c r="B295" s="379"/>
      <c r="C295" s="380" t="str">
        <f t="shared" si="281"/>
        <v/>
      </c>
      <c r="D295" s="295" t="str">
        <f t="shared" si="282"/>
        <v/>
      </c>
      <c r="E295" s="294" t="str">
        <f t="shared" si="312"/>
        <v/>
      </c>
      <c r="F295" s="295" t="str">
        <f t="shared" ca="1" si="283"/>
        <v/>
      </c>
      <c r="G295" s="294" t="str">
        <f t="shared" si="313"/>
        <v/>
      </c>
      <c r="H295" s="295" t="str">
        <f t="shared" ca="1" si="284"/>
        <v/>
      </c>
      <c r="I295" s="294" t="str">
        <f t="shared" si="314"/>
        <v/>
      </c>
      <c r="J295" s="295" t="str">
        <f t="shared" ca="1" si="285"/>
        <v/>
      </c>
      <c r="K295" s="294" t="str">
        <f t="shared" si="315"/>
        <v/>
      </c>
      <c r="L295" s="295" t="str">
        <f t="shared" ca="1" si="286"/>
        <v/>
      </c>
      <c r="M295" s="294" t="str">
        <f t="shared" si="316"/>
        <v/>
      </c>
      <c r="N295" s="295" t="str">
        <f t="shared" ca="1" si="287"/>
        <v/>
      </c>
      <c r="O295" s="294" t="str">
        <f t="shared" si="317"/>
        <v/>
      </c>
      <c r="P295" s="295" t="str">
        <f t="shared" ca="1" si="288"/>
        <v/>
      </c>
      <c r="Q295" s="294" t="str">
        <f t="shared" si="318"/>
        <v/>
      </c>
      <c r="R295" s="295" t="str">
        <f t="shared" ca="1" si="289"/>
        <v/>
      </c>
      <c r="S295" s="294" t="str">
        <f t="shared" si="319"/>
        <v/>
      </c>
      <c r="T295" s="295" t="str">
        <f t="shared" ca="1" si="290"/>
        <v/>
      </c>
      <c r="U295" s="294" t="str">
        <f t="shared" si="320"/>
        <v/>
      </c>
      <c r="V295" s="295" t="str">
        <f t="shared" ca="1" si="291"/>
        <v/>
      </c>
      <c r="W295" s="294" t="str">
        <f t="shared" si="321"/>
        <v/>
      </c>
      <c r="X295" s="295" t="str">
        <f t="shared" ca="1" si="292"/>
        <v/>
      </c>
      <c r="Y295" s="294" t="str">
        <f t="shared" si="322"/>
        <v/>
      </c>
      <c r="Z295" s="295" t="str">
        <f t="shared" ca="1" si="293"/>
        <v/>
      </c>
      <c r="AA295" s="294" t="str">
        <f t="shared" si="323"/>
        <v/>
      </c>
      <c r="AB295" s="295" t="str">
        <f t="shared" ca="1" si="294"/>
        <v/>
      </c>
      <c r="AC295" s="294" t="str">
        <f t="shared" si="324"/>
        <v/>
      </c>
      <c r="AD295" s="295" t="str">
        <f t="shared" ca="1" si="295"/>
        <v/>
      </c>
      <c r="AE295" s="294" t="str">
        <f t="shared" si="325"/>
        <v/>
      </c>
      <c r="AF295" s="295" t="str">
        <f t="shared" ca="1" si="296"/>
        <v/>
      </c>
      <c r="AG295" s="294" t="str">
        <f t="shared" si="326"/>
        <v/>
      </c>
      <c r="AH295" s="295" t="str">
        <f t="shared" ca="1" si="297"/>
        <v/>
      </c>
      <c r="AI295" s="294" t="str">
        <f t="shared" si="327"/>
        <v/>
      </c>
      <c r="AJ295" s="295" t="str">
        <f t="shared" si="298"/>
        <v/>
      </c>
      <c r="AK295" s="294" t="str">
        <f t="shared" si="328"/>
        <v/>
      </c>
      <c r="AL295" s="295" t="str">
        <f t="shared" si="299"/>
        <v/>
      </c>
      <c r="AM295" s="294" t="str">
        <f t="shared" si="329"/>
        <v/>
      </c>
      <c r="AN295" s="295" t="str">
        <f t="shared" si="300"/>
        <v/>
      </c>
      <c r="AO295" s="294" t="str">
        <f t="shared" si="330"/>
        <v/>
      </c>
      <c r="AP295" s="295" t="str">
        <f t="shared" si="301"/>
        <v/>
      </c>
      <c r="AQ295" s="294" t="str">
        <f t="shared" si="331"/>
        <v/>
      </c>
      <c r="AR295" s="295" t="str">
        <f t="shared" si="302"/>
        <v/>
      </c>
      <c r="AS295" s="294" t="str">
        <f t="shared" si="332"/>
        <v/>
      </c>
      <c r="AT295" s="295" t="str">
        <f t="shared" si="303"/>
        <v/>
      </c>
      <c r="AU295" s="294" t="str">
        <f t="shared" si="333"/>
        <v/>
      </c>
      <c r="AV295" s="295" t="str">
        <f t="shared" si="304"/>
        <v/>
      </c>
      <c r="AW295" s="294" t="str">
        <f t="shared" si="334"/>
        <v/>
      </c>
      <c r="AX295" s="295" t="str">
        <f t="shared" si="305"/>
        <v/>
      </c>
      <c r="AY295" s="294" t="str">
        <f t="shared" si="335"/>
        <v/>
      </c>
      <c r="AZ295" s="295" t="str">
        <f t="shared" si="306"/>
        <v/>
      </c>
      <c r="BA295" s="294" t="str">
        <f t="shared" si="309"/>
        <v/>
      </c>
      <c r="BB295" s="295" t="str">
        <f t="shared" si="307"/>
        <v/>
      </c>
      <c r="BC295" s="294" t="str">
        <f t="shared" si="310"/>
        <v/>
      </c>
      <c r="BD295" s="295" t="str">
        <f t="shared" si="308"/>
        <v/>
      </c>
      <c r="BE295" s="294" t="str">
        <f t="shared" si="311"/>
        <v/>
      </c>
    </row>
    <row r="296" spans="1:57" ht="26.25" hidden="1" customHeight="1">
      <c r="A296" s="241">
        <v>168</v>
      </c>
      <c r="B296" s="379"/>
      <c r="C296" s="380" t="str">
        <f t="shared" si="281"/>
        <v/>
      </c>
      <c r="D296" s="295" t="str">
        <f t="shared" si="282"/>
        <v/>
      </c>
      <c r="E296" s="294" t="str">
        <f t="shared" si="312"/>
        <v/>
      </c>
      <c r="F296" s="295" t="str">
        <f t="shared" ca="1" si="283"/>
        <v/>
      </c>
      <c r="G296" s="294" t="str">
        <f t="shared" si="313"/>
        <v/>
      </c>
      <c r="H296" s="295" t="str">
        <f t="shared" ca="1" si="284"/>
        <v/>
      </c>
      <c r="I296" s="294" t="str">
        <f t="shared" si="314"/>
        <v/>
      </c>
      <c r="J296" s="295" t="str">
        <f t="shared" ca="1" si="285"/>
        <v/>
      </c>
      <c r="K296" s="294" t="str">
        <f t="shared" si="315"/>
        <v/>
      </c>
      <c r="L296" s="295" t="str">
        <f t="shared" ca="1" si="286"/>
        <v/>
      </c>
      <c r="M296" s="294" t="str">
        <f t="shared" si="316"/>
        <v/>
      </c>
      <c r="N296" s="295" t="str">
        <f t="shared" ca="1" si="287"/>
        <v/>
      </c>
      <c r="O296" s="294" t="str">
        <f t="shared" si="317"/>
        <v/>
      </c>
      <c r="P296" s="295" t="str">
        <f t="shared" ca="1" si="288"/>
        <v/>
      </c>
      <c r="Q296" s="294" t="str">
        <f t="shared" si="318"/>
        <v/>
      </c>
      <c r="R296" s="295" t="str">
        <f t="shared" ca="1" si="289"/>
        <v/>
      </c>
      <c r="S296" s="294" t="str">
        <f t="shared" si="319"/>
        <v/>
      </c>
      <c r="T296" s="295" t="str">
        <f t="shared" ca="1" si="290"/>
        <v/>
      </c>
      <c r="U296" s="294" t="str">
        <f t="shared" si="320"/>
        <v/>
      </c>
      <c r="V296" s="295" t="str">
        <f t="shared" ca="1" si="291"/>
        <v/>
      </c>
      <c r="W296" s="294" t="str">
        <f t="shared" si="321"/>
        <v/>
      </c>
      <c r="X296" s="295" t="str">
        <f t="shared" ca="1" si="292"/>
        <v/>
      </c>
      <c r="Y296" s="294" t="str">
        <f t="shared" si="322"/>
        <v/>
      </c>
      <c r="Z296" s="295" t="str">
        <f t="shared" ca="1" si="293"/>
        <v/>
      </c>
      <c r="AA296" s="294" t="str">
        <f t="shared" si="323"/>
        <v/>
      </c>
      <c r="AB296" s="295" t="str">
        <f t="shared" ca="1" si="294"/>
        <v/>
      </c>
      <c r="AC296" s="294" t="str">
        <f t="shared" si="324"/>
        <v/>
      </c>
      <c r="AD296" s="295" t="str">
        <f t="shared" ca="1" si="295"/>
        <v/>
      </c>
      <c r="AE296" s="294" t="str">
        <f t="shared" si="325"/>
        <v/>
      </c>
      <c r="AF296" s="295" t="str">
        <f t="shared" ca="1" si="296"/>
        <v/>
      </c>
      <c r="AG296" s="294" t="str">
        <f t="shared" si="326"/>
        <v/>
      </c>
      <c r="AH296" s="295" t="str">
        <f t="shared" ca="1" si="297"/>
        <v/>
      </c>
      <c r="AI296" s="294" t="str">
        <f t="shared" si="327"/>
        <v/>
      </c>
      <c r="AJ296" s="295" t="str">
        <f t="shared" si="298"/>
        <v/>
      </c>
      <c r="AK296" s="294" t="str">
        <f t="shared" si="328"/>
        <v/>
      </c>
      <c r="AL296" s="295" t="str">
        <f t="shared" si="299"/>
        <v/>
      </c>
      <c r="AM296" s="294" t="str">
        <f t="shared" si="329"/>
        <v/>
      </c>
      <c r="AN296" s="295" t="str">
        <f t="shared" si="300"/>
        <v/>
      </c>
      <c r="AO296" s="294" t="str">
        <f t="shared" si="330"/>
        <v/>
      </c>
      <c r="AP296" s="295" t="str">
        <f t="shared" si="301"/>
        <v/>
      </c>
      <c r="AQ296" s="294" t="str">
        <f t="shared" si="331"/>
        <v/>
      </c>
      <c r="AR296" s="295" t="str">
        <f t="shared" si="302"/>
        <v/>
      </c>
      <c r="AS296" s="294" t="str">
        <f t="shared" si="332"/>
        <v/>
      </c>
      <c r="AT296" s="295" t="str">
        <f t="shared" si="303"/>
        <v/>
      </c>
      <c r="AU296" s="294" t="str">
        <f t="shared" si="333"/>
        <v/>
      </c>
      <c r="AV296" s="295" t="str">
        <f t="shared" si="304"/>
        <v/>
      </c>
      <c r="AW296" s="294" t="str">
        <f t="shared" si="334"/>
        <v/>
      </c>
      <c r="AX296" s="295" t="str">
        <f t="shared" si="305"/>
        <v/>
      </c>
      <c r="AY296" s="294" t="str">
        <f t="shared" si="335"/>
        <v/>
      </c>
      <c r="AZ296" s="295" t="str">
        <f t="shared" si="306"/>
        <v/>
      </c>
      <c r="BA296" s="294" t="str">
        <f t="shared" si="309"/>
        <v/>
      </c>
      <c r="BB296" s="295" t="str">
        <f t="shared" si="307"/>
        <v/>
      </c>
      <c r="BC296" s="294" t="str">
        <f t="shared" si="310"/>
        <v/>
      </c>
      <c r="BD296" s="295" t="str">
        <f t="shared" si="308"/>
        <v/>
      </c>
      <c r="BE296" s="294" t="str">
        <f t="shared" si="311"/>
        <v/>
      </c>
    </row>
    <row r="297" spans="1:57" ht="26.25" hidden="1" customHeight="1">
      <c r="A297" s="241">
        <v>169</v>
      </c>
      <c r="B297" s="379"/>
      <c r="C297" s="380" t="str">
        <f t="shared" si="281"/>
        <v/>
      </c>
      <c r="D297" s="295" t="str">
        <f t="shared" si="282"/>
        <v/>
      </c>
      <c r="E297" s="294" t="str">
        <f t="shared" si="312"/>
        <v/>
      </c>
      <c r="F297" s="295" t="str">
        <f t="shared" ca="1" si="283"/>
        <v/>
      </c>
      <c r="G297" s="294" t="str">
        <f t="shared" si="313"/>
        <v/>
      </c>
      <c r="H297" s="295" t="str">
        <f t="shared" ca="1" si="284"/>
        <v/>
      </c>
      <c r="I297" s="294" t="str">
        <f t="shared" si="314"/>
        <v/>
      </c>
      <c r="J297" s="295" t="str">
        <f t="shared" ca="1" si="285"/>
        <v/>
      </c>
      <c r="K297" s="294" t="str">
        <f t="shared" si="315"/>
        <v/>
      </c>
      <c r="L297" s="295" t="str">
        <f t="shared" ca="1" si="286"/>
        <v/>
      </c>
      <c r="M297" s="294" t="str">
        <f t="shared" si="316"/>
        <v/>
      </c>
      <c r="N297" s="295" t="str">
        <f t="shared" ca="1" si="287"/>
        <v/>
      </c>
      <c r="O297" s="294" t="str">
        <f t="shared" si="317"/>
        <v/>
      </c>
      <c r="P297" s="295" t="str">
        <f t="shared" ca="1" si="288"/>
        <v/>
      </c>
      <c r="Q297" s="294" t="str">
        <f t="shared" si="318"/>
        <v/>
      </c>
      <c r="R297" s="295" t="str">
        <f t="shared" ca="1" si="289"/>
        <v/>
      </c>
      <c r="S297" s="294" t="str">
        <f t="shared" si="319"/>
        <v/>
      </c>
      <c r="T297" s="295" t="str">
        <f t="shared" ca="1" si="290"/>
        <v/>
      </c>
      <c r="U297" s="294" t="str">
        <f t="shared" si="320"/>
        <v/>
      </c>
      <c r="V297" s="295" t="str">
        <f t="shared" ca="1" si="291"/>
        <v/>
      </c>
      <c r="W297" s="294" t="str">
        <f t="shared" si="321"/>
        <v/>
      </c>
      <c r="X297" s="295" t="str">
        <f t="shared" ca="1" si="292"/>
        <v/>
      </c>
      <c r="Y297" s="294" t="str">
        <f t="shared" si="322"/>
        <v/>
      </c>
      <c r="Z297" s="295" t="str">
        <f t="shared" ca="1" si="293"/>
        <v/>
      </c>
      <c r="AA297" s="294" t="str">
        <f t="shared" si="323"/>
        <v/>
      </c>
      <c r="AB297" s="295" t="str">
        <f t="shared" ca="1" si="294"/>
        <v/>
      </c>
      <c r="AC297" s="294" t="str">
        <f t="shared" si="324"/>
        <v/>
      </c>
      <c r="AD297" s="295" t="str">
        <f t="shared" ca="1" si="295"/>
        <v/>
      </c>
      <c r="AE297" s="294" t="str">
        <f t="shared" si="325"/>
        <v/>
      </c>
      <c r="AF297" s="295" t="str">
        <f t="shared" ca="1" si="296"/>
        <v/>
      </c>
      <c r="AG297" s="294" t="str">
        <f t="shared" si="326"/>
        <v/>
      </c>
      <c r="AH297" s="295" t="str">
        <f t="shared" ca="1" si="297"/>
        <v/>
      </c>
      <c r="AI297" s="294" t="str">
        <f t="shared" si="327"/>
        <v/>
      </c>
      <c r="AJ297" s="295" t="str">
        <f t="shared" si="298"/>
        <v/>
      </c>
      <c r="AK297" s="294" t="str">
        <f t="shared" si="328"/>
        <v/>
      </c>
      <c r="AL297" s="295" t="str">
        <f t="shared" si="299"/>
        <v/>
      </c>
      <c r="AM297" s="294" t="str">
        <f t="shared" si="329"/>
        <v/>
      </c>
      <c r="AN297" s="295" t="str">
        <f t="shared" si="300"/>
        <v/>
      </c>
      <c r="AO297" s="294" t="str">
        <f t="shared" si="330"/>
        <v/>
      </c>
      <c r="AP297" s="295" t="str">
        <f t="shared" si="301"/>
        <v/>
      </c>
      <c r="AQ297" s="294" t="str">
        <f t="shared" si="331"/>
        <v/>
      </c>
      <c r="AR297" s="295" t="str">
        <f t="shared" si="302"/>
        <v/>
      </c>
      <c r="AS297" s="294" t="str">
        <f t="shared" si="332"/>
        <v/>
      </c>
      <c r="AT297" s="295" t="str">
        <f t="shared" si="303"/>
        <v/>
      </c>
      <c r="AU297" s="294" t="str">
        <f t="shared" si="333"/>
        <v/>
      </c>
      <c r="AV297" s="295" t="str">
        <f t="shared" si="304"/>
        <v/>
      </c>
      <c r="AW297" s="294" t="str">
        <f t="shared" si="334"/>
        <v/>
      </c>
      <c r="AX297" s="295" t="str">
        <f t="shared" si="305"/>
        <v/>
      </c>
      <c r="AY297" s="294" t="str">
        <f t="shared" si="335"/>
        <v/>
      </c>
      <c r="AZ297" s="295" t="str">
        <f t="shared" si="306"/>
        <v/>
      </c>
      <c r="BA297" s="294" t="str">
        <f t="shared" si="309"/>
        <v/>
      </c>
      <c r="BB297" s="295" t="str">
        <f t="shared" si="307"/>
        <v/>
      </c>
      <c r="BC297" s="294" t="str">
        <f t="shared" si="310"/>
        <v/>
      </c>
      <c r="BD297" s="295" t="str">
        <f t="shared" si="308"/>
        <v/>
      </c>
      <c r="BE297" s="294" t="str">
        <f t="shared" si="311"/>
        <v/>
      </c>
    </row>
    <row r="298" spans="1:57" ht="26.25" hidden="1" customHeight="1">
      <c r="A298" s="241">
        <v>170</v>
      </c>
      <c r="B298" s="379"/>
      <c r="C298" s="380" t="str">
        <f t="shared" si="281"/>
        <v/>
      </c>
      <c r="D298" s="295" t="str">
        <f t="shared" si="282"/>
        <v/>
      </c>
      <c r="E298" s="294" t="str">
        <f t="shared" si="312"/>
        <v/>
      </c>
      <c r="F298" s="295" t="str">
        <f t="shared" ca="1" si="283"/>
        <v/>
      </c>
      <c r="G298" s="294" t="str">
        <f t="shared" si="313"/>
        <v/>
      </c>
      <c r="H298" s="295" t="str">
        <f t="shared" ca="1" si="284"/>
        <v/>
      </c>
      <c r="I298" s="294" t="str">
        <f t="shared" si="314"/>
        <v/>
      </c>
      <c r="J298" s="295" t="str">
        <f t="shared" ca="1" si="285"/>
        <v/>
      </c>
      <c r="K298" s="294" t="str">
        <f t="shared" si="315"/>
        <v/>
      </c>
      <c r="L298" s="295" t="str">
        <f t="shared" ca="1" si="286"/>
        <v/>
      </c>
      <c r="M298" s="294" t="str">
        <f t="shared" si="316"/>
        <v/>
      </c>
      <c r="N298" s="295" t="str">
        <f t="shared" ca="1" si="287"/>
        <v/>
      </c>
      <c r="O298" s="294" t="str">
        <f t="shared" si="317"/>
        <v/>
      </c>
      <c r="P298" s="295" t="str">
        <f t="shared" ca="1" si="288"/>
        <v/>
      </c>
      <c r="Q298" s="294" t="str">
        <f t="shared" si="318"/>
        <v/>
      </c>
      <c r="R298" s="295" t="str">
        <f t="shared" ca="1" si="289"/>
        <v/>
      </c>
      <c r="S298" s="294" t="str">
        <f t="shared" si="319"/>
        <v/>
      </c>
      <c r="T298" s="295" t="str">
        <f t="shared" ca="1" si="290"/>
        <v/>
      </c>
      <c r="U298" s="294" t="str">
        <f t="shared" si="320"/>
        <v/>
      </c>
      <c r="V298" s="295" t="str">
        <f t="shared" ca="1" si="291"/>
        <v/>
      </c>
      <c r="W298" s="294" t="str">
        <f t="shared" si="321"/>
        <v/>
      </c>
      <c r="X298" s="295" t="str">
        <f t="shared" ca="1" si="292"/>
        <v/>
      </c>
      <c r="Y298" s="294" t="str">
        <f t="shared" si="322"/>
        <v/>
      </c>
      <c r="Z298" s="295" t="str">
        <f t="shared" ca="1" si="293"/>
        <v/>
      </c>
      <c r="AA298" s="294" t="str">
        <f t="shared" si="323"/>
        <v/>
      </c>
      <c r="AB298" s="295" t="str">
        <f t="shared" ca="1" si="294"/>
        <v/>
      </c>
      <c r="AC298" s="294" t="str">
        <f t="shared" si="324"/>
        <v/>
      </c>
      <c r="AD298" s="295" t="str">
        <f t="shared" ca="1" si="295"/>
        <v/>
      </c>
      <c r="AE298" s="294" t="str">
        <f t="shared" si="325"/>
        <v/>
      </c>
      <c r="AF298" s="295" t="str">
        <f t="shared" ca="1" si="296"/>
        <v/>
      </c>
      <c r="AG298" s="294" t="str">
        <f t="shared" si="326"/>
        <v/>
      </c>
      <c r="AH298" s="295" t="str">
        <f t="shared" ca="1" si="297"/>
        <v/>
      </c>
      <c r="AI298" s="294" t="str">
        <f t="shared" si="327"/>
        <v/>
      </c>
      <c r="AJ298" s="295" t="str">
        <f t="shared" si="298"/>
        <v/>
      </c>
      <c r="AK298" s="294" t="str">
        <f t="shared" si="328"/>
        <v/>
      </c>
      <c r="AL298" s="295" t="str">
        <f t="shared" si="299"/>
        <v/>
      </c>
      <c r="AM298" s="294" t="str">
        <f t="shared" si="329"/>
        <v/>
      </c>
      <c r="AN298" s="295" t="str">
        <f t="shared" si="300"/>
        <v/>
      </c>
      <c r="AO298" s="294" t="str">
        <f t="shared" si="330"/>
        <v/>
      </c>
      <c r="AP298" s="295" t="str">
        <f t="shared" si="301"/>
        <v/>
      </c>
      <c r="AQ298" s="294" t="str">
        <f t="shared" si="331"/>
        <v/>
      </c>
      <c r="AR298" s="295" t="str">
        <f t="shared" si="302"/>
        <v/>
      </c>
      <c r="AS298" s="294" t="str">
        <f t="shared" si="332"/>
        <v/>
      </c>
      <c r="AT298" s="295" t="str">
        <f t="shared" si="303"/>
        <v/>
      </c>
      <c r="AU298" s="294" t="str">
        <f t="shared" si="333"/>
        <v/>
      </c>
      <c r="AV298" s="295" t="str">
        <f t="shared" si="304"/>
        <v/>
      </c>
      <c r="AW298" s="294" t="str">
        <f t="shared" si="334"/>
        <v/>
      </c>
      <c r="AX298" s="295" t="str">
        <f t="shared" si="305"/>
        <v/>
      </c>
      <c r="AY298" s="294" t="str">
        <f t="shared" si="335"/>
        <v/>
      </c>
      <c r="AZ298" s="295" t="str">
        <f t="shared" si="306"/>
        <v/>
      </c>
      <c r="BA298" s="294" t="str">
        <f t="shared" si="309"/>
        <v/>
      </c>
      <c r="BB298" s="295" t="str">
        <f t="shared" si="307"/>
        <v/>
      </c>
      <c r="BC298" s="294" t="str">
        <f t="shared" si="310"/>
        <v/>
      </c>
      <c r="BD298" s="295" t="str">
        <f t="shared" si="308"/>
        <v/>
      </c>
      <c r="BE298" s="294" t="str">
        <f t="shared" si="311"/>
        <v/>
      </c>
    </row>
    <row r="299" spans="1:57" ht="26.25" hidden="1" customHeight="1">
      <c r="A299" s="241">
        <v>171</v>
      </c>
      <c r="B299" s="379"/>
      <c r="C299" s="380" t="str">
        <f t="shared" si="281"/>
        <v/>
      </c>
      <c r="D299" s="295" t="str">
        <f t="shared" si="282"/>
        <v/>
      </c>
      <c r="E299" s="294" t="str">
        <f t="shared" si="312"/>
        <v/>
      </c>
      <c r="F299" s="295" t="str">
        <f t="shared" ca="1" si="283"/>
        <v/>
      </c>
      <c r="G299" s="294" t="str">
        <f t="shared" si="313"/>
        <v/>
      </c>
      <c r="H299" s="295" t="str">
        <f t="shared" ca="1" si="284"/>
        <v/>
      </c>
      <c r="I299" s="294" t="str">
        <f t="shared" si="314"/>
        <v/>
      </c>
      <c r="J299" s="295" t="str">
        <f t="shared" ca="1" si="285"/>
        <v/>
      </c>
      <c r="K299" s="294" t="str">
        <f t="shared" si="315"/>
        <v/>
      </c>
      <c r="L299" s="295" t="str">
        <f t="shared" ca="1" si="286"/>
        <v/>
      </c>
      <c r="M299" s="294" t="str">
        <f t="shared" si="316"/>
        <v/>
      </c>
      <c r="N299" s="295" t="str">
        <f t="shared" ca="1" si="287"/>
        <v/>
      </c>
      <c r="O299" s="294" t="str">
        <f t="shared" si="317"/>
        <v/>
      </c>
      <c r="P299" s="295" t="str">
        <f t="shared" ca="1" si="288"/>
        <v/>
      </c>
      <c r="Q299" s="294" t="str">
        <f t="shared" si="318"/>
        <v/>
      </c>
      <c r="R299" s="295" t="str">
        <f t="shared" ca="1" si="289"/>
        <v/>
      </c>
      <c r="S299" s="294" t="str">
        <f t="shared" si="319"/>
        <v/>
      </c>
      <c r="T299" s="295" t="str">
        <f t="shared" ca="1" si="290"/>
        <v/>
      </c>
      <c r="U299" s="294" t="str">
        <f t="shared" si="320"/>
        <v/>
      </c>
      <c r="V299" s="295" t="str">
        <f t="shared" ca="1" si="291"/>
        <v/>
      </c>
      <c r="W299" s="294" t="str">
        <f t="shared" si="321"/>
        <v/>
      </c>
      <c r="X299" s="295" t="str">
        <f t="shared" ca="1" si="292"/>
        <v/>
      </c>
      <c r="Y299" s="294" t="str">
        <f t="shared" si="322"/>
        <v/>
      </c>
      <c r="Z299" s="295" t="str">
        <f t="shared" ca="1" si="293"/>
        <v/>
      </c>
      <c r="AA299" s="294" t="str">
        <f t="shared" si="323"/>
        <v/>
      </c>
      <c r="AB299" s="295" t="str">
        <f t="shared" ca="1" si="294"/>
        <v/>
      </c>
      <c r="AC299" s="294" t="str">
        <f t="shared" si="324"/>
        <v/>
      </c>
      <c r="AD299" s="295" t="str">
        <f t="shared" ca="1" si="295"/>
        <v/>
      </c>
      <c r="AE299" s="294" t="str">
        <f t="shared" si="325"/>
        <v/>
      </c>
      <c r="AF299" s="295" t="str">
        <f t="shared" ca="1" si="296"/>
        <v/>
      </c>
      <c r="AG299" s="294" t="str">
        <f t="shared" si="326"/>
        <v/>
      </c>
      <c r="AH299" s="295" t="str">
        <f t="shared" ca="1" si="297"/>
        <v/>
      </c>
      <c r="AI299" s="294" t="str">
        <f t="shared" si="327"/>
        <v/>
      </c>
      <c r="AJ299" s="295" t="str">
        <f t="shared" si="298"/>
        <v/>
      </c>
      <c r="AK299" s="294" t="str">
        <f t="shared" si="328"/>
        <v/>
      </c>
      <c r="AL299" s="295" t="str">
        <f t="shared" si="299"/>
        <v/>
      </c>
      <c r="AM299" s="294" t="str">
        <f t="shared" si="329"/>
        <v/>
      </c>
      <c r="AN299" s="295" t="str">
        <f t="shared" si="300"/>
        <v/>
      </c>
      <c r="AO299" s="294" t="str">
        <f t="shared" si="330"/>
        <v/>
      </c>
      <c r="AP299" s="295" t="str">
        <f t="shared" si="301"/>
        <v/>
      </c>
      <c r="AQ299" s="294" t="str">
        <f t="shared" si="331"/>
        <v/>
      </c>
      <c r="AR299" s="295" t="str">
        <f t="shared" si="302"/>
        <v/>
      </c>
      <c r="AS299" s="294" t="str">
        <f t="shared" si="332"/>
        <v/>
      </c>
      <c r="AT299" s="295" t="str">
        <f t="shared" si="303"/>
        <v/>
      </c>
      <c r="AU299" s="294" t="str">
        <f t="shared" si="333"/>
        <v/>
      </c>
      <c r="AV299" s="295" t="str">
        <f t="shared" si="304"/>
        <v/>
      </c>
      <c r="AW299" s="294" t="str">
        <f t="shared" si="334"/>
        <v/>
      </c>
      <c r="AX299" s="295" t="str">
        <f t="shared" si="305"/>
        <v/>
      </c>
      <c r="AY299" s="294" t="str">
        <f t="shared" si="335"/>
        <v/>
      </c>
      <c r="AZ299" s="295" t="str">
        <f t="shared" si="306"/>
        <v/>
      </c>
      <c r="BA299" s="294" t="str">
        <f t="shared" si="309"/>
        <v/>
      </c>
      <c r="BB299" s="295" t="str">
        <f t="shared" si="307"/>
        <v/>
      </c>
      <c r="BC299" s="294" t="str">
        <f t="shared" si="310"/>
        <v/>
      </c>
      <c r="BD299" s="295" t="str">
        <f t="shared" si="308"/>
        <v/>
      </c>
      <c r="BE299" s="294" t="str">
        <f t="shared" si="311"/>
        <v/>
      </c>
    </row>
    <row r="300" spans="1:57" ht="26.25" hidden="1" customHeight="1">
      <c r="A300" s="241">
        <v>172</v>
      </c>
      <c r="B300" s="379"/>
      <c r="C300" s="380" t="str">
        <f t="shared" si="281"/>
        <v/>
      </c>
      <c r="D300" s="295" t="str">
        <f t="shared" si="282"/>
        <v/>
      </c>
      <c r="E300" s="294" t="str">
        <f t="shared" si="312"/>
        <v/>
      </c>
      <c r="F300" s="295" t="str">
        <f t="shared" ca="1" si="283"/>
        <v/>
      </c>
      <c r="G300" s="294" t="str">
        <f t="shared" si="313"/>
        <v/>
      </c>
      <c r="H300" s="295" t="str">
        <f t="shared" ca="1" si="284"/>
        <v/>
      </c>
      <c r="I300" s="294" t="str">
        <f t="shared" si="314"/>
        <v/>
      </c>
      <c r="J300" s="295" t="str">
        <f t="shared" ca="1" si="285"/>
        <v/>
      </c>
      <c r="K300" s="294" t="str">
        <f t="shared" si="315"/>
        <v/>
      </c>
      <c r="L300" s="295" t="str">
        <f t="shared" ca="1" si="286"/>
        <v/>
      </c>
      <c r="M300" s="294" t="str">
        <f t="shared" si="316"/>
        <v/>
      </c>
      <c r="N300" s="295" t="str">
        <f t="shared" ca="1" si="287"/>
        <v/>
      </c>
      <c r="O300" s="294" t="str">
        <f t="shared" si="317"/>
        <v/>
      </c>
      <c r="P300" s="295" t="str">
        <f t="shared" ca="1" si="288"/>
        <v/>
      </c>
      <c r="Q300" s="294" t="str">
        <f t="shared" si="318"/>
        <v/>
      </c>
      <c r="R300" s="295" t="str">
        <f t="shared" ca="1" si="289"/>
        <v/>
      </c>
      <c r="S300" s="294" t="str">
        <f t="shared" si="319"/>
        <v/>
      </c>
      <c r="T300" s="295" t="str">
        <f t="shared" ca="1" si="290"/>
        <v/>
      </c>
      <c r="U300" s="294" t="str">
        <f t="shared" si="320"/>
        <v/>
      </c>
      <c r="V300" s="295" t="str">
        <f t="shared" ca="1" si="291"/>
        <v/>
      </c>
      <c r="W300" s="294" t="str">
        <f t="shared" si="321"/>
        <v/>
      </c>
      <c r="X300" s="295" t="str">
        <f t="shared" ca="1" si="292"/>
        <v/>
      </c>
      <c r="Y300" s="294" t="str">
        <f t="shared" si="322"/>
        <v/>
      </c>
      <c r="Z300" s="295" t="str">
        <f t="shared" ca="1" si="293"/>
        <v/>
      </c>
      <c r="AA300" s="294" t="str">
        <f t="shared" si="323"/>
        <v/>
      </c>
      <c r="AB300" s="295" t="str">
        <f t="shared" ca="1" si="294"/>
        <v/>
      </c>
      <c r="AC300" s="294" t="str">
        <f t="shared" si="324"/>
        <v/>
      </c>
      <c r="AD300" s="295" t="str">
        <f t="shared" ca="1" si="295"/>
        <v/>
      </c>
      <c r="AE300" s="294" t="str">
        <f t="shared" si="325"/>
        <v/>
      </c>
      <c r="AF300" s="295" t="str">
        <f t="shared" ca="1" si="296"/>
        <v/>
      </c>
      <c r="AG300" s="294" t="str">
        <f t="shared" si="326"/>
        <v/>
      </c>
      <c r="AH300" s="295" t="str">
        <f t="shared" ca="1" si="297"/>
        <v/>
      </c>
      <c r="AI300" s="294" t="str">
        <f t="shared" si="327"/>
        <v/>
      </c>
      <c r="AJ300" s="295" t="str">
        <f t="shared" si="298"/>
        <v/>
      </c>
      <c r="AK300" s="294" t="str">
        <f t="shared" si="328"/>
        <v/>
      </c>
      <c r="AL300" s="295" t="str">
        <f t="shared" si="299"/>
        <v/>
      </c>
      <c r="AM300" s="294" t="str">
        <f t="shared" si="329"/>
        <v/>
      </c>
      <c r="AN300" s="295" t="str">
        <f t="shared" si="300"/>
        <v/>
      </c>
      <c r="AO300" s="294" t="str">
        <f t="shared" si="330"/>
        <v/>
      </c>
      <c r="AP300" s="295" t="str">
        <f t="shared" si="301"/>
        <v/>
      </c>
      <c r="AQ300" s="294" t="str">
        <f t="shared" si="331"/>
        <v/>
      </c>
      <c r="AR300" s="295" t="str">
        <f t="shared" si="302"/>
        <v/>
      </c>
      <c r="AS300" s="294" t="str">
        <f t="shared" si="332"/>
        <v/>
      </c>
      <c r="AT300" s="295" t="str">
        <f t="shared" si="303"/>
        <v/>
      </c>
      <c r="AU300" s="294" t="str">
        <f t="shared" si="333"/>
        <v/>
      </c>
      <c r="AV300" s="295" t="str">
        <f t="shared" si="304"/>
        <v/>
      </c>
      <c r="AW300" s="294" t="str">
        <f t="shared" si="334"/>
        <v/>
      </c>
      <c r="AX300" s="295" t="str">
        <f t="shared" si="305"/>
        <v/>
      </c>
      <c r="AY300" s="294" t="str">
        <f t="shared" si="335"/>
        <v/>
      </c>
      <c r="AZ300" s="295" t="str">
        <f t="shared" si="306"/>
        <v/>
      </c>
      <c r="BA300" s="294" t="str">
        <f t="shared" si="309"/>
        <v/>
      </c>
      <c r="BB300" s="295" t="str">
        <f t="shared" si="307"/>
        <v/>
      </c>
      <c r="BC300" s="294" t="str">
        <f t="shared" si="310"/>
        <v/>
      </c>
      <c r="BD300" s="295" t="str">
        <f t="shared" si="308"/>
        <v/>
      </c>
      <c r="BE300" s="294" t="str">
        <f t="shared" si="311"/>
        <v/>
      </c>
    </row>
    <row r="301" spans="1:57" ht="26.25" hidden="1" customHeight="1">
      <c r="A301" s="241">
        <v>173</v>
      </c>
      <c r="B301" s="379"/>
      <c r="C301" s="380" t="str">
        <f t="shared" si="281"/>
        <v/>
      </c>
      <c r="D301" s="295" t="str">
        <f t="shared" si="282"/>
        <v/>
      </c>
      <c r="E301" s="294" t="str">
        <f t="shared" si="312"/>
        <v/>
      </c>
      <c r="F301" s="295" t="str">
        <f t="shared" ca="1" si="283"/>
        <v/>
      </c>
      <c r="G301" s="294" t="str">
        <f t="shared" si="313"/>
        <v/>
      </c>
      <c r="H301" s="295" t="str">
        <f t="shared" ca="1" si="284"/>
        <v/>
      </c>
      <c r="I301" s="294" t="str">
        <f t="shared" si="314"/>
        <v/>
      </c>
      <c r="J301" s="295" t="str">
        <f t="shared" ca="1" si="285"/>
        <v/>
      </c>
      <c r="K301" s="294" t="str">
        <f t="shared" si="315"/>
        <v/>
      </c>
      <c r="L301" s="295" t="str">
        <f t="shared" ca="1" si="286"/>
        <v/>
      </c>
      <c r="M301" s="294" t="str">
        <f t="shared" si="316"/>
        <v/>
      </c>
      <c r="N301" s="295" t="str">
        <f t="shared" ca="1" si="287"/>
        <v/>
      </c>
      <c r="O301" s="294" t="str">
        <f t="shared" si="317"/>
        <v/>
      </c>
      <c r="P301" s="295" t="str">
        <f t="shared" ca="1" si="288"/>
        <v/>
      </c>
      <c r="Q301" s="294" t="str">
        <f t="shared" si="318"/>
        <v/>
      </c>
      <c r="R301" s="295" t="str">
        <f t="shared" ca="1" si="289"/>
        <v/>
      </c>
      <c r="S301" s="294" t="str">
        <f t="shared" si="319"/>
        <v/>
      </c>
      <c r="T301" s="295" t="str">
        <f t="shared" ca="1" si="290"/>
        <v/>
      </c>
      <c r="U301" s="294" t="str">
        <f t="shared" si="320"/>
        <v/>
      </c>
      <c r="V301" s="295" t="str">
        <f t="shared" ca="1" si="291"/>
        <v/>
      </c>
      <c r="W301" s="294" t="str">
        <f t="shared" si="321"/>
        <v/>
      </c>
      <c r="X301" s="295" t="str">
        <f t="shared" ca="1" si="292"/>
        <v/>
      </c>
      <c r="Y301" s="294" t="str">
        <f t="shared" si="322"/>
        <v/>
      </c>
      <c r="Z301" s="295" t="str">
        <f t="shared" ca="1" si="293"/>
        <v/>
      </c>
      <c r="AA301" s="294" t="str">
        <f t="shared" si="323"/>
        <v/>
      </c>
      <c r="AB301" s="295" t="str">
        <f t="shared" ca="1" si="294"/>
        <v/>
      </c>
      <c r="AC301" s="294" t="str">
        <f t="shared" si="324"/>
        <v/>
      </c>
      <c r="AD301" s="295" t="str">
        <f t="shared" ca="1" si="295"/>
        <v/>
      </c>
      <c r="AE301" s="294" t="str">
        <f t="shared" si="325"/>
        <v/>
      </c>
      <c r="AF301" s="295" t="str">
        <f t="shared" ca="1" si="296"/>
        <v/>
      </c>
      <c r="AG301" s="294" t="str">
        <f t="shared" si="326"/>
        <v/>
      </c>
      <c r="AH301" s="295" t="str">
        <f t="shared" ca="1" si="297"/>
        <v/>
      </c>
      <c r="AI301" s="294" t="str">
        <f t="shared" si="327"/>
        <v/>
      </c>
      <c r="AJ301" s="295" t="str">
        <f t="shared" si="298"/>
        <v/>
      </c>
      <c r="AK301" s="294" t="str">
        <f t="shared" si="328"/>
        <v/>
      </c>
      <c r="AL301" s="295" t="str">
        <f t="shared" si="299"/>
        <v/>
      </c>
      <c r="AM301" s="294" t="str">
        <f t="shared" si="329"/>
        <v/>
      </c>
      <c r="AN301" s="295" t="str">
        <f t="shared" si="300"/>
        <v/>
      </c>
      <c r="AO301" s="294" t="str">
        <f t="shared" si="330"/>
        <v/>
      </c>
      <c r="AP301" s="295" t="str">
        <f t="shared" si="301"/>
        <v/>
      </c>
      <c r="AQ301" s="294" t="str">
        <f t="shared" si="331"/>
        <v/>
      </c>
      <c r="AR301" s="295" t="str">
        <f t="shared" si="302"/>
        <v/>
      </c>
      <c r="AS301" s="294" t="str">
        <f t="shared" si="332"/>
        <v/>
      </c>
      <c r="AT301" s="295" t="str">
        <f t="shared" si="303"/>
        <v/>
      </c>
      <c r="AU301" s="294" t="str">
        <f t="shared" si="333"/>
        <v/>
      </c>
      <c r="AV301" s="295" t="str">
        <f t="shared" si="304"/>
        <v/>
      </c>
      <c r="AW301" s="294" t="str">
        <f t="shared" si="334"/>
        <v/>
      </c>
      <c r="AX301" s="295" t="str">
        <f t="shared" si="305"/>
        <v/>
      </c>
      <c r="AY301" s="294" t="str">
        <f t="shared" si="335"/>
        <v/>
      </c>
      <c r="AZ301" s="295" t="str">
        <f t="shared" si="306"/>
        <v/>
      </c>
      <c r="BA301" s="294" t="str">
        <f t="shared" si="309"/>
        <v/>
      </c>
      <c r="BB301" s="295" t="str">
        <f t="shared" si="307"/>
        <v/>
      </c>
      <c r="BC301" s="294" t="str">
        <f t="shared" si="310"/>
        <v/>
      </c>
      <c r="BD301" s="295" t="str">
        <f t="shared" si="308"/>
        <v/>
      </c>
      <c r="BE301" s="294" t="str">
        <f t="shared" si="311"/>
        <v/>
      </c>
    </row>
    <row r="302" spans="1:57" ht="26.25" hidden="1" customHeight="1">
      <c r="A302" s="241">
        <v>174</v>
      </c>
      <c r="B302" s="379"/>
      <c r="C302" s="380" t="str">
        <f t="shared" si="281"/>
        <v/>
      </c>
      <c r="D302" s="295" t="str">
        <f t="shared" si="282"/>
        <v/>
      </c>
      <c r="E302" s="294" t="str">
        <f t="shared" si="312"/>
        <v/>
      </c>
      <c r="F302" s="295" t="str">
        <f t="shared" ca="1" si="283"/>
        <v/>
      </c>
      <c r="G302" s="294" t="str">
        <f t="shared" si="313"/>
        <v/>
      </c>
      <c r="H302" s="295" t="str">
        <f t="shared" ca="1" si="284"/>
        <v/>
      </c>
      <c r="I302" s="294" t="str">
        <f t="shared" si="314"/>
        <v/>
      </c>
      <c r="J302" s="295" t="str">
        <f t="shared" ca="1" si="285"/>
        <v/>
      </c>
      <c r="K302" s="294" t="str">
        <f t="shared" si="315"/>
        <v/>
      </c>
      <c r="L302" s="295" t="str">
        <f t="shared" ca="1" si="286"/>
        <v/>
      </c>
      <c r="M302" s="294" t="str">
        <f t="shared" si="316"/>
        <v/>
      </c>
      <c r="N302" s="295" t="str">
        <f t="shared" ca="1" si="287"/>
        <v/>
      </c>
      <c r="O302" s="294" t="str">
        <f t="shared" si="317"/>
        <v/>
      </c>
      <c r="P302" s="295" t="str">
        <f t="shared" ca="1" si="288"/>
        <v/>
      </c>
      <c r="Q302" s="294" t="str">
        <f t="shared" si="318"/>
        <v/>
      </c>
      <c r="R302" s="295" t="str">
        <f t="shared" ca="1" si="289"/>
        <v/>
      </c>
      <c r="S302" s="294" t="str">
        <f t="shared" si="319"/>
        <v/>
      </c>
      <c r="T302" s="295" t="str">
        <f t="shared" ca="1" si="290"/>
        <v/>
      </c>
      <c r="U302" s="294" t="str">
        <f t="shared" si="320"/>
        <v/>
      </c>
      <c r="V302" s="295" t="str">
        <f t="shared" ca="1" si="291"/>
        <v/>
      </c>
      <c r="W302" s="294" t="str">
        <f t="shared" si="321"/>
        <v/>
      </c>
      <c r="X302" s="295" t="str">
        <f t="shared" ca="1" si="292"/>
        <v/>
      </c>
      <c r="Y302" s="294" t="str">
        <f t="shared" si="322"/>
        <v/>
      </c>
      <c r="Z302" s="295" t="str">
        <f t="shared" ca="1" si="293"/>
        <v/>
      </c>
      <c r="AA302" s="294" t="str">
        <f t="shared" si="323"/>
        <v/>
      </c>
      <c r="AB302" s="295" t="str">
        <f t="shared" ca="1" si="294"/>
        <v/>
      </c>
      <c r="AC302" s="294" t="str">
        <f t="shared" si="324"/>
        <v/>
      </c>
      <c r="AD302" s="295" t="str">
        <f t="shared" ca="1" si="295"/>
        <v/>
      </c>
      <c r="AE302" s="294" t="str">
        <f t="shared" si="325"/>
        <v/>
      </c>
      <c r="AF302" s="295" t="str">
        <f t="shared" ca="1" si="296"/>
        <v/>
      </c>
      <c r="AG302" s="294" t="str">
        <f t="shared" si="326"/>
        <v/>
      </c>
      <c r="AH302" s="295" t="str">
        <f t="shared" ca="1" si="297"/>
        <v/>
      </c>
      <c r="AI302" s="294" t="str">
        <f t="shared" si="327"/>
        <v/>
      </c>
      <c r="AJ302" s="295" t="str">
        <f t="shared" si="298"/>
        <v/>
      </c>
      <c r="AK302" s="294" t="str">
        <f t="shared" si="328"/>
        <v/>
      </c>
      <c r="AL302" s="295" t="str">
        <f t="shared" si="299"/>
        <v/>
      </c>
      <c r="AM302" s="294" t="str">
        <f t="shared" si="329"/>
        <v/>
      </c>
      <c r="AN302" s="295" t="str">
        <f t="shared" si="300"/>
        <v/>
      </c>
      <c r="AO302" s="294" t="str">
        <f t="shared" si="330"/>
        <v/>
      </c>
      <c r="AP302" s="295" t="str">
        <f t="shared" si="301"/>
        <v/>
      </c>
      <c r="AQ302" s="294" t="str">
        <f t="shared" si="331"/>
        <v/>
      </c>
      <c r="AR302" s="295" t="str">
        <f t="shared" si="302"/>
        <v/>
      </c>
      <c r="AS302" s="294" t="str">
        <f t="shared" si="332"/>
        <v/>
      </c>
      <c r="AT302" s="295" t="str">
        <f t="shared" si="303"/>
        <v/>
      </c>
      <c r="AU302" s="294" t="str">
        <f t="shared" si="333"/>
        <v/>
      </c>
      <c r="AV302" s="295" t="str">
        <f t="shared" si="304"/>
        <v/>
      </c>
      <c r="AW302" s="294" t="str">
        <f t="shared" si="334"/>
        <v/>
      </c>
      <c r="AX302" s="295" t="str">
        <f t="shared" si="305"/>
        <v/>
      </c>
      <c r="AY302" s="294" t="str">
        <f t="shared" si="335"/>
        <v/>
      </c>
      <c r="AZ302" s="295" t="str">
        <f t="shared" si="306"/>
        <v/>
      </c>
      <c r="BA302" s="294" t="str">
        <f t="shared" si="309"/>
        <v/>
      </c>
      <c r="BB302" s="295" t="str">
        <f t="shared" si="307"/>
        <v/>
      </c>
      <c r="BC302" s="294" t="str">
        <f t="shared" si="310"/>
        <v/>
      </c>
      <c r="BD302" s="295" t="str">
        <f t="shared" si="308"/>
        <v/>
      </c>
      <c r="BE302" s="294" t="str">
        <f t="shared" si="311"/>
        <v/>
      </c>
    </row>
    <row r="303" spans="1:57" ht="26.25" hidden="1" customHeight="1">
      <c r="A303" s="241">
        <v>175</v>
      </c>
      <c r="B303" s="379"/>
      <c r="C303" s="380" t="str">
        <f t="shared" si="281"/>
        <v/>
      </c>
      <c r="D303" s="295" t="str">
        <f t="shared" si="282"/>
        <v/>
      </c>
      <c r="E303" s="294" t="str">
        <f t="shared" si="312"/>
        <v/>
      </c>
      <c r="F303" s="295" t="str">
        <f t="shared" ca="1" si="283"/>
        <v/>
      </c>
      <c r="G303" s="294" t="str">
        <f t="shared" si="313"/>
        <v/>
      </c>
      <c r="H303" s="295" t="str">
        <f t="shared" ca="1" si="284"/>
        <v/>
      </c>
      <c r="I303" s="294" t="str">
        <f t="shared" si="314"/>
        <v/>
      </c>
      <c r="J303" s="295" t="str">
        <f t="shared" ca="1" si="285"/>
        <v/>
      </c>
      <c r="K303" s="294" t="str">
        <f t="shared" si="315"/>
        <v/>
      </c>
      <c r="L303" s="295" t="str">
        <f t="shared" ca="1" si="286"/>
        <v/>
      </c>
      <c r="M303" s="294" t="str">
        <f t="shared" si="316"/>
        <v/>
      </c>
      <c r="N303" s="295" t="str">
        <f t="shared" ca="1" si="287"/>
        <v/>
      </c>
      <c r="O303" s="294" t="str">
        <f t="shared" si="317"/>
        <v/>
      </c>
      <c r="P303" s="295" t="str">
        <f t="shared" ca="1" si="288"/>
        <v/>
      </c>
      <c r="Q303" s="294" t="str">
        <f t="shared" si="318"/>
        <v/>
      </c>
      <c r="R303" s="295" t="str">
        <f t="shared" ca="1" si="289"/>
        <v/>
      </c>
      <c r="S303" s="294" t="str">
        <f t="shared" si="319"/>
        <v/>
      </c>
      <c r="T303" s="295" t="str">
        <f t="shared" ca="1" si="290"/>
        <v/>
      </c>
      <c r="U303" s="294" t="str">
        <f t="shared" si="320"/>
        <v/>
      </c>
      <c r="V303" s="295" t="str">
        <f t="shared" ca="1" si="291"/>
        <v/>
      </c>
      <c r="W303" s="294" t="str">
        <f t="shared" si="321"/>
        <v/>
      </c>
      <c r="X303" s="295" t="str">
        <f t="shared" ca="1" si="292"/>
        <v/>
      </c>
      <c r="Y303" s="294" t="str">
        <f t="shared" si="322"/>
        <v/>
      </c>
      <c r="Z303" s="295" t="str">
        <f t="shared" ca="1" si="293"/>
        <v/>
      </c>
      <c r="AA303" s="294" t="str">
        <f t="shared" si="323"/>
        <v/>
      </c>
      <c r="AB303" s="295" t="str">
        <f t="shared" ca="1" si="294"/>
        <v/>
      </c>
      <c r="AC303" s="294" t="str">
        <f t="shared" si="324"/>
        <v/>
      </c>
      <c r="AD303" s="295" t="str">
        <f t="shared" ca="1" si="295"/>
        <v/>
      </c>
      <c r="AE303" s="294" t="str">
        <f t="shared" si="325"/>
        <v/>
      </c>
      <c r="AF303" s="295" t="str">
        <f t="shared" ca="1" si="296"/>
        <v/>
      </c>
      <c r="AG303" s="294" t="str">
        <f t="shared" si="326"/>
        <v/>
      </c>
      <c r="AH303" s="295" t="str">
        <f t="shared" ca="1" si="297"/>
        <v/>
      </c>
      <c r="AI303" s="294" t="str">
        <f t="shared" si="327"/>
        <v/>
      </c>
      <c r="AJ303" s="295" t="str">
        <f t="shared" si="298"/>
        <v/>
      </c>
      <c r="AK303" s="294" t="str">
        <f t="shared" si="328"/>
        <v/>
      </c>
      <c r="AL303" s="295" t="str">
        <f t="shared" si="299"/>
        <v/>
      </c>
      <c r="AM303" s="294" t="str">
        <f t="shared" si="329"/>
        <v/>
      </c>
      <c r="AN303" s="295" t="str">
        <f t="shared" si="300"/>
        <v/>
      </c>
      <c r="AO303" s="294" t="str">
        <f t="shared" si="330"/>
        <v/>
      </c>
      <c r="AP303" s="295" t="str">
        <f t="shared" si="301"/>
        <v/>
      </c>
      <c r="AQ303" s="294" t="str">
        <f t="shared" si="331"/>
        <v/>
      </c>
      <c r="AR303" s="295" t="str">
        <f t="shared" si="302"/>
        <v/>
      </c>
      <c r="AS303" s="294" t="str">
        <f t="shared" si="332"/>
        <v/>
      </c>
      <c r="AT303" s="295" t="str">
        <f t="shared" si="303"/>
        <v/>
      </c>
      <c r="AU303" s="294" t="str">
        <f t="shared" si="333"/>
        <v/>
      </c>
      <c r="AV303" s="295" t="str">
        <f t="shared" si="304"/>
        <v/>
      </c>
      <c r="AW303" s="294" t="str">
        <f t="shared" si="334"/>
        <v/>
      </c>
      <c r="AX303" s="295" t="str">
        <f t="shared" si="305"/>
        <v/>
      </c>
      <c r="AY303" s="294" t="str">
        <f t="shared" si="335"/>
        <v/>
      </c>
      <c r="AZ303" s="295" t="str">
        <f t="shared" si="306"/>
        <v/>
      </c>
      <c r="BA303" s="294" t="str">
        <f t="shared" si="309"/>
        <v/>
      </c>
      <c r="BB303" s="295" t="str">
        <f t="shared" si="307"/>
        <v/>
      </c>
      <c r="BC303" s="294" t="str">
        <f t="shared" si="310"/>
        <v/>
      </c>
      <c r="BD303" s="295" t="str">
        <f t="shared" si="308"/>
        <v/>
      </c>
      <c r="BE303" s="294" t="str">
        <f t="shared" si="311"/>
        <v/>
      </c>
    </row>
    <row r="304" spans="1:57" ht="26.25" hidden="1" customHeight="1">
      <c r="A304" s="241">
        <v>176</v>
      </c>
      <c r="B304" s="379"/>
      <c r="C304" s="380" t="str">
        <f t="shared" si="281"/>
        <v/>
      </c>
      <c r="D304" s="295" t="str">
        <f t="shared" si="282"/>
        <v/>
      </c>
      <c r="E304" s="294" t="str">
        <f t="shared" si="312"/>
        <v/>
      </c>
      <c r="F304" s="295" t="str">
        <f t="shared" ca="1" si="283"/>
        <v/>
      </c>
      <c r="G304" s="294" t="str">
        <f t="shared" si="313"/>
        <v/>
      </c>
      <c r="H304" s="295" t="str">
        <f t="shared" ca="1" si="284"/>
        <v/>
      </c>
      <c r="I304" s="294" t="str">
        <f t="shared" si="314"/>
        <v/>
      </c>
      <c r="J304" s="295" t="str">
        <f t="shared" ca="1" si="285"/>
        <v/>
      </c>
      <c r="K304" s="294" t="str">
        <f t="shared" si="315"/>
        <v/>
      </c>
      <c r="L304" s="295" t="str">
        <f t="shared" ca="1" si="286"/>
        <v/>
      </c>
      <c r="M304" s="294" t="str">
        <f t="shared" si="316"/>
        <v/>
      </c>
      <c r="N304" s="295" t="str">
        <f t="shared" ca="1" si="287"/>
        <v/>
      </c>
      <c r="O304" s="294" t="str">
        <f t="shared" si="317"/>
        <v/>
      </c>
      <c r="P304" s="295" t="str">
        <f t="shared" ca="1" si="288"/>
        <v/>
      </c>
      <c r="Q304" s="294" t="str">
        <f t="shared" si="318"/>
        <v/>
      </c>
      <c r="R304" s="295" t="str">
        <f t="shared" ca="1" si="289"/>
        <v/>
      </c>
      <c r="S304" s="294" t="str">
        <f t="shared" si="319"/>
        <v/>
      </c>
      <c r="T304" s="295" t="str">
        <f t="shared" ca="1" si="290"/>
        <v/>
      </c>
      <c r="U304" s="294" t="str">
        <f t="shared" si="320"/>
        <v/>
      </c>
      <c r="V304" s="295" t="str">
        <f t="shared" ca="1" si="291"/>
        <v/>
      </c>
      <c r="W304" s="294" t="str">
        <f t="shared" si="321"/>
        <v/>
      </c>
      <c r="X304" s="295" t="str">
        <f t="shared" ca="1" si="292"/>
        <v/>
      </c>
      <c r="Y304" s="294" t="str">
        <f t="shared" si="322"/>
        <v/>
      </c>
      <c r="Z304" s="295" t="str">
        <f t="shared" ca="1" si="293"/>
        <v/>
      </c>
      <c r="AA304" s="294" t="str">
        <f t="shared" si="323"/>
        <v/>
      </c>
      <c r="AB304" s="295" t="str">
        <f t="shared" ca="1" si="294"/>
        <v/>
      </c>
      <c r="AC304" s="294" t="str">
        <f t="shared" si="324"/>
        <v/>
      </c>
      <c r="AD304" s="295" t="str">
        <f t="shared" ca="1" si="295"/>
        <v/>
      </c>
      <c r="AE304" s="294" t="str">
        <f t="shared" si="325"/>
        <v/>
      </c>
      <c r="AF304" s="295" t="str">
        <f t="shared" ca="1" si="296"/>
        <v/>
      </c>
      <c r="AG304" s="294" t="str">
        <f t="shared" si="326"/>
        <v/>
      </c>
      <c r="AH304" s="295" t="str">
        <f t="shared" ca="1" si="297"/>
        <v/>
      </c>
      <c r="AI304" s="294" t="str">
        <f t="shared" si="327"/>
        <v/>
      </c>
      <c r="AJ304" s="295" t="str">
        <f t="shared" si="298"/>
        <v/>
      </c>
      <c r="AK304" s="294" t="str">
        <f t="shared" si="328"/>
        <v/>
      </c>
      <c r="AL304" s="295" t="str">
        <f t="shared" si="299"/>
        <v/>
      </c>
      <c r="AM304" s="294" t="str">
        <f t="shared" si="329"/>
        <v/>
      </c>
      <c r="AN304" s="295" t="str">
        <f t="shared" si="300"/>
        <v/>
      </c>
      <c r="AO304" s="294" t="str">
        <f t="shared" si="330"/>
        <v/>
      </c>
      <c r="AP304" s="295" t="str">
        <f t="shared" si="301"/>
        <v/>
      </c>
      <c r="AQ304" s="294" t="str">
        <f t="shared" si="331"/>
        <v/>
      </c>
      <c r="AR304" s="295" t="str">
        <f t="shared" si="302"/>
        <v/>
      </c>
      <c r="AS304" s="294" t="str">
        <f t="shared" si="332"/>
        <v/>
      </c>
      <c r="AT304" s="295" t="str">
        <f t="shared" si="303"/>
        <v/>
      </c>
      <c r="AU304" s="294" t="str">
        <f t="shared" si="333"/>
        <v/>
      </c>
      <c r="AV304" s="295" t="str">
        <f t="shared" si="304"/>
        <v/>
      </c>
      <c r="AW304" s="294" t="str">
        <f t="shared" si="334"/>
        <v/>
      </c>
      <c r="AX304" s="295" t="str">
        <f t="shared" si="305"/>
        <v/>
      </c>
      <c r="AY304" s="294" t="str">
        <f t="shared" si="335"/>
        <v/>
      </c>
      <c r="AZ304" s="295" t="str">
        <f t="shared" si="306"/>
        <v/>
      </c>
      <c r="BA304" s="294" t="str">
        <f t="shared" si="309"/>
        <v/>
      </c>
      <c r="BB304" s="295" t="str">
        <f t="shared" si="307"/>
        <v/>
      </c>
      <c r="BC304" s="294" t="str">
        <f t="shared" si="310"/>
        <v/>
      </c>
      <c r="BD304" s="295" t="str">
        <f t="shared" si="308"/>
        <v/>
      </c>
      <c r="BE304" s="294" t="str">
        <f t="shared" si="311"/>
        <v/>
      </c>
    </row>
    <row r="305" spans="1:57" ht="26.25" hidden="1" customHeight="1">
      <c r="A305" s="241">
        <v>177</v>
      </c>
      <c r="B305" s="379"/>
      <c r="C305" s="380" t="str">
        <f t="shared" si="281"/>
        <v/>
      </c>
      <c r="D305" s="295" t="str">
        <f t="shared" si="282"/>
        <v/>
      </c>
      <c r="E305" s="294" t="str">
        <f t="shared" si="312"/>
        <v/>
      </c>
      <c r="F305" s="295" t="str">
        <f t="shared" ca="1" si="283"/>
        <v/>
      </c>
      <c r="G305" s="294" t="str">
        <f t="shared" si="313"/>
        <v/>
      </c>
      <c r="H305" s="295" t="str">
        <f t="shared" ca="1" si="284"/>
        <v/>
      </c>
      <c r="I305" s="294" t="str">
        <f t="shared" si="314"/>
        <v/>
      </c>
      <c r="J305" s="295" t="str">
        <f t="shared" ca="1" si="285"/>
        <v/>
      </c>
      <c r="K305" s="294" t="str">
        <f t="shared" si="315"/>
        <v/>
      </c>
      <c r="L305" s="295" t="str">
        <f t="shared" ca="1" si="286"/>
        <v/>
      </c>
      <c r="M305" s="294" t="str">
        <f t="shared" si="316"/>
        <v/>
      </c>
      <c r="N305" s="295" t="str">
        <f t="shared" ca="1" si="287"/>
        <v/>
      </c>
      <c r="O305" s="294" t="str">
        <f t="shared" si="317"/>
        <v/>
      </c>
      <c r="P305" s="295" t="str">
        <f t="shared" ca="1" si="288"/>
        <v/>
      </c>
      <c r="Q305" s="294" t="str">
        <f t="shared" si="318"/>
        <v/>
      </c>
      <c r="R305" s="295" t="str">
        <f t="shared" ca="1" si="289"/>
        <v/>
      </c>
      <c r="S305" s="294" t="str">
        <f t="shared" si="319"/>
        <v/>
      </c>
      <c r="T305" s="295" t="str">
        <f t="shared" ca="1" si="290"/>
        <v/>
      </c>
      <c r="U305" s="294" t="str">
        <f t="shared" si="320"/>
        <v/>
      </c>
      <c r="V305" s="295" t="str">
        <f t="shared" ca="1" si="291"/>
        <v/>
      </c>
      <c r="W305" s="294" t="str">
        <f t="shared" si="321"/>
        <v/>
      </c>
      <c r="X305" s="295" t="str">
        <f t="shared" ca="1" si="292"/>
        <v/>
      </c>
      <c r="Y305" s="294" t="str">
        <f t="shared" si="322"/>
        <v/>
      </c>
      <c r="Z305" s="295" t="str">
        <f t="shared" ca="1" si="293"/>
        <v/>
      </c>
      <c r="AA305" s="294" t="str">
        <f t="shared" si="323"/>
        <v/>
      </c>
      <c r="AB305" s="295" t="str">
        <f t="shared" ca="1" si="294"/>
        <v/>
      </c>
      <c r="AC305" s="294" t="str">
        <f t="shared" si="324"/>
        <v/>
      </c>
      <c r="AD305" s="295" t="str">
        <f t="shared" ca="1" si="295"/>
        <v/>
      </c>
      <c r="AE305" s="294" t="str">
        <f t="shared" si="325"/>
        <v/>
      </c>
      <c r="AF305" s="295" t="str">
        <f t="shared" ca="1" si="296"/>
        <v/>
      </c>
      <c r="AG305" s="294" t="str">
        <f t="shared" si="326"/>
        <v/>
      </c>
      <c r="AH305" s="295" t="str">
        <f t="shared" ca="1" si="297"/>
        <v/>
      </c>
      <c r="AI305" s="294" t="str">
        <f t="shared" si="327"/>
        <v/>
      </c>
      <c r="AJ305" s="295" t="str">
        <f t="shared" si="298"/>
        <v/>
      </c>
      <c r="AK305" s="294" t="str">
        <f t="shared" si="328"/>
        <v/>
      </c>
      <c r="AL305" s="295" t="str">
        <f t="shared" si="299"/>
        <v/>
      </c>
      <c r="AM305" s="294" t="str">
        <f t="shared" si="329"/>
        <v/>
      </c>
      <c r="AN305" s="295" t="str">
        <f t="shared" si="300"/>
        <v/>
      </c>
      <c r="AO305" s="294" t="str">
        <f t="shared" si="330"/>
        <v/>
      </c>
      <c r="AP305" s="295" t="str">
        <f t="shared" si="301"/>
        <v/>
      </c>
      <c r="AQ305" s="294" t="str">
        <f t="shared" si="331"/>
        <v/>
      </c>
      <c r="AR305" s="295" t="str">
        <f t="shared" si="302"/>
        <v/>
      </c>
      <c r="AS305" s="294" t="str">
        <f t="shared" si="332"/>
        <v/>
      </c>
      <c r="AT305" s="295" t="str">
        <f t="shared" si="303"/>
        <v/>
      </c>
      <c r="AU305" s="294" t="str">
        <f t="shared" si="333"/>
        <v/>
      </c>
      <c r="AV305" s="295" t="str">
        <f t="shared" si="304"/>
        <v/>
      </c>
      <c r="AW305" s="294" t="str">
        <f t="shared" si="334"/>
        <v/>
      </c>
      <c r="AX305" s="295" t="str">
        <f t="shared" si="305"/>
        <v/>
      </c>
      <c r="AY305" s="294" t="str">
        <f t="shared" si="335"/>
        <v/>
      </c>
      <c r="AZ305" s="295" t="str">
        <f t="shared" si="306"/>
        <v/>
      </c>
      <c r="BA305" s="294" t="str">
        <f t="shared" si="309"/>
        <v/>
      </c>
      <c r="BB305" s="295" t="str">
        <f t="shared" si="307"/>
        <v/>
      </c>
      <c r="BC305" s="294" t="str">
        <f t="shared" si="310"/>
        <v/>
      </c>
      <c r="BD305" s="295" t="str">
        <f t="shared" si="308"/>
        <v/>
      </c>
      <c r="BE305" s="294" t="str">
        <f t="shared" si="311"/>
        <v/>
      </c>
    </row>
    <row r="306" spans="1:57" ht="26.25" hidden="1" customHeight="1">
      <c r="A306" s="241">
        <v>178</v>
      </c>
      <c r="B306" s="379"/>
      <c r="C306" s="380" t="str">
        <f t="shared" si="281"/>
        <v/>
      </c>
      <c r="D306" s="295" t="str">
        <f t="shared" si="282"/>
        <v/>
      </c>
      <c r="E306" s="294" t="str">
        <f t="shared" si="312"/>
        <v/>
      </c>
      <c r="F306" s="295" t="str">
        <f t="shared" ca="1" si="283"/>
        <v/>
      </c>
      <c r="G306" s="294" t="str">
        <f t="shared" si="313"/>
        <v/>
      </c>
      <c r="H306" s="295" t="str">
        <f t="shared" ca="1" si="284"/>
        <v/>
      </c>
      <c r="I306" s="294" t="str">
        <f t="shared" si="314"/>
        <v/>
      </c>
      <c r="J306" s="295" t="str">
        <f t="shared" ca="1" si="285"/>
        <v/>
      </c>
      <c r="K306" s="294" t="str">
        <f t="shared" si="315"/>
        <v/>
      </c>
      <c r="L306" s="295" t="str">
        <f t="shared" ca="1" si="286"/>
        <v/>
      </c>
      <c r="M306" s="294" t="str">
        <f t="shared" si="316"/>
        <v/>
      </c>
      <c r="N306" s="295" t="str">
        <f t="shared" ca="1" si="287"/>
        <v/>
      </c>
      <c r="O306" s="294" t="str">
        <f t="shared" si="317"/>
        <v/>
      </c>
      <c r="P306" s="295" t="str">
        <f t="shared" ca="1" si="288"/>
        <v/>
      </c>
      <c r="Q306" s="294" t="str">
        <f t="shared" si="318"/>
        <v/>
      </c>
      <c r="R306" s="295" t="str">
        <f t="shared" ca="1" si="289"/>
        <v/>
      </c>
      <c r="S306" s="294" t="str">
        <f t="shared" si="319"/>
        <v/>
      </c>
      <c r="T306" s="295" t="str">
        <f t="shared" ca="1" si="290"/>
        <v/>
      </c>
      <c r="U306" s="294" t="str">
        <f t="shared" si="320"/>
        <v/>
      </c>
      <c r="V306" s="295" t="str">
        <f t="shared" ca="1" si="291"/>
        <v/>
      </c>
      <c r="W306" s="294" t="str">
        <f t="shared" si="321"/>
        <v/>
      </c>
      <c r="X306" s="295" t="str">
        <f t="shared" ca="1" si="292"/>
        <v/>
      </c>
      <c r="Y306" s="294" t="str">
        <f t="shared" si="322"/>
        <v/>
      </c>
      <c r="Z306" s="295" t="str">
        <f t="shared" ca="1" si="293"/>
        <v/>
      </c>
      <c r="AA306" s="294" t="str">
        <f t="shared" si="323"/>
        <v/>
      </c>
      <c r="AB306" s="295" t="str">
        <f t="shared" ca="1" si="294"/>
        <v/>
      </c>
      <c r="AC306" s="294" t="str">
        <f t="shared" si="324"/>
        <v/>
      </c>
      <c r="AD306" s="295" t="str">
        <f t="shared" ca="1" si="295"/>
        <v/>
      </c>
      <c r="AE306" s="294" t="str">
        <f t="shared" si="325"/>
        <v/>
      </c>
      <c r="AF306" s="295" t="str">
        <f t="shared" ca="1" si="296"/>
        <v/>
      </c>
      <c r="AG306" s="294" t="str">
        <f t="shared" si="326"/>
        <v/>
      </c>
      <c r="AH306" s="295" t="str">
        <f t="shared" ca="1" si="297"/>
        <v/>
      </c>
      <c r="AI306" s="294" t="str">
        <f t="shared" si="327"/>
        <v/>
      </c>
      <c r="AJ306" s="295" t="str">
        <f t="shared" si="298"/>
        <v/>
      </c>
      <c r="AK306" s="294" t="str">
        <f t="shared" si="328"/>
        <v/>
      </c>
      <c r="AL306" s="295" t="str">
        <f t="shared" si="299"/>
        <v/>
      </c>
      <c r="AM306" s="294" t="str">
        <f t="shared" si="329"/>
        <v/>
      </c>
      <c r="AN306" s="295" t="str">
        <f t="shared" si="300"/>
        <v/>
      </c>
      <c r="AO306" s="294" t="str">
        <f t="shared" si="330"/>
        <v/>
      </c>
      <c r="AP306" s="295" t="str">
        <f t="shared" si="301"/>
        <v/>
      </c>
      <c r="AQ306" s="294" t="str">
        <f t="shared" si="331"/>
        <v/>
      </c>
      <c r="AR306" s="295" t="str">
        <f t="shared" si="302"/>
        <v/>
      </c>
      <c r="AS306" s="294" t="str">
        <f t="shared" si="332"/>
        <v/>
      </c>
      <c r="AT306" s="295" t="str">
        <f t="shared" si="303"/>
        <v/>
      </c>
      <c r="AU306" s="294" t="str">
        <f t="shared" si="333"/>
        <v/>
      </c>
      <c r="AV306" s="295" t="str">
        <f t="shared" si="304"/>
        <v/>
      </c>
      <c r="AW306" s="294" t="str">
        <f t="shared" si="334"/>
        <v/>
      </c>
      <c r="AX306" s="295" t="str">
        <f t="shared" si="305"/>
        <v/>
      </c>
      <c r="AY306" s="294" t="str">
        <f t="shared" si="335"/>
        <v/>
      </c>
      <c r="AZ306" s="295" t="str">
        <f t="shared" si="306"/>
        <v/>
      </c>
      <c r="BA306" s="294" t="str">
        <f t="shared" si="309"/>
        <v/>
      </c>
      <c r="BB306" s="295" t="str">
        <f t="shared" si="307"/>
        <v/>
      </c>
      <c r="BC306" s="294" t="str">
        <f t="shared" si="310"/>
        <v/>
      </c>
      <c r="BD306" s="295" t="str">
        <f t="shared" si="308"/>
        <v/>
      </c>
      <c r="BE306" s="294" t="str">
        <f t="shared" si="311"/>
        <v/>
      </c>
    </row>
    <row r="307" spans="1:57" ht="26.25" hidden="1" customHeight="1">
      <c r="A307" s="241">
        <v>179</v>
      </c>
      <c r="B307" s="379"/>
      <c r="C307" s="380" t="str">
        <f t="shared" si="281"/>
        <v/>
      </c>
      <c r="D307" s="295" t="str">
        <f t="shared" si="282"/>
        <v/>
      </c>
      <c r="E307" s="294" t="str">
        <f t="shared" si="312"/>
        <v/>
      </c>
      <c r="F307" s="295" t="str">
        <f t="shared" ca="1" si="283"/>
        <v/>
      </c>
      <c r="G307" s="294" t="str">
        <f t="shared" si="313"/>
        <v/>
      </c>
      <c r="H307" s="295" t="str">
        <f t="shared" ca="1" si="284"/>
        <v/>
      </c>
      <c r="I307" s="294" t="str">
        <f t="shared" si="314"/>
        <v/>
      </c>
      <c r="J307" s="295" t="str">
        <f t="shared" ca="1" si="285"/>
        <v/>
      </c>
      <c r="K307" s="294" t="str">
        <f t="shared" si="315"/>
        <v/>
      </c>
      <c r="L307" s="295" t="str">
        <f t="shared" ca="1" si="286"/>
        <v/>
      </c>
      <c r="M307" s="294" t="str">
        <f t="shared" si="316"/>
        <v/>
      </c>
      <c r="N307" s="295" t="str">
        <f t="shared" ca="1" si="287"/>
        <v/>
      </c>
      <c r="O307" s="294" t="str">
        <f t="shared" si="317"/>
        <v/>
      </c>
      <c r="P307" s="295" t="str">
        <f t="shared" ca="1" si="288"/>
        <v/>
      </c>
      <c r="Q307" s="294" t="str">
        <f t="shared" si="318"/>
        <v/>
      </c>
      <c r="R307" s="295" t="str">
        <f t="shared" ca="1" si="289"/>
        <v/>
      </c>
      <c r="S307" s="294" t="str">
        <f t="shared" si="319"/>
        <v/>
      </c>
      <c r="T307" s="295" t="str">
        <f t="shared" ca="1" si="290"/>
        <v/>
      </c>
      <c r="U307" s="294" t="str">
        <f t="shared" si="320"/>
        <v/>
      </c>
      <c r="V307" s="295" t="str">
        <f t="shared" ca="1" si="291"/>
        <v/>
      </c>
      <c r="W307" s="294" t="str">
        <f t="shared" si="321"/>
        <v/>
      </c>
      <c r="X307" s="295" t="str">
        <f t="shared" ca="1" si="292"/>
        <v/>
      </c>
      <c r="Y307" s="294" t="str">
        <f t="shared" si="322"/>
        <v/>
      </c>
      <c r="Z307" s="295" t="str">
        <f t="shared" ca="1" si="293"/>
        <v/>
      </c>
      <c r="AA307" s="294" t="str">
        <f t="shared" si="323"/>
        <v/>
      </c>
      <c r="AB307" s="295" t="str">
        <f t="shared" ca="1" si="294"/>
        <v/>
      </c>
      <c r="AC307" s="294" t="str">
        <f t="shared" si="324"/>
        <v/>
      </c>
      <c r="AD307" s="295" t="str">
        <f t="shared" ca="1" si="295"/>
        <v/>
      </c>
      <c r="AE307" s="294" t="str">
        <f t="shared" si="325"/>
        <v/>
      </c>
      <c r="AF307" s="295" t="str">
        <f t="shared" ca="1" si="296"/>
        <v/>
      </c>
      <c r="AG307" s="294" t="str">
        <f t="shared" si="326"/>
        <v/>
      </c>
      <c r="AH307" s="295" t="str">
        <f t="shared" ca="1" si="297"/>
        <v/>
      </c>
      <c r="AI307" s="294" t="str">
        <f t="shared" si="327"/>
        <v/>
      </c>
      <c r="AJ307" s="295" t="str">
        <f t="shared" si="298"/>
        <v/>
      </c>
      <c r="AK307" s="294" t="str">
        <f t="shared" si="328"/>
        <v/>
      </c>
      <c r="AL307" s="295" t="str">
        <f t="shared" si="299"/>
        <v/>
      </c>
      <c r="AM307" s="294" t="str">
        <f t="shared" si="329"/>
        <v/>
      </c>
      <c r="AN307" s="295" t="str">
        <f t="shared" si="300"/>
        <v/>
      </c>
      <c r="AO307" s="294" t="str">
        <f t="shared" si="330"/>
        <v/>
      </c>
      <c r="AP307" s="295" t="str">
        <f t="shared" si="301"/>
        <v/>
      </c>
      <c r="AQ307" s="294" t="str">
        <f t="shared" si="331"/>
        <v/>
      </c>
      <c r="AR307" s="295" t="str">
        <f t="shared" si="302"/>
        <v/>
      </c>
      <c r="AS307" s="294" t="str">
        <f t="shared" si="332"/>
        <v/>
      </c>
      <c r="AT307" s="295" t="str">
        <f t="shared" si="303"/>
        <v/>
      </c>
      <c r="AU307" s="294" t="str">
        <f t="shared" si="333"/>
        <v/>
      </c>
      <c r="AV307" s="295" t="str">
        <f t="shared" si="304"/>
        <v/>
      </c>
      <c r="AW307" s="294" t="str">
        <f t="shared" si="334"/>
        <v/>
      </c>
      <c r="AX307" s="295" t="str">
        <f t="shared" si="305"/>
        <v/>
      </c>
      <c r="AY307" s="294" t="str">
        <f t="shared" si="335"/>
        <v/>
      </c>
      <c r="AZ307" s="295" t="str">
        <f t="shared" si="306"/>
        <v/>
      </c>
      <c r="BA307" s="294" t="str">
        <f t="shared" si="309"/>
        <v/>
      </c>
      <c r="BB307" s="295" t="str">
        <f t="shared" si="307"/>
        <v/>
      </c>
      <c r="BC307" s="294" t="str">
        <f t="shared" si="310"/>
        <v/>
      </c>
      <c r="BD307" s="295" t="str">
        <f t="shared" si="308"/>
        <v/>
      </c>
      <c r="BE307" s="294" t="str">
        <f t="shared" si="311"/>
        <v/>
      </c>
    </row>
    <row r="308" spans="1:57" ht="26.25" hidden="1" customHeight="1">
      <c r="A308" s="241">
        <v>180</v>
      </c>
      <c r="B308" s="379"/>
      <c r="C308" s="380" t="str">
        <f t="shared" si="281"/>
        <v/>
      </c>
      <c r="D308" s="295" t="str">
        <f t="shared" si="282"/>
        <v/>
      </c>
      <c r="E308" s="294" t="str">
        <f t="shared" si="312"/>
        <v/>
      </c>
      <c r="F308" s="295" t="str">
        <f t="shared" ca="1" si="283"/>
        <v/>
      </c>
      <c r="G308" s="294" t="str">
        <f t="shared" si="313"/>
        <v/>
      </c>
      <c r="H308" s="295" t="str">
        <f t="shared" ca="1" si="284"/>
        <v/>
      </c>
      <c r="I308" s="294" t="str">
        <f t="shared" si="314"/>
        <v/>
      </c>
      <c r="J308" s="295" t="str">
        <f t="shared" ca="1" si="285"/>
        <v/>
      </c>
      <c r="K308" s="294" t="str">
        <f t="shared" si="315"/>
        <v/>
      </c>
      <c r="L308" s="295" t="str">
        <f t="shared" ca="1" si="286"/>
        <v/>
      </c>
      <c r="M308" s="294" t="str">
        <f t="shared" si="316"/>
        <v/>
      </c>
      <c r="N308" s="295" t="str">
        <f t="shared" ca="1" si="287"/>
        <v/>
      </c>
      <c r="O308" s="294" t="str">
        <f t="shared" si="317"/>
        <v/>
      </c>
      <c r="P308" s="295" t="str">
        <f t="shared" ca="1" si="288"/>
        <v/>
      </c>
      <c r="Q308" s="294" t="str">
        <f t="shared" si="318"/>
        <v/>
      </c>
      <c r="R308" s="295" t="str">
        <f t="shared" ca="1" si="289"/>
        <v/>
      </c>
      <c r="S308" s="294" t="str">
        <f t="shared" si="319"/>
        <v/>
      </c>
      <c r="T308" s="295" t="str">
        <f t="shared" ca="1" si="290"/>
        <v/>
      </c>
      <c r="U308" s="294" t="str">
        <f t="shared" si="320"/>
        <v/>
      </c>
      <c r="V308" s="295" t="str">
        <f t="shared" ca="1" si="291"/>
        <v/>
      </c>
      <c r="W308" s="294" t="str">
        <f t="shared" si="321"/>
        <v/>
      </c>
      <c r="X308" s="295" t="str">
        <f t="shared" ca="1" si="292"/>
        <v/>
      </c>
      <c r="Y308" s="294" t="str">
        <f t="shared" si="322"/>
        <v/>
      </c>
      <c r="Z308" s="295" t="str">
        <f t="shared" ca="1" si="293"/>
        <v/>
      </c>
      <c r="AA308" s="294" t="str">
        <f t="shared" si="323"/>
        <v/>
      </c>
      <c r="AB308" s="295" t="str">
        <f t="shared" ca="1" si="294"/>
        <v/>
      </c>
      <c r="AC308" s="294" t="str">
        <f t="shared" si="324"/>
        <v/>
      </c>
      <c r="AD308" s="295" t="str">
        <f t="shared" ca="1" si="295"/>
        <v/>
      </c>
      <c r="AE308" s="294" t="str">
        <f t="shared" si="325"/>
        <v/>
      </c>
      <c r="AF308" s="295" t="str">
        <f t="shared" ca="1" si="296"/>
        <v/>
      </c>
      <c r="AG308" s="294" t="str">
        <f t="shared" si="326"/>
        <v/>
      </c>
      <c r="AH308" s="295" t="str">
        <f t="shared" ca="1" si="297"/>
        <v/>
      </c>
      <c r="AI308" s="294" t="str">
        <f t="shared" si="327"/>
        <v/>
      </c>
      <c r="AJ308" s="295" t="str">
        <f t="shared" si="298"/>
        <v/>
      </c>
      <c r="AK308" s="294" t="str">
        <f t="shared" si="328"/>
        <v/>
      </c>
      <c r="AL308" s="295" t="str">
        <f t="shared" si="299"/>
        <v/>
      </c>
      <c r="AM308" s="294" t="str">
        <f t="shared" si="329"/>
        <v/>
      </c>
      <c r="AN308" s="295" t="str">
        <f t="shared" si="300"/>
        <v/>
      </c>
      <c r="AO308" s="294" t="str">
        <f t="shared" si="330"/>
        <v/>
      </c>
      <c r="AP308" s="295" t="str">
        <f t="shared" si="301"/>
        <v/>
      </c>
      <c r="AQ308" s="294" t="str">
        <f t="shared" si="331"/>
        <v/>
      </c>
      <c r="AR308" s="295" t="str">
        <f t="shared" si="302"/>
        <v/>
      </c>
      <c r="AS308" s="294" t="str">
        <f t="shared" si="332"/>
        <v/>
      </c>
      <c r="AT308" s="295" t="str">
        <f t="shared" si="303"/>
        <v/>
      </c>
      <c r="AU308" s="294" t="str">
        <f t="shared" si="333"/>
        <v/>
      </c>
      <c r="AV308" s="295" t="str">
        <f t="shared" si="304"/>
        <v/>
      </c>
      <c r="AW308" s="294" t="str">
        <f t="shared" si="334"/>
        <v/>
      </c>
      <c r="AX308" s="295" t="str">
        <f t="shared" si="305"/>
        <v/>
      </c>
      <c r="AY308" s="294" t="str">
        <f t="shared" si="335"/>
        <v/>
      </c>
      <c r="AZ308" s="295" t="str">
        <f t="shared" si="306"/>
        <v/>
      </c>
      <c r="BA308" s="294" t="str">
        <f t="shared" si="309"/>
        <v/>
      </c>
      <c r="BB308" s="295" t="str">
        <f t="shared" si="307"/>
        <v/>
      </c>
      <c r="BC308" s="294" t="str">
        <f t="shared" si="310"/>
        <v/>
      </c>
      <c r="BD308" s="295" t="str">
        <f t="shared" si="308"/>
        <v/>
      </c>
      <c r="BE308" s="294" t="str">
        <f t="shared" si="311"/>
        <v/>
      </c>
    </row>
    <row r="309" spans="1:57" ht="26.25" hidden="1" customHeight="1">
      <c r="A309" s="241">
        <v>181</v>
      </c>
      <c r="B309" s="379"/>
      <c r="C309" s="380" t="str">
        <f t="shared" si="281"/>
        <v/>
      </c>
      <c r="D309" s="295" t="str">
        <f t="shared" si="282"/>
        <v/>
      </c>
      <c r="E309" s="294" t="str">
        <f t="shared" si="312"/>
        <v/>
      </c>
      <c r="F309" s="295" t="str">
        <f t="shared" ca="1" si="283"/>
        <v/>
      </c>
      <c r="G309" s="294" t="str">
        <f t="shared" si="313"/>
        <v/>
      </c>
      <c r="H309" s="295" t="str">
        <f t="shared" ca="1" si="284"/>
        <v/>
      </c>
      <c r="I309" s="294" t="str">
        <f t="shared" si="314"/>
        <v/>
      </c>
      <c r="J309" s="295" t="str">
        <f t="shared" ca="1" si="285"/>
        <v/>
      </c>
      <c r="K309" s="294" t="str">
        <f t="shared" si="315"/>
        <v/>
      </c>
      <c r="L309" s="295" t="str">
        <f t="shared" ca="1" si="286"/>
        <v/>
      </c>
      <c r="M309" s="294" t="str">
        <f t="shared" si="316"/>
        <v/>
      </c>
      <c r="N309" s="295" t="str">
        <f t="shared" ca="1" si="287"/>
        <v/>
      </c>
      <c r="O309" s="294" t="str">
        <f t="shared" si="317"/>
        <v/>
      </c>
      <c r="P309" s="295" t="str">
        <f t="shared" ca="1" si="288"/>
        <v/>
      </c>
      <c r="Q309" s="294" t="str">
        <f t="shared" si="318"/>
        <v/>
      </c>
      <c r="R309" s="295" t="str">
        <f t="shared" ca="1" si="289"/>
        <v/>
      </c>
      <c r="S309" s="294" t="str">
        <f t="shared" si="319"/>
        <v/>
      </c>
      <c r="T309" s="295" t="str">
        <f t="shared" ca="1" si="290"/>
        <v/>
      </c>
      <c r="U309" s="294" t="str">
        <f t="shared" si="320"/>
        <v/>
      </c>
      <c r="V309" s="295" t="str">
        <f t="shared" ca="1" si="291"/>
        <v/>
      </c>
      <c r="W309" s="294" t="str">
        <f t="shared" si="321"/>
        <v/>
      </c>
      <c r="X309" s="295" t="str">
        <f t="shared" ca="1" si="292"/>
        <v/>
      </c>
      <c r="Y309" s="294" t="str">
        <f t="shared" si="322"/>
        <v/>
      </c>
      <c r="Z309" s="295" t="str">
        <f t="shared" ca="1" si="293"/>
        <v/>
      </c>
      <c r="AA309" s="294" t="str">
        <f t="shared" si="323"/>
        <v/>
      </c>
      <c r="AB309" s="295" t="str">
        <f t="shared" ca="1" si="294"/>
        <v/>
      </c>
      <c r="AC309" s="294" t="str">
        <f t="shared" si="324"/>
        <v/>
      </c>
      <c r="AD309" s="295" t="str">
        <f t="shared" ca="1" si="295"/>
        <v/>
      </c>
      <c r="AE309" s="294" t="str">
        <f t="shared" si="325"/>
        <v/>
      </c>
      <c r="AF309" s="295" t="str">
        <f t="shared" ca="1" si="296"/>
        <v/>
      </c>
      <c r="AG309" s="294" t="str">
        <f t="shared" si="326"/>
        <v/>
      </c>
      <c r="AH309" s="295" t="str">
        <f t="shared" ca="1" si="297"/>
        <v/>
      </c>
      <c r="AI309" s="294" t="str">
        <f t="shared" si="327"/>
        <v/>
      </c>
      <c r="AJ309" s="295" t="str">
        <f t="shared" si="298"/>
        <v/>
      </c>
      <c r="AK309" s="294" t="str">
        <f t="shared" si="328"/>
        <v/>
      </c>
      <c r="AL309" s="295" t="str">
        <f t="shared" si="299"/>
        <v/>
      </c>
      <c r="AM309" s="294" t="str">
        <f t="shared" si="329"/>
        <v/>
      </c>
      <c r="AN309" s="295" t="str">
        <f t="shared" si="300"/>
        <v/>
      </c>
      <c r="AO309" s="294" t="str">
        <f t="shared" si="330"/>
        <v/>
      </c>
      <c r="AP309" s="295" t="str">
        <f t="shared" si="301"/>
        <v/>
      </c>
      <c r="AQ309" s="294" t="str">
        <f t="shared" si="331"/>
        <v/>
      </c>
      <c r="AR309" s="295" t="str">
        <f t="shared" si="302"/>
        <v/>
      </c>
      <c r="AS309" s="294" t="str">
        <f t="shared" si="332"/>
        <v/>
      </c>
      <c r="AT309" s="295" t="str">
        <f t="shared" si="303"/>
        <v/>
      </c>
      <c r="AU309" s="294" t="str">
        <f t="shared" si="333"/>
        <v/>
      </c>
      <c r="AV309" s="295" t="str">
        <f t="shared" si="304"/>
        <v/>
      </c>
      <c r="AW309" s="294" t="str">
        <f t="shared" si="334"/>
        <v/>
      </c>
      <c r="AX309" s="295" t="str">
        <f t="shared" si="305"/>
        <v/>
      </c>
      <c r="AY309" s="294" t="str">
        <f t="shared" si="335"/>
        <v/>
      </c>
      <c r="AZ309" s="295" t="str">
        <f t="shared" si="306"/>
        <v/>
      </c>
      <c r="BA309" s="294" t="str">
        <f t="shared" si="309"/>
        <v/>
      </c>
      <c r="BB309" s="295" t="str">
        <f t="shared" si="307"/>
        <v/>
      </c>
      <c r="BC309" s="294" t="str">
        <f t="shared" si="310"/>
        <v/>
      </c>
      <c r="BD309" s="295" t="str">
        <f t="shared" si="308"/>
        <v/>
      </c>
      <c r="BE309" s="294" t="str">
        <f t="shared" si="311"/>
        <v/>
      </c>
    </row>
    <row r="310" spans="1:57" ht="26.25" hidden="1" customHeight="1">
      <c r="A310" s="241">
        <v>182</v>
      </c>
      <c r="B310" s="379"/>
      <c r="C310" s="380" t="str">
        <f t="shared" si="281"/>
        <v/>
      </c>
      <c r="D310" s="295" t="str">
        <f t="shared" si="282"/>
        <v/>
      </c>
      <c r="E310" s="294" t="str">
        <f t="shared" si="312"/>
        <v/>
      </c>
      <c r="F310" s="295" t="str">
        <f t="shared" ca="1" si="283"/>
        <v/>
      </c>
      <c r="G310" s="294" t="str">
        <f t="shared" si="313"/>
        <v/>
      </c>
      <c r="H310" s="295" t="str">
        <f t="shared" ca="1" si="284"/>
        <v/>
      </c>
      <c r="I310" s="294" t="str">
        <f t="shared" si="314"/>
        <v/>
      </c>
      <c r="J310" s="295" t="str">
        <f t="shared" ca="1" si="285"/>
        <v/>
      </c>
      <c r="K310" s="294" t="str">
        <f t="shared" si="315"/>
        <v/>
      </c>
      <c r="L310" s="295" t="str">
        <f t="shared" ca="1" si="286"/>
        <v/>
      </c>
      <c r="M310" s="294" t="str">
        <f t="shared" si="316"/>
        <v/>
      </c>
      <c r="N310" s="295" t="str">
        <f t="shared" ca="1" si="287"/>
        <v/>
      </c>
      <c r="O310" s="294" t="str">
        <f t="shared" si="317"/>
        <v/>
      </c>
      <c r="P310" s="295" t="str">
        <f t="shared" ca="1" si="288"/>
        <v/>
      </c>
      <c r="Q310" s="294" t="str">
        <f t="shared" si="318"/>
        <v/>
      </c>
      <c r="R310" s="295" t="str">
        <f t="shared" ca="1" si="289"/>
        <v/>
      </c>
      <c r="S310" s="294" t="str">
        <f t="shared" si="319"/>
        <v/>
      </c>
      <c r="T310" s="295" t="str">
        <f t="shared" ca="1" si="290"/>
        <v/>
      </c>
      <c r="U310" s="294" t="str">
        <f t="shared" si="320"/>
        <v/>
      </c>
      <c r="V310" s="295" t="str">
        <f t="shared" ca="1" si="291"/>
        <v/>
      </c>
      <c r="W310" s="294" t="str">
        <f t="shared" si="321"/>
        <v/>
      </c>
      <c r="X310" s="295" t="str">
        <f t="shared" ca="1" si="292"/>
        <v/>
      </c>
      <c r="Y310" s="294" t="str">
        <f t="shared" si="322"/>
        <v/>
      </c>
      <c r="Z310" s="295" t="str">
        <f t="shared" ca="1" si="293"/>
        <v/>
      </c>
      <c r="AA310" s="294" t="str">
        <f t="shared" si="323"/>
        <v/>
      </c>
      <c r="AB310" s="295" t="str">
        <f t="shared" ca="1" si="294"/>
        <v/>
      </c>
      <c r="AC310" s="294" t="str">
        <f t="shared" si="324"/>
        <v/>
      </c>
      <c r="AD310" s="295" t="str">
        <f t="shared" ca="1" si="295"/>
        <v/>
      </c>
      <c r="AE310" s="294" t="str">
        <f t="shared" si="325"/>
        <v/>
      </c>
      <c r="AF310" s="295" t="str">
        <f t="shared" ca="1" si="296"/>
        <v/>
      </c>
      <c r="AG310" s="294" t="str">
        <f t="shared" si="326"/>
        <v/>
      </c>
      <c r="AH310" s="295" t="str">
        <f t="shared" ca="1" si="297"/>
        <v/>
      </c>
      <c r="AI310" s="294" t="str">
        <f t="shared" si="327"/>
        <v/>
      </c>
      <c r="AJ310" s="295" t="str">
        <f t="shared" si="298"/>
        <v/>
      </c>
      <c r="AK310" s="294" t="str">
        <f t="shared" si="328"/>
        <v/>
      </c>
      <c r="AL310" s="295" t="str">
        <f t="shared" si="299"/>
        <v/>
      </c>
      <c r="AM310" s="294" t="str">
        <f t="shared" si="329"/>
        <v/>
      </c>
      <c r="AN310" s="295" t="str">
        <f t="shared" si="300"/>
        <v/>
      </c>
      <c r="AO310" s="294" t="str">
        <f t="shared" si="330"/>
        <v/>
      </c>
      <c r="AP310" s="295" t="str">
        <f t="shared" si="301"/>
        <v/>
      </c>
      <c r="AQ310" s="294" t="str">
        <f t="shared" si="331"/>
        <v/>
      </c>
      <c r="AR310" s="295" t="str">
        <f t="shared" si="302"/>
        <v/>
      </c>
      <c r="AS310" s="294" t="str">
        <f t="shared" si="332"/>
        <v/>
      </c>
      <c r="AT310" s="295" t="str">
        <f t="shared" si="303"/>
        <v/>
      </c>
      <c r="AU310" s="294" t="str">
        <f t="shared" si="333"/>
        <v/>
      </c>
      <c r="AV310" s="295" t="str">
        <f t="shared" si="304"/>
        <v/>
      </c>
      <c r="AW310" s="294" t="str">
        <f t="shared" si="334"/>
        <v/>
      </c>
      <c r="AX310" s="295" t="str">
        <f t="shared" si="305"/>
        <v/>
      </c>
      <c r="AY310" s="294" t="str">
        <f t="shared" si="335"/>
        <v/>
      </c>
      <c r="AZ310" s="295" t="str">
        <f t="shared" si="306"/>
        <v/>
      </c>
      <c r="BA310" s="294" t="str">
        <f t="shared" si="309"/>
        <v/>
      </c>
      <c r="BB310" s="295" t="str">
        <f t="shared" si="307"/>
        <v/>
      </c>
      <c r="BC310" s="294" t="str">
        <f t="shared" si="310"/>
        <v/>
      </c>
      <c r="BD310" s="295" t="str">
        <f t="shared" si="308"/>
        <v/>
      </c>
      <c r="BE310" s="294" t="str">
        <f t="shared" si="311"/>
        <v/>
      </c>
    </row>
    <row r="311" spans="1:57" ht="26.25" hidden="1" customHeight="1">
      <c r="A311" s="241">
        <v>183</v>
      </c>
      <c r="B311" s="379"/>
      <c r="C311" s="380" t="str">
        <f t="shared" si="281"/>
        <v/>
      </c>
      <c r="D311" s="295" t="str">
        <f t="shared" si="282"/>
        <v/>
      </c>
      <c r="E311" s="294" t="str">
        <f t="shared" si="312"/>
        <v/>
      </c>
      <c r="F311" s="295" t="str">
        <f t="shared" ca="1" si="283"/>
        <v/>
      </c>
      <c r="G311" s="294" t="str">
        <f t="shared" si="313"/>
        <v/>
      </c>
      <c r="H311" s="295" t="str">
        <f t="shared" ca="1" si="284"/>
        <v/>
      </c>
      <c r="I311" s="294" t="str">
        <f t="shared" si="314"/>
        <v/>
      </c>
      <c r="J311" s="295" t="str">
        <f t="shared" ca="1" si="285"/>
        <v/>
      </c>
      <c r="K311" s="294" t="str">
        <f t="shared" si="315"/>
        <v/>
      </c>
      <c r="L311" s="295" t="str">
        <f t="shared" ca="1" si="286"/>
        <v/>
      </c>
      <c r="M311" s="294" t="str">
        <f t="shared" si="316"/>
        <v/>
      </c>
      <c r="N311" s="295" t="str">
        <f t="shared" ca="1" si="287"/>
        <v/>
      </c>
      <c r="O311" s="294" t="str">
        <f t="shared" si="317"/>
        <v/>
      </c>
      <c r="P311" s="295" t="str">
        <f t="shared" ca="1" si="288"/>
        <v/>
      </c>
      <c r="Q311" s="294" t="str">
        <f t="shared" si="318"/>
        <v/>
      </c>
      <c r="R311" s="295" t="str">
        <f t="shared" ca="1" si="289"/>
        <v/>
      </c>
      <c r="S311" s="294" t="str">
        <f t="shared" si="319"/>
        <v/>
      </c>
      <c r="T311" s="295" t="str">
        <f t="shared" ca="1" si="290"/>
        <v/>
      </c>
      <c r="U311" s="294" t="str">
        <f t="shared" si="320"/>
        <v/>
      </c>
      <c r="V311" s="295" t="str">
        <f t="shared" ca="1" si="291"/>
        <v/>
      </c>
      <c r="W311" s="294" t="str">
        <f t="shared" si="321"/>
        <v/>
      </c>
      <c r="X311" s="295" t="str">
        <f t="shared" ca="1" si="292"/>
        <v/>
      </c>
      <c r="Y311" s="294" t="str">
        <f t="shared" si="322"/>
        <v/>
      </c>
      <c r="Z311" s="295" t="str">
        <f t="shared" ca="1" si="293"/>
        <v/>
      </c>
      <c r="AA311" s="294" t="str">
        <f t="shared" si="323"/>
        <v/>
      </c>
      <c r="AB311" s="295" t="str">
        <f t="shared" ca="1" si="294"/>
        <v/>
      </c>
      <c r="AC311" s="294" t="str">
        <f t="shared" si="324"/>
        <v/>
      </c>
      <c r="AD311" s="295" t="str">
        <f t="shared" ca="1" si="295"/>
        <v/>
      </c>
      <c r="AE311" s="294" t="str">
        <f t="shared" si="325"/>
        <v/>
      </c>
      <c r="AF311" s="295" t="str">
        <f t="shared" ca="1" si="296"/>
        <v/>
      </c>
      <c r="AG311" s="294" t="str">
        <f t="shared" si="326"/>
        <v/>
      </c>
      <c r="AH311" s="295" t="str">
        <f t="shared" ca="1" si="297"/>
        <v/>
      </c>
      <c r="AI311" s="294" t="str">
        <f t="shared" si="327"/>
        <v/>
      </c>
      <c r="AJ311" s="295" t="str">
        <f t="shared" si="298"/>
        <v/>
      </c>
      <c r="AK311" s="294" t="str">
        <f t="shared" si="328"/>
        <v/>
      </c>
      <c r="AL311" s="295" t="str">
        <f t="shared" si="299"/>
        <v/>
      </c>
      <c r="AM311" s="294" t="str">
        <f t="shared" si="329"/>
        <v/>
      </c>
      <c r="AN311" s="295" t="str">
        <f t="shared" si="300"/>
        <v/>
      </c>
      <c r="AO311" s="294" t="str">
        <f t="shared" si="330"/>
        <v/>
      </c>
      <c r="AP311" s="295" t="str">
        <f t="shared" si="301"/>
        <v/>
      </c>
      <c r="AQ311" s="294" t="str">
        <f t="shared" si="331"/>
        <v/>
      </c>
      <c r="AR311" s="295" t="str">
        <f t="shared" si="302"/>
        <v/>
      </c>
      <c r="AS311" s="294" t="str">
        <f t="shared" si="332"/>
        <v/>
      </c>
      <c r="AT311" s="295" t="str">
        <f t="shared" si="303"/>
        <v/>
      </c>
      <c r="AU311" s="294" t="str">
        <f t="shared" si="333"/>
        <v/>
      </c>
      <c r="AV311" s="295" t="str">
        <f t="shared" si="304"/>
        <v/>
      </c>
      <c r="AW311" s="294" t="str">
        <f t="shared" si="334"/>
        <v/>
      </c>
      <c r="AX311" s="295" t="str">
        <f t="shared" si="305"/>
        <v/>
      </c>
      <c r="AY311" s="294" t="str">
        <f t="shared" si="335"/>
        <v/>
      </c>
      <c r="AZ311" s="295" t="str">
        <f t="shared" si="306"/>
        <v/>
      </c>
      <c r="BA311" s="294" t="str">
        <f t="shared" si="309"/>
        <v/>
      </c>
      <c r="BB311" s="295" t="str">
        <f t="shared" si="307"/>
        <v/>
      </c>
      <c r="BC311" s="294" t="str">
        <f t="shared" si="310"/>
        <v/>
      </c>
      <c r="BD311" s="295" t="str">
        <f t="shared" si="308"/>
        <v/>
      </c>
      <c r="BE311" s="294" t="str">
        <f t="shared" si="311"/>
        <v/>
      </c>
    </row>
    <row r="312" spans="1:57" ht="26.25" hidden="1" customHeight="1">
      <c r="A312" s="241">
        <v>184</v>
      </c>
      <c r="B312" s="379"/>
      <c r="C312" s="380" t="str">
        <f t="shared" si="281"/>
        <v/>
      </c>
      <c r="D312" s="295" t="str">
        <f t="shared" si="282"/>
        <v/>
      </c>
      <c r="E312" s="294" t="str">
        <f t="shared" si="312"/>
        <v/>
      </c>
      <c r="F312" s="295" t="str">
        <f t="shared" ca="1" si="283"/>
        <v/>
      </c>
      <c r="G312" s="294" t="str">
        <f t="shared" si="313"/>
        <v/>
      </c>
      <c r="H312" s="295" t="str">
        <f t="shared" ca="1" si="284"/>
        <v/>
      </c>
      <c r="I312" s="294" t="str">
        <f t="shared" si="314"/>
        <v/>
      </c>
      <c r="J312" s="295" t="str">
        <f t="shared" ca="1" si="285"/>
        <v/>
      </c>
      <c r="K312" s="294" t="str">
        <f t="shared" si="315"/>
        <v/>
      </c>
      <c r="L312" s="295" t="str">
        <f t="shared" ca="1" si="286"/>
        <v/>
      </c>
      <c r="M312" s="294" t="str">
        <f t="shared" si="316"/>
        <v/>
      </c>
      <c r="N312" s="295" t="str">
        <f t="shared" ca="1" si="287"/>
        <v/>
      </c>
      <c r="O312" s="294" t="str">
        <f t="shared" si="317"/>
        <v/>
      </c>
      <c r="P312" s="295" t="str">
        <f t="shared" ca="1" si="288"/>
        <v/>
      </c>
      <c r="Q312" s="294" t="str">
        <f t="shared" si="318"/>
        <v/>
      </c>
      <c r="R312" s="295" t="str">
        <f t="shared" ca="1" si="289"/>
        <v/>
      </c>
      <c r="S312" s="294" t="str">
        <f t="shared" si="319"/>
        <v/>
      </c>
      <c r="T312" s="295" t="str">
        <f t="shared" ca="1" si="290"/>
        <v/>
      </c>
      <c r="U312" s="294" t="str">
        <f t="shared" si="320"/>
        <v/>
      </c>
      <c r="V312" s="295" t="str">
        <f t="shared" ca="1" si="291"/>
        <v/>
      </c>
      <c r="W312" s="294" t="str">
        <f t="shared" si="321"/>
        <v/>
      </c>
      <c r="X312" s="295" t="str">
        <f t="shared" ca="1" si="292"/>
        <v/>
      </c>
      <c r="Y312" s="294" t="str">
        <f t="shared" si="322"/>
        <v/>
      </c>
      <c r="Z312" s="295" t="str">
        <f t="shared" ca="1" si="293"/>
        <v/>
      </c>
      <c r="AA312" s="294" t="str">
        <f t="shared" si="323"/>
        <v/>
      </c>
      <c r="AB312" s="295" t="str">
        <f t="shared" ca="1" si="294"/>
        <v/>
      </c>
      <c r="AC312" s="294" t="str">
        <f t="shared" si="324"/>
        <v/>
      </c>
      <c r="AD312" s="295" t="str">
        <f t="shared" ca="1" si="295"/>
        <v/>
      </c>
      <c r="AE312" s="294" t="str">
        <f t="shared" si="325"/>
        <v/>
      </c>
      <c r="AF312" s="295" t="str">
        <f t="shared" ca="1" si="296"/>
        <v/>
      </c>
      <c r="AG312" s="294" t="str">
        <f t="shared" si="326"/>
        <v/>
      </c>
      <c r="AH312" s="295" t="str">
        <f t="shared" ca="1" si="297"/>
        <v/>
      </c>
      <c r="AI312" s="294" t="str">
        <f t="shared" si="327"/>
        <v/>
      </c>
      <c r="AJ312" s="295" t="str">
        <f t="shared" si="298"/>
        <v/>
      </c>
      <c r="AK312" s="294" t="str">
        <f t="shared" si="328"/>
        <v/>
      </c>
      <c r="AL312" s="295" t="str">
        <f t="shared" si="299"/>
        <v/>
      </c>
      <c r="AM312" s="294" t="str">
        <f t="shared" si="329"/>
        <v/>
      </c>
      <c r="AN312" s="295" t="str">
        <f t="shared" si="300"/>
        <v/>
      </c>
      <c r="AO312" s="294" t="str">
        <f t="shared" si="330"/>
        <v/>
      </c>
      <c r="AP312" s="295" t="str">
        <f t="shared" si="301"/>
        <v/>
      </c>
      <c r="AQ312" s="294" t="str">
        <f t="shared" si="331"/>
        <v/>
      </c>
      <c r="AR312" s="295" t="str">
        <f t="shared" si="302"/>
        <v/>
      </c>
      <c r="AS312" s="294" t="str">
        <f t="shared" si="332"/>
        <v/>
      </c>
      <c r="AT312" s="295" t="str">
        <f t="shared" si="303"/>
        <v/>
      </c>
      <c r="AU312" s="294" t="str">
        <f t="shared" si="333"/>
        <v/>
      </c>
      <c r="AV312" s="295" t="str">
        <f t="shared" si="304"/>
        <v/>
      </c>
      <c r="AW312" s="294" t="str">
        <f t="shared" si="334"/>
        <v/>
      </c>
      <c r="AX312" s="295" t="str">
        <f t="shared" si="305"/>
        <v/>
      </c>
      <c r="AY312" s="294" t="str">
        <f t="shared" si="335"/>
        <v/>
      </c>
      <c r="AZ312" s="295" t="str">
        <f t="shared" si="306"/>
        <v/>
      </c>
      <c r="BA312" s="294" t="str">
        <f t="shared" si="309"/>
        <v/>
      </c>
      <c r="BB312" s="295" t="str">
        <f t="shared" si="307"/>
        <v/>
      </c>
      <c r="BC312" s="294" t="str">
        <f t="shared" si="310"/>
        <v/>
      </c>
      <c r="BD312" s="295" t="str">
        <f t="shared" si="308"/>
        <v/>
      </c>
      <c r="BE312" s="294" t="str">
        <f t="shared" si="311"/>
        <v/>
      </c>
    </row>
    <row r="313" spans="1:57" ht="26.25" hidden="1" customHeight="1">
      <c r="A313" s="241">
        <v>185</v>
      </c>
      <c r="B313" s="379"/>
      <c r="C313" s="380" t="str">
        <f t="shared" si="281"/>
        <v/>
      </c>
      <c r="D313" s="295" t="str">
        <f t="shared" si="282"/>
        <v/>
      </c>
      <c r="E313" s="294" t="str">
        <f t="shared" si="312"/>
        <v/>
      </c>
      <c r="F313" s="295" t="str">
        <f t="shared" ca="1" si="283"/>
        <v/>
      </c>
      <c r="G313" s="294" t="str">
        <f t="shared" si="313"/>
        <v/>
      </c>
      <c r="H313" s="295" t="str">
        <f t="shared" ca="1" si="284"/>
        <v/>
      </c>
      <c r="I313" s="294" t="str">
        <f t="shared" si="314"/>
        <v/>
      </c>
      <c r="J313" s="295" t="str">
        <f t="shared" ca="1" si="285"/>
        <v/>
      </c>
      <c r="K313" s="294" t="str">
        <f t="shared" si="315"/>
        <v/>
      </c>
      <c r="L313" s="295" t="str">
        <f t="shared" ca="1" si="286"/>
        <v/>
      </c>
      <c r="M313" s="294" t="str">
        <f t="shared" si="316"/>
        <v/>
      </c>
      <c r="N313" s="295" t="str">
        <f t="shared" ca="1" si="287"/>
        <v/>
      </c>
      <c r="O313" s="294" t="str">
        <f t="shared" si="317"/>
        <v/>
      </c>
      <c r="P313" s="295" t="str">
        <f t="shared" ca="1" si="288"/>
        <v/>
      </c>
      <c r="Q313" s="294" t="str">
        <f t="shared" si="318"/>
        <v/>
      </c>
      <c r="R313" s="295" t="str">
        <f t="shared" ca="1" si="289"/>
        <v/>
      </c>
      <c r="S313" s="294" t="str">
        <f t="shared" si="319"/>
        <v/>
      </c>
      <c r="T313" s="295" t="str">
        <f t="shared" ca="1" si="290"/>
        <v/>
      </c>
      <c r="U313" s="294" t="str">
        <f t="shared" si="320"/>
        <v/>
      </c>
      <c r="V313" s="295" t="str">
        <f t="shared" ca="1" si="291"/>
        <v/>
      </c>
      <c r="W313" s="294" t="str">
        <f t="shared" si="321"/>
        <v/>
      </c>
      <c r="X313" s="295" t="str">
        <f t="shared" ca="1" si="292"/>
        <v/>
      </c>
      <c r="Y313" s="294" t="str">
        <f t="shared" si="322"/>
        <v/>
      </c>
      <c r="Z313" s="295" t="str">
        <f t="shared" ca="1" si="293"/>
        <v/>
      </c>
      <c r="AA313" s="294" t="str">
        <f t="shared" si="323"/>
        <v/>
      </c>
      <c r="AB313" s="295" t="str">
        <f t="shared" ca="1" si="294"/>
        <v/>
      </c>
      <c r="AC313" s="294" t="str">
        <f t="shared" si="324"/>
        <v/>
      </c>
      <c r="AD313" s="295" t="str">
        <f t="shared" ca="1" si="295"/>
        <v/>
      </c>
      <c r="AE313" s="294" t="str">
        <f t="shared" si="325"/>
        <v/>
      </c>
      <c r="AF313" s="295" t="str">
        <f t="shared" ca="1" si="296"/>
        <v/>
      </c>
      <c r="AG313" s="294" t="str">
        <f t="shared" si="326"/>
        <v/>
      </c>
      <c r="AH313" s="295" t="str">
        <f t="shared" ca="1" si="297"/>
        <v/>
      </c>
      <c r="AI313" s="294" t="str">
        <f t="shared" si="327"/>
        <v/>
      </c>
      <c r="AJ313" s="295" t="str">
        <f t="shared" si="298"/>
        <v/>
      </c>
      <c r="AK313" s="294" t="str">
        <f t="shared" si="328"/>
        <v/>
      </c>
      <c r="AL313" s="295" t="str">
        <f t="shared" si="299"/>
        <v/>
      </c>
      <c r="AM313" s="294" t="str">
        <f t="shared" si="329"/>
        <v/>
      </c>
      <c r="AN313" s="295" t="str">
        <f t="shared" si="300"/>
        <v/>
      </c>
      <c r="AO313" s="294" t="str">
        <f t="shared" si="330"/>
        <v/>
      </c>
      <c r="AP313" s="295" t="str">
        <f t="shared" si="301"/>
        <v/>
      </c>
      <c r="AQ313" s="294" t="str">
        <f t="shared" si="331"/>
        <v/>
      </c>
      <c r="AR313" s="295" t="str">
        <f t="shared" si="302"/>
        <v/>
      </c>
      <c r="AS313" s="294" t="str">
        <f t="shared" si="332"/>
        <v/>
      </c>
      <c r="AT313" s="295" t="str">
        <f t="shared" si="303"/>
        <v/>
      </c>
      <c r="AU313" s="294" t="str">
        <f t="shared" si="333"/>
        <v/>
      </c>
      <c r="AV313" s="295" t="str">
        <f t="shared" si="304"/>
        <v/>
      </c>
      <c r="AW313" s="294" t="str">
        <f t="shared" si="334"/>
        <v/>
      </c>
      <c r="AX313" s="295" t="str">
        <f t="shared" si="305"/>
        <v/>
      </c>
      <c r="AY313" s="294" t="str">
        <f t="shared" si="335"/>
        <v/>
      </c>
      <c r="AZ313" s="295" t="str">
        <f t="shared" si="306"/>
        <v/>
      </c>
      <c r="BA313" s="294" t="str">
        <f t="shared" si="309"/>
        <v/>
      </c>
      <c r="BB313" s="295" t="str">
        <f t="shared" si="307"/>
        <v/>
      </c>
      <c r="BC313" s="294" t="str">
        <f t="shared" si="310"/>
        <v/>
      </c>
      <c r="BD313" s="295" t="str">
        <f t="shared" si="308"/>
        <v/>
      </c>
      <c r="BE313" s="294" t="str">
        <f t="shared" si="311"/>
        <v/>
      </c>
    </row>
    <row r="314" spans="1:57" ht="26.25" hidden="1" customHeight="1">
      <c r="A314" s="241">
        <v>186</v>
      </c>
      <c r="B314" s="379"/>
      <c r="C314" s="380" t="str">
        <f t="shared" si="281"/>
        <v/>
      </c>
      <c r="D314" s="295" t="str">
        <f t="shared" si="282"/>
        <v/>
      </c>
      <c r="E314" s="294" t="str">
        <f t="shared" si="312"/>
        <v/>
      </c>
      <c r="F314" s="295" t="str">
        <f t="shared" ca="1" si="283"/>
        <v/>
      </c>
      <c r="G314" s="294" t="str">
        <f t="shared" si="313"/>
        <v/>
      </c>
      <c r="H314" s="295" t="str">
        <f t="shared" ca="1" si="284"/>
        <v/>
      </c>
      <c r="I314" s="294" t="str">
        <f t="shared" si="314"/>
        <v/>
      </c>
      <c r="J314" s="295" t="str">
        <f t="shared" ca="1" si="285"/>
        <v/>
      </c>
      <c r="K314" s="294" t="str">
        <f t="shared" si="315"/>
        <v/>
      </c>
      <c r="L314" s="295" t="str">
        <f t="shared" ca="1" si="286"/>
        <v/>
      </c>
      <c r="M314" s="294" t="str">
        <f t="shared" si="316"/>
        <v/>
      </c>
      <c r="N314" s="295" t="str">
        <f t="shared" ca="1" si="287"/>
        <v/>
      </c>
      <c r="O314" s="294" t="str">
        <f t="shared" si="317"/>
        <v/>
      </c>
      <c r="P314" s="295" t="str">
        <f t="shared" ca="1" si="288"/>
        <v/>
      </c>
      <c r="Q314" s="294" t="str">
        <f t="shared" si="318"/>
        <v/>
      </c>
      <c r="R314" s="295" t="str">
        <f t="shared" ca="1" si="289"/>
        <v/>
      </c>
      <c r="S314" s="294" t="str">
        <f t="shared" si="319"/>
        <v/>
      </c>
      <c r="T314" s="295" t="str">
        <f t="shared" ca="1" si="290"/>
        <v/>
      </c>
      <c r="U314" s="294" t="str">
        <f t="shared" si="320"/>
        <v/>
      </c>
      <c r="V314" s="295" t="str">
        <f t="shared" ca="1" si="291"/>
        <v/>
      </c>
      <c r="W314" s="294" t="str">
        <f t="shared" si="321"/>
        <v/>
      </c>
      <c r="X314" s="295" t="str">
        <f t="shared" ca="1" si="292"/>
        <v/>
      </c>
      <c r="Y314" s="294" t="str">
        <f t="shared" si="322"/>
        <v/>
      </c>
      <c r="Z314" s="295" t="str">
        <f t="shared" ca="1" si="293"/>
        <v/>
      </c>
      <c r="AA314" s="294" t="str">
        <f t="shared" si="323"/>
        <v/>
      </c>
      <c r="AB314" s="295" t="str">
        <f t="shared" ca="1" si="294"/>
        <v/>
      </c>
      <c r="AC314" s="294" t="str">
        <f t="shared" si="324"/>
        <v/>
      </c>
      <c r="AD314" s="295" t="str">
        <f t="shared" ca="1" si="295"/>
        <v/>
      </c>
      <c r="AE314" s="294" t="str">
        <f t="shared" si="325"/>
        <v/>
      </c>
      <c r="AF314" s="295" t="str">
        <f t="shared" ca="1" si="296"/>
        <v/>
      </c>
      <c r="AG314" s="294" t="str">
        <f t="shared" si="326"/>
        <v/>
      </c>
      <c r="AH314" s="295" t="str">
        <f t="shared" ca="1" si="297"/>
        <v/>
      </c>
      <c r="AI314" s="294" t="str">
        <f t="shared" si="327"/>
        <v/>
      </c>
      <c r="AJ314" s="295" t="str">
        <f t="shared" si="298"/>
        <v/>
      </c>
      <c r="AK314" s="294" t="str">
        <f t="shared" si="328"/>
        <v/>
      </c>
      <c r="AL314" s="295" t="str">
        <f t="shared" si="299"/>
        <v/>
      </c>
      <c r="AM314" s="294" t="str">
        <f t="shared" si="329"/>
        <v/>
      </c>
      <c r="AN314" s="295" t="str">
        <f t="shared" si="300"/>
        <v/>
      </c>
      <c r="AO314" s="294" t="str">
        <f t="shared" si="330"/>
        <v/>
      </c>
      <c r="AP314" s="295" t="str">
        <f t="shared" si="301"/>
        <v/>
      </c>
      <c r="AQ314" s="294" t="str">
        <f t="shared" si="331"/>
        <v/>
      </c>
      <c r="AR314" s="295" t="str">
        <f t="shared" si="302"/>
        <v/>
      </c>
      <c r="AS314" s="294" t="str">
        <f t="shared" si="332"/>
        <v/>
      </c>
      <c r="AT314" s="295" t="str">
        <f t="shared" si="303"/>
        <v/>
      </c>
      <c r="AU314" s="294" t="str">
        <f t="shared" si="333"/>
        <v/>
      </c>
      <c r="AV314" s="295" t="str">
        <f t="shared" si="304"/>
        <v/>
      </c>
      <c r="AW314" s="294" t="str">
        <f t="shared" si="334"/>
        <v/>
      </c>
      <c r="AX314" s="295" t="str">
        <f t="shared" si="305"/>
        <v/>
      </c>
      <c r="AY314" s="294" t="str">
        <f t="shared" si="335"/>
        <v/>
      </c>
      <c r="AZ314" s="295" t="str">
        <f t="shared" si="306"/>
        <v/>
      </c>
      <c r="BA314" s="294" t="str">
        <f t="shared" si="309"/>
        <v/>
      </c>
      <c r="BB314" s="295" t="str">
        <f t="shared" si="307"/>
        <v/>
      </c>
      <c r="BC314" s="294" t="str">
        <f t="shared" si="310"/>
        <v/>
      </c>
      <c r="BD314" s="295" t="str">
        <f t="shared" si="308"/>
        <v/>
      </c>
      <c r="BE314" s="294" t="str">
        <f t="shared" si="311"/>
        <v/>
      </c>
    </row>
    <row r="315" spans="1:57" ht="26.25" hidden="1" customHeight="1">
      <c r="A315" s="241">
        <v>187</v>
      </c>
      <c r="B315" s="379"/>
      <c r="C315" s="380" t="str">
        <f t="shared" si="281"/>
        <v/>
      </c>
      <c r="D315" s="295" t="str">
        <f t="shared" si="282"/>
        <v/>
      </c>
      <c r="E315" s="294" t="str">
        <f t="shared" si="312"/>
        <v/>
      </c>
      <c r="F315" s="295" t="str">
        <f t="shared" ca="1" si="283"/>
        <v/>
      </c>
      <c r="G315" s="294" t="str">
        <f t="shared" si="313"/>
        <v/>
      </c>
      <c r="H315" s="295" t="str">
        <f t="shared" ca="1" si="284"/>
        <v/>
      </c>
      <c r="I315" s="294" t="str">
        <f t="shared" si="314"/>
        <v/>
      </c>
      <c r="J315" s="295" t="str">
        <f t="shared" ca="1" si="285"/>
        <v/>
      </c>
      <c r="K315" s="294" t="str">
        <f t="shared" si="315"/>
        <v/>
      </c>
      <c r="L315" s="295" t="str">
        <f t="shared" ca="1" si="286"/>
        <v/>
      </c>
      <c r="M315" s="294" t="str">
        <f t="shared" si="316"/>
        <v/>
      </c>
      <c r="N315" s="295" t="str">
        <f t="shared" ca="1" si="287"/>
        <v/>
      </c>
      <c r="O315" s="294" t="str">
        <f t="shared" si="317"/>
        <v/>
      </c>
      <c r="P315" s="295" t="str">
        <f t="shared" ca="1" si="288"/>
        <v/>
      </c>
      <c r="Q315" s="294" t="str">
        <f t="shared" si="318"/>
        <v/>
      </c>
      <c r="R315" s="295" t="str">
        <f t="shared" ca="1" si="289"/>
        <v/>
      </c>
      <c r="S315" s="294" t="str">
        <f t="shared" si="319"/>
        <v/>
      </c>
      <c r="T315" s="295" t="str">
        <f t="shared" ca="1" si="290"/>
        <v/>
      </c>
      <c r="U315" s="294" t="str">
        <f t="shared" si="320"/>
        <v/>
      </c>
      <c r="V315" s="295" t="str">
        <f t="shared" ca="1" si="291"/>
        <v/>
      </c>
      <c r="W315" s="294" t="str">
        <f t="shared" si="321"/>
        <v/>
      </c>
      <c r="X315" s="295" t="str">
        <f t="shared" ca="1" si="292"/>
        <v/>
      </c>
      <c r="Y315" s="294" t="str">
        <f t="shared" si="322"/>
        <v/>
      </c>
      <c r="Z315" s="295" t="str">
        <f t="shared" ca="1" si="293"/>
        <v/>
      </c>
      <c r="AA315" s="294" t="str">
        <f t="shared" si="323"/>
        <v/>
      </c>
      <c r="AB315" s="295" t="str">
        <f t="shared" ca="1" si="294"/>
        <v/>
      </c>
      <c r="AC315" s="294" t="str">
        <f t="shared" si="324"/>
        <v/>
      </c>
      <c r="AD315" s="295" t="str">
        <f t="shared" ca="1" si="295"/>
        <v/>
      </c>
      <c r="AE315" s="294" t="str">
        <f t="shared" si="325"/>
        <v/>
      </c>
      <c r="AF315" s="295" t="str">
        <f t="shared" ca="1" si="296"/>
        <v/>
      </c>
      <c r="AG315" s="294" t="str">
        <f t="shared" si="326"/>
        <v/>
      </c>
      <c r="AH315" s="295" t="str">
        <f t="shared" ca="1" si="297"/>
        <v/>
      </c>
      <c r="AI315" s="294" t="str">
        <f t="shared" si="327"/>
        <v/>
      </c>
      <c r="AJ315" s="295" t="str">
        <f t="shared" si="298"/>
        <v/>
      </c>
      <c r="AK315" s="294" t="str">
        <f t="shared" si="328"/>
        <v/>
      </c>
      <c r="AL315" s="295" t="str">
        <f t="shared" si="299"/>
        <v/>
      </c>
      <c r="AM315" s="294" t="str">
        <f t="shared" si="329"/>
        <v/>
      </c>
      <c r="AN315" s="295" t="str">
        <f t="shared" si="300"/>
        <v/>
      </c>
      <c r="AO315" s="294" t="str">
        <f t="shared" si="330"/>
        <v/>
      </c>
      <c r="AP315" s="295" t="str">
        <f t="shared" si="301"/>
        <v/>
      </c>
      <c r="AQ315" s="294" t="str">
        <f t="shared" si="331"/>
        <v/>
      </c>
      <c r="AR315" s="295" t="str">
        <f t="shared" si="302"/>
        <v/>
      </c>
      <c r="AS315" s="294" t="str">
        <f t="shared" si="332"/>
        <v/>
      </c>
      <c r="AT315" s="295" t="str">
        <f t="shared" si="303"/>
        <v/>
      </c>
      <c r="AU315" s="294" t="str">
        <f t="shared" si="333"/>
        <v/>
      </c>
      <c r="AV315" s="295" t="str">
        <f t="shared" si="304"/>
        <v/>
      </c>
      <c r="AW315" s="294" t="str">
        <f t="shared" si="334"/>
        <v/>
      </c>
      <c r="AX315" s="295" t="str">
        <f t="shared" si="305"/>
        <v/>
      </c>
      <c r="AY315" s="294" t="str">
        <f t="shared" si="335"/>
        <v/>
      </c>
      <c r="AZ315" s="295" t="str">
        <f t="shared" si="306"/>
        <v/>
      </c>
      <c r="BA315" s="294" t="str">
        <f t="shared" si="309"/>
        <v/>
      </c>
      <c r="BB315" s="295" t="str">
        <f t="shared" si="307"/>
        <v/>
      </c>
      <c r="BC315" s="294" t="str">
        <f t="shared" si="310"/>
        <v/>
      </c>
      <c r="BD315" s="295" t="str">
        <f t="shared" si="308"/>
        <v/>
      </c>
      <c r="BE315" s="294" t="str">
        <f t="shared" si="311"/>
        <v/>
      </c>
    </row>
    <row r="316" spans="1:57" ht="26.25" hidden="1" customHeight="1">
      <c r="A316" s="241">
        <v>188</v>
      </c>
      <c r="B316" s="381"/>
      <c r="C316" s="380" t="str">
        <f t="shared" si="281"/>
        <v/>
      </c>
      <c r="D316" s="295" t="str">
        <f t="shared" si="282"/>
        <v/>
      </c>
      <c r="E316" s="294" t="str">
        <f t="shared" si="312"/>
        <v/>
      </c>
      <c r="F316" s="295" t="str">
        <f t="shared" ca="1" si="283"/>
        <v/>
      </c>
      <c r="G316" s="294" t="str">
        <f t="shared" si="313"/>
        <v/>
      </c>
      <c r="H316" s="295" t="str">
        <f t="shared" ca="1" si="284"/>
        <v/>
      </c>
      <c r="I316" s="294" t="str">
        <f t="shared" si="314"/>
        <v/>
      </c>
      <c r="J316" s="295" t="str">
        <f t="shared" ca="1" si="285"/>
        <v/>
      </c>
      <c r="K316" s="294" t="str">
        <f t="shared" si="315"/>
        <v/>
      </c>
      <c r="L316" s="295" t="str">
        <f t="shared" ca="1" si="286"/>
        <v/>
      </c>
      <c r="M316" s="294" t="str">
        <f t="shared" si="316"/>
        <v/>
      </c>
      <c r="N316" s="295" t="str">
        <f t="shared" ca="1" si="287"/>
        <v/>
      </c>
      <c r="O316" s="294" t="str">
        <f t="shared" si="317"/>
        <v/>
      </c>
      <c r="P316" s="295" t="str">
        <f t="shared" ca="1" si="288"/>
        <v/>
      </c>
      <c r="Q316" s="294" t="str">
        <f t="shared" si="318"/>
        <v/>
      </c>
      <c r="R316" s="295" t="str">
        <f t="shared" ca="1" si="289"/>
        <v/>
      </c>
      <c r="S316" s="294" t="str">
        <f t="shared" si="319"/>
        <v/>
      </c>
      <c r="T316" s="295" t="str">
        <f t="shared" ca="1" si="290"/>
        <v/>
      </c>
      <c r="U316" s="294" t="str">
        <f t="shared" si="320"/>
        <v/>
      </c>
      <c r="V316" s="295" t="str">
        <f t="shared" ca="1" si="291"/>
        <v/>
      </c>
      <c r="W316" s="294" t="str">
        <f t="shared" si="321"/>
        <v/>
      </c>
      <c r="X316" s="295" t="str">
        <f t="shared" ca="1" si="292"/>
        <v/>
      </c>
      <c r="Y316" s="294" t="str">
        <f t="shared" si="322"/>
        <v/>
      </c>
      <c r="Z316" s="295" t="str">
        <f t="shared" ca="1" si="293"/>
        <v/>
      </c>
      <c r="AA316" s="294" t="str">
        <f t="shared" si="323"/>
        <v/>
      </c>
      <c r="AB316" s="295" t="str">
        <f t="shared" ca="1" si="294"/>
        <v/>
      </c>
      <c r="AC316" s="294" t="str">
        <f t="shared" si="324"/>
        <v/>
      </c>
      <c r="AD316" s="295" t="str">
        <f t="shared" ca="1" si="295"/>
        <v/>
      </c>
      <c r="AE316" s="294" t="str">
        <f t="shared" si="325"/>
        <v/>
      </c>
      <c r="AF316" s="295" t="str">
        <f t="shared" ca="1" si="296"/>
        <v/>
      </c>
      <c r="AG316" s="294" t="str">
        <f t="shared" si="326"/>
        <v/>
      </c>
      <c r="AH316" s="295" t="str">
        <f t="shared" ca="1" si="297"/>
        <v/>
      </c>
      <c r="AI316" s="294" t="str">
        <f t="shared" si="327"/>
        <v/>
      </c>
      <c r="AJ316" s="295" t="str">
        <f t="shared" si="298"/>
        <v/>
      </c>
      <c r="AK316" s="294" t="str">
        <f t="shared" si="328"/>
        <v/>
      </c>
      <c r="AL316" s="295" t="str">
        <f t="shared" si="299"/>
        <v/>
      </c>
      <c r="AM316" s="294" t="str">
        <f t="shared" si="329"/>
        <v/>
      </c>
      <c r="AN316" s="295" t="str">
        <f t="shared" si="300"/>
        <v/>
      </c>
      <c r="AO316" s="294" t="str">
        <f t="shared" si="330"/>
        <v/>
      </c>
      <c r="AP316" s="295" t="str">
        <f t="shared" si="301"/>
        <v/>
      </c>
      <c r="AQ316" s="294" t="str">
        <f t="shared" si="331"/>
        <v/>
      </c>
      <c r="AR316" s="295" t="str">
        <f t="shared" si="302"/>
        <v/>
      </c>
      <c r="AS316" s="294" t="str">
        <f t="shared" si="332"/>
        <v/>
      </c>
      <c r="AT316" s="295" t="str">
        <f t="shared" si="303"/>
        <v/>
      </c>
      <c r="AU316" s="294" t="str">
        <f t="shared" si="333"/>
        <v/>
      </c>
      <c r="AV316" s="295" t="str">
        <f t="shared" si="304"/>
        <v/>
      </c>
      <c r="AW316" s="294" t="str">
        <f t="shared" si="334"/>
        <v/>
      </c>
      <c r="AX316" s="295" t="str">
        <f t="shared" si="305"/>
        <v/>
      </c>
      <c r="AY316" s="294" t="str">
        <f t="shared" si="335"/>
        <v/>
      </c>
      <c r="AZ316" s="295" t="str">
        <f t="shared" si="306"/>
        <v/>
      </c>
      <c r="BA316" s="294" t="str">
        <f t="shared" si="309"/>
        <v/>
      </c>
      <c r="BB316" s="295" t="str">
        <f t="shared" si="307"/>
        <v/>
      </c>
      <c r="BC316" s="294" t="str">
        <f t="shared" si="310"/>
        <v/>
      </c>
      <c r="BD316" s="295" t="str">
        <f t="shared" si="308"/>
        <v/>
      </c>
      <c r="BE316" s="294" t="str">
        <f t="shared" si="311"/>
        <v/>
      </c>
    </row>
    <row r="317" spans="1:57" ht="26.25" hidden="1" customHeight="1">
      <c r="A317" s="241">
        <v>189</v>
      </c>
      <c r="B317" s="381"/>
      <c r="C317" s="380" t="str">
        <f t="shared" si="281"/>
        <v/>
      </c>
      <c r="D317" s="295" t="str">
        <f t="shared" si="282"/>
        <v/>
      </c>
      <c r="E317" s="294" t="str">
        <f t="shared" si="312"/>
        <v/>
      </c>
      <c r="F317" s="295" t="str">
        <f t="shared" ca="1" si="283"/>
        <v/>
      </c>
      <c r="G317" s="294" t="str">
        <f t="shared" si="313"/>
        <v/>
      </c>
      <c r="H317" s="295" t="str">
        <f t="shared" ca="1" si="284"/>
        <v/>
      </c>
      <c r="I317" s="294" t="str">
        <f t="shared" si="314"/>
        <v/>
      </c>
      <c r="J317" s="295" t="str">
        <f t="shared" ca="1" si="285"/>
        <v/>
      </c>
      <c r="K317" s="294" t="str">
        <f t="shared" si="315"/>
        <v/>
      </c>
      <c r="L317" s="295" t="str">
        <f t="shared" ca="1" si="286"/>
        <v/>
      </c>
      <c r="M317" s="294" t="str">
        <f t="shared" si="316"/>
        <v/>
      </c>
      <c r="N317" s="295" t="str">
        <f t="shared" ca="1" si="287"/>
        <v/>
      </c>
      <c r="O317" s="294" t="str">
        <f t="shared" si="317"/>
        <v/>
      </c>
      <c r="P317" s="295" t="str">
        <f t="shared" ca="1" si="288"/>
        <v/>
      </c>
      <c r="Q317" s="294" t="str">
        <f t="shared" si="318"/>
        <v/>
      </c>
      <c r="R317" s="295" t="str">
        <f t="shared" ca="1" si="289"/>
        <v/>
      </c>
      <c r="S317" s="294" t="str">
        <f t="shared" si="319"/>
        <v/>
      </c>
      <c r="T317" s="295" t="str">
        <f t="shared" ca="1" si="290"/>
        <v/>
      </c>
      <c r="U317" s="294" t="str">
        <f t="shared" si="320"/>
        <v/>
      </c>
      <c r="V317" s="295" t="str">
        <f t="shared" ca="1" si="291"/>
        <v/>
      </c>
      <c r="W317" s="294" t="str">
        <f t="shared" si="321"/>
        <v/>
      </c>
      <c r="X317" s="295" t="str">
        <f t="shared" ca="1" si="292"/>
        <v/>
      </c>
      <c r="Y317" s="294" t="str">
        <f t="shared" si="322"/>
        <v/>
      </c>
      <c r="Z317" s="295" t="str">
        <f t="shared" ca="1" si="293"/>
        <v/>
      </c>
      <c r="AA317" s="294" t="str">
        <f t="shared" si="323"/>
        <v/>
      </c>
      <c r="AB317" s="295" t="str">
        <f t="shared" ca="1" si="294"/>
        <v/>
      </c>
      <c r="AC317" s="294" t="str">
        <f t="shared" si="324"/>
        <v/>
      </c>
      <c r="AD317" s="295" t="str">
        <f t="shared" ca="1" si="295"/>
        <v/>
      </c>
      <c r="AE317" s="294" t="str">
        <f t="shared" si="325"/>
        <v/>
      </c>
      <c r="AF317" s="295" t="str">
        <f t="shared" ca="1" si="296"/>
        <v/>
      </c>
      <c r="AG317" s="294" t="str">
        <f t="shared" si="326"/>
        <v/>
      </c>
      <c r="AH317" s="295" t="str">
        <f t="shared" ca="1" si="297"/>
        <v/>
      </c>
      <c r="AI317" s="294" t="str">
        <f t="shared" si="327"/>
        <v/>
      </c>
      <c r="AJ317" s="295" t="str">
        <f t="shared" si="298"/>
        <v/>
      </c>
      <c r="AK317" s="294" t="str">
        <f t="shared" si="328"/>
        <v/>
      </c>
      <c r="AL317" s="295" t="str">
        <f t="shared" si="299"/>
        <v/>
      </c>
      <c r="AM317" s="294" t="str">
        <f t="shared" si="329"/>
        <v/>
      </c>
      <c r="AN317" s="295" t="str">
        <f t="shared" si="300"/>
        <v/>
      </c>
      <c r="AO317" s="294" t="str">
        <f t="shared" si="330"/>
        <v/>
      </c>
      <c r="AP317" s="295" t="str">
        <f t="shared" si="301"/>
        <v/>
      </c>
      <c r="AQ317" s="294" t="str">
        <f t="shared" si="331"/>
        <v/>
      </c>
      <c r="AR317" s="295" t="str">
        <f t="shared" si="302"/>
        <v/>
      </c>
      <c r="AS317" s="294" t="str">
        <f t="shared" si="332"/>
        <v/>
      </c>
      <c r="AT317" s="295" t="str">
        <f t="shared" si="303"/>
        <v/>
      </c>
      <c r="AU317" s="294" t="str">
        <f t="shared" si="333"/>
        <v/>
      </c>
      <c r="AV317" s="295" t="str">
        <f t="shared" si="304"/>
        <v/>
      </c>
      <c r="AW317" s="294" t="str">
        <f t="shared" si="334"/>
        <v/>
      </c>
      <c r="AX317" s="295" t="str">
        <f t="shared" si="305"/>
        <v/>
      </c>
      <c r="AY317" s="294" t="str">
        <f t="shared" si="335"/>
        <v/>
      </c>
      <c r="AZ317" s="295" t="str">
        <f t="shared" si="306"/>
        <v/>
      </c>
      <c r="BA317" s="294" t="str">
        <f t="shared" si="309"/>
        <v/>
      </c>
      <c r="BB317" s="295" t="str">
        <f t="shared" si="307"/>
        <v/>
      </c>
      <c r="BC317" s="294" t="str">
        <f t="shared" si="310"/>
        <v/>
      </c>
      <c r="BD317" s="295" t="str">
        <f t="shared" si="308"/>
        <v/>
      </c>
      <c r="BE317" s="294" t="str">
        <f t="shared" si="311"/>
        <v/>
      </c>
    </row>
    <row r="318" spans="1:57" ht="26.25" hidden="1" customHeight="1">
      <c r="A318" s="241">
        <v>190</v>
      </c>
      <c r="B318" s="381"/>
      <c r="C318" s="380" t="str">
        <f t="shared" si="281"/>
        <v/>
      </c>
      <c r="D318" s="295" t="str">
        <f t="shared" si="282"/>
        <v/>
      </c>
      <c r="E318" s="294" t="str">
        <f t="shared" si="312"/>
        <v/>
      </c>
      <c r="F318" s="295" t="str">
        <f t="shared" ca="1" si="283"/>
        <v/>
      </c>
      <c r="G318" s="294" t="str">
        <f t="shared" si="313"/>
        <v/>
      </c>
      <c r="H318" s="295" t="str">
        <f t="shared" ca="1" si="284"/>
        <v/>
      </c>
      <c r="I318" s="294" t="str">
        <f t="shared" si="314"/>
        <v/>
      </c>
      <c r="J318" s="295" t="str">
        <f t="shared" ca="1" si="285"/>
        <v/>
      </c>
      <c r="K318" s="294" t="str">
        <f t="shared" si="315"/>
        <v/>
      </c>
      <c r="L318" s="295" t="str">
        <f t="shared" ca="1" si="286"/>
        <v/>
      </c>
      <c r="M318" s="294" t="str">
        <f t="shared" si="316"/>
        <v/>
      </c>
      <c r="N318" s="295" t="str">
        <f t="shared" ca="1" si="287"/>
        <v/>
      </c>
      <c r="O318" s="294" t="str">
        <f t="shared" si="317"/>
        <v/>
      </c>
      <c r="P318" s="295" t="str">
        <f t="shared" ca="1" si="288"/>
        <v/>
      </c>
      <c r="Q318" s="294" t="str">
        <f t="shared" si="318"/>
        <v/>
      </c>
      <c r="R318" s="295" t="str">
        <f t="shared" ca="1" si="289"/>
        <v/>
      </c>
      <c r="S318" s="294" t="str">
        <f t="shared" si="319"/>
        <v/>
      </c>
      <c r="T318" s="295" t="str">
        <f t="shared" ca="1" si="290"/>
        <v/>
      </c>
      <c r="U318" s="294" t="str">
        <f t="shared" si="320"/>
        <v/>
      </c>
      <c r="V318" s="295" t="str">
        <f t="shared" ca="1" si="291"/>
        <v/>
      </c>
      <c r="W318" s="294" t="str">
        <f t="shared" si="321"/>
        <v/>
      </c>
      <c r="X318" s="295" t="str">
        <f t="shared" ca="1" si="292"/>
        <v/>
      </c>
      <c r="Y318" s="294" t="str">
        <f t="shared" si="322"/>
        <v/>
      </c>
      <c r="Z318" s="295" t="str">
        <f t="shared" ca="1" si="293"/>
        <v/>
      </c>
      <c r="AA318" s="294" t="str">
        <f t="shared" si="323"/>
        <v/>
      </c>
      <c r="AB318" s="295" t="str">
        <f t="shared" ca="1" si="294"/>
        <v/>
      </c>
      <c r="AC318" s="294" t="str">
        <f t="shared" si="324"/>
        <v/>
      </c>
      <c r="AD318" s="295" t="str">
        <f t="shared" ca="1" si="295"/>
        <v/>
      </c>
      <c r="AE318" s="294" t="str">
        <f t="shared" si="325"/>
        <v/>
      </c>
      <c r="AF318" s="295" t="str">
        <f t="shared" ca="1" si="296"/>
        <v/>
      </c>
      <c r="AG318" s="294" t="str">
        <f t="shared" si="326"/>
        <v/>
      </c>
      <c r="AH318" s="295" t="str">
        <f t="shared" ca="1" si="297"/>
        <v/>
      </c>
      <c r="AI318" s="294" t="str">
        <f t="shared" si="327"/>
        <v/>
      </c>
      <c r="AJ318" s="295" t="str">
        <f t="shared" si="298"/>
        <v/>
      </c>
      <c r="AK318" s="294" t="str">
        <f t="shared" si="328"/>
        <v/>
      </c>
      <c r="AL318" s="295" t="str">
        <f t="shared" si="299"/>
        <v/>
      </c>
      <c r="AM318" s="294" t="str">
        <f t="shared" si="329"/>
        <v/>
      </c>
      <c r="AN318" s="295" t="str">
        <f t="shared" si="300"/>
        <v/>
      </c>
      <c r="AO318" s="294" t="str">
        <f t="shared" si="330"/>
        <v/>
      </c>
      <c r="AP318" s="295" t="str">
        <f t="shared" si="301"/>
        <v/>
      </c>
      <c r="AQ318" s="294" t="str">
        <f t="shared" si="331"/>
        <v/>
      </c>
      <c r="AR318" s="295" t="str">
        <f t="shared" si="302"/>
        <v/>
      </c>
      <c r="AS318" s="294" t="str">
        <f t="shared" si="332"/>
        <v/>
      </c>
      <c r="AT318" s="295" t="str">
        <f t="shared" si="303"/>
        <v/>
      </c>
      <c r="AU318" s="294" t="str">
        <f t="shared" si="333"/>
        <v/>
      </c>
      <c r="AV318" s="295" t="str">
        <f t="shared" si="304"/>
        <v/>
      </c>
      <c r="AW318" s="294" t="str">
        <f t="shared" si="334"/>
        <v/>
      </c>
      <c r="AX318" s="295" t="str">
        <f t="shared" si="305"/>
        <v/>
      </c>
      <c r="AY318" s="294" t="str">
        <f t="shared" si="335"/>
        <v/>
      </c>
      <c r="AZ318" s="295" t="str">
        <f t="shared" si="306"/>
        <v/>
      </c>
      <c r="BA318" s="294" t="str">
        <f t="shared" si="309"/>
        <v/>
      </c>
      <c r="BB318" s="295" t="str">
        <f t="shared" si="307"/>
        <v/>
      </c>
      <c r="BC318" s="294" t="str">
        <f t="shared" si="310"/>
        <v/>
      </c>
      <c r="BD318" s="295" t="str">
        <f t="shared" si="308"/>
        <v/>
      </c>
      <c r="BE318" s="294" t="str">
        <f t="shared" si="311"/>
        <v/>
      </c>
    </row>
    <row r="319" spans="1:57" ht="26.25" hidden="1" customHeight="1">
      <c r="A319" s="241">
        <v>191</v>
      </c>
      <c r="B319" s="381"/>
      <c r="C319" s="380" t="str">
        <f t="shared" si="281"/>
        <v/>
      </c>
      <c r="D319" s="295" t="str">
        <f t="shared" si="282"/>
        <v/>
      </c>
      <c r="E319" s="294" t="str">
        <f t="shared" si="312"/>
        <v/>
      </c>
      <c r="F319" s="295" t="str">
        <f t="shared" ca="1" si="283"/>
        <v/>
      </c>
      <c r="G319" s="294" t="str">
        <f t="shared" si="313"/>
        <v/>
      </c>
      <c r="H319" s="295" t="str">
        <f t="shared" ca="1" si="284"/>
        <v/>
      </c>
      <c r="I319" s="294" t="str">
        <f t="shared" si="314"/>
        <v/>
      </c>
      <c r="J319" s="295" t="str">
        <f t="shared" ca="1" si="285"/>
        <v/>
      </c>
      <c r="K319" s="294" t="str">
        <f t="shared" si="315"/>
        <v/>
      </c>
      <c r="L319" s="295" t="str">
        <f t="shared" ca="1" si="286"/>
        <v/>
      </c>
      <c r="M319" s="294" t="str">
        <f t="shared" si="316"/>
        <v/>
      </c>
      <c r="N319" s="295" t="str">
        <f t="shared" ca="1" si="287"/>
        <v/>
      </c>
      <c r="O319" s="294" t="str">
        <f t="shared" si="317"/>
        <v/>
      </c>
      <c r="P319" s="295" t="str">
        <f t="shared" ca="1" si="288"/>
        <v/>
      </c>
      <c r="Q319" s="294" t="str">
        <f t="shared" si="318"/>
        <v/>
      </c>
      <c r="R319" s="295" t="str">
        <f t="shared" ca="1" si="289"/>
        <v/>
      </c>
      <c r="S319" s="294" t="str">
        <f t="shared" si="319"/>
        <v/>
      </c>
      <c r="T319" s="295" t="str">
        <f t="shared" ca="1" si="290"/>
        <v/>
      </c>
      <c r="U319" s="294" t="str">
        <f t="shared" si="320"/>
        <v/>
      </c>
      <c r="V319" s="295" t="str">
        <f t="shared" ca="1" si="291"/>
        <v/>
      </c>
      <c r="W319" s="294" t="str">
        <f t="shared" si="321"/>
        <v/>
      </c>
      <c r="X319" s="295" t="str">
        <f t="shared" ca="1" si="292"/>
        <v/>
      </c>
      <c r="Y319" s="294" t="str">
        <f t="shared" si="322"/>
        <v/>
      </c>
      <c r="Z319" s="295" t="str">
        <f t="shared" ca="1" si="293"/>
        <v/>
      </c>
      <c r="AA319" s="294" t="str">
        <f t="shared" si="323"/>
        <v/>
      </c>
      <c r="AB319" s="295" t="str">
        <f t="shared" ca="1" si="294"/>
        <v/>
      </c>
      <c r="AC319" s="294" t="str">
        <f t="shared" si="324"/>
        <v/>
      </c>
      <c r="AD319" s="295" t="str">
        <f t="shared" ca="1" si="295"/>
        <v/>
      </c>
      <c r="AE319" s="294" t="str">
        <f t="shared" si="325"/>
        <v/>
      </c>
      <c r="AF319" s="295" t="str">
        <f t="shared" ca="1" si="296"/>
        <v/>
      </c>
      <c r="AG319" s="294" t="str">
        <f t="shared" si="326"/>
        <v/>
      </c>
      <c r="AH319" s="295" t="str">
        <f t="shared" ca="1" si="297"/>
        <v/>
      </c>
      <c r="AI319" s="294" t="str">
        <f t="shared" si="327"/>
        <v/>
      </c>
      <c r="AJ319" s="295" t="str">
        <f t="shared" si="298"/>
        <v/>
      </c>
      <c r="AK319" s="294" t="str">
        <f t="shared" si="328"/>
        <v/>
      </c>
      <c r="AL319" s="295" t="str">
        <f t="shared" si="299"/>
        <v/>
      </c>
      <c r="AM319" s="294" t="str">
        <f t="shared" si="329"/>
        <v/>
      </c>
      <c r="AN319" s="295" t="str">
        <f t="shared" si="300"/>
        <v/>
      </c>
      <c r="AO319" s="294" t="str">
        <f t="shared" si="330"/>
        <v/>
      </c>
      <c r="AP319" s="295" t="str">
        <f t="shared" si="301"/>
        <v/>
      </c>
      <c r="AQ319" s="294" t="str">
        <f t="shared" si="331"/>
        <v/>
      </c>
      <c r="AR319" s="295" t="str">
        <f t="shared" si="302"/>
        <v/>
      </c>
      <c r="AS319" s="294" t="str">
        <f t="shared" si="332"/>
        <v/>
      </c>
      <c r="AT319" s="295" t="str">
        <f t="shared" si="303"/>
        <v/>
      </c>
      <c r="AU319" s="294" t="str">
        <f t="shared" si="333"/>
        <v/>
      </c>
      <c r="AV319" s="295" t="str">
        <f t="shared" si="304"/>
        <v/>
      </c>
      <c r="AW319" s="294" t="str">
        <f t="shared" si="334"/>
        <v/>
      </c>
      <c r="AX319" s="295" t="str">
        <f t="shared" si="305"/>
        <v/>
      </c>
      <c r="AY319" s="294" t="str">
        <f t="shared" si="335"/>
        <v/>
      </c>
      <c r="AZ319" s="295" t="str">
        <f t="shared" si="306"/>
        <v/>
      </c>
      <c r="BA319" s="294" t="str">
        <f t="shared" si="309"/>
        <v/>
      </c>
      <c r="BB319" s="295" t="str">
        <f t="shared" si="307"/>
        <v/>
      </c>
      <c r="BC319" s="294" t="str">
        <f t="shared" si="310"/>
        <v/>
      </c>
      <c r="BD319" s="295" t="str">
        <f t="shared" si="308"/>
        <v/>
      </c>
      <c r="BE319" s="294" t="str">
        <f t="shared" si="311"/>
        <v/>
      </c>
    </row>
    <row r="320" spans="1:57" ht="26.25" hidden="1" customHeight="1">
      <c r="A320" s="241">
        <v>192</v>
      </c>
      <c r="B320" s="381"/>
      <c r="C320" s="380" t="str">
        <f t="shared" si="281"/>
        <v/>
      </c>
      <c r="D320" s="295" t="str">
        <f t="shared" si="282"/>
        <v/>
      </c>
      <c r="E320" s="294" t="str">
        <f t="shared" si="312"/>
        <v/>
      </c>
      <c r="F320" s="295" t="str">
        <f t="shared" ca="1" si="283"/>
        <v/>
      </c>
      <c r="G320" s="294" t="str">
        <f t="shared" si="313"/>
        <v/>
      </c>
      <c r="H320" s="295" t="str">
        <f t="shared" ca="1" si="284"/>
        <v/>
      </c>
      <c r="I320" s="294" t="str">
        <f t="shared" si="314"/>
        <v/>
      </c>
      <c r="J320" s="295" t="str">
        <f t="shared" ca="1" si="285"/>
        <v/>
      </c>
      <c r="K320" s="294" t="str">
        <f t="shared" si="315"/>
        <v/>
      </c>
      <c r="L320" s="295" t="str">
        <f t="shared" ca="1" si="286"/>
        <v/>
      </c>
      <c r="M320" s="294" t="str">
        <f t="shared" si="316"/>
        <v/>
      </c>
      <c r="N320" s="295" t="str">
        <f t="shared" ca="1" si="287"/>
        <v/>
      </c>
      <c r="O320" s="294" t="str">
        <f t="shared" si="317"/>
        <v/>
      </c>
      <c r="P320" s="295" t="str">
        <f t="shared" ca="1" si="288"/>
        <v/>
      </c>
      <c r="Q320" s="294" t="str">
        <f t="shared" si="318"/>
        <v/>
      </c>
      <c r="R320" s="295" t="str">
        <f t="shared" ca="1" si="289"/>
        <v/>
      </c>
      <c r="S320" s="294" t="str">
        <f t="shared" si="319"/>
        <v/>
      </c>
      <c r="T320" s="295" t="str">
        <f t="shared" ca="1" si="290"/>
        <v/>
      </c>
      <c r="U320" s="294" t="str">
        <f t="shared" si="320"/>
        <v/>
      </c>
      <c r="V320" s="295" t="str">
        <f t="shared" ca="1" si="291"/>
        <v/>
      </c>
      <c r="W320" s="294" t="str">
        <f t="shared" si="321"/>
        <v/>
      </c>
      <c r="X320" s="295" t="str">
        <f t="shared" ca="1" si="292"/>
        <v/>
      </c>
      <c r="Y320" s="294" t="str">
        <f t="shared" si="322"/>
        <v/>
      </c>
      <c r="Z320" s="295" t="str">
        <f t="shared" ca="1" si="293"/>
        <v/>
      </c>
      <c r="AA320" s="294" t="str">
        <f t="shared" si="323"/>
        <v/>
      </c>
      <c r="AB320" s="295" t="str">
        <f t="shared" ca="1" si="294"/>
        <v/>
      </c>
      <c r="AC320" s="294" t="str">
        <f t="shared" si="324"/>
        <v/>
      </c>
      <c r="AD320" s="295" t="str">
        <f t="shared" ca="1" si="295"/>
        <v/>
      </c>
      <c r="AE320" s="294" t="str">
        <f t="shared" si="325"/>
        <v/>
      </c>
      <c r="AF320" s="295" t="str">
        <f t="shared" ca="1" si="296"/>
        <v/>
      </c>
      <c r="AG320" s="294" t="str">
        <f t="shared" si="326"/>
        <v/>
      </c>
      <c r="AH320" s="295" t="str">
        <f t="shared" ca="1" si="297"/>
        <v/>
      </c>
      <c r="AI320" s="294" t="str">
        <f t="shared" si="327"/>
        <v/>
      </c>
      <c r="AJ320" s="295" t="str">
        <f t="shared" si="298"/>
        <v/>
      </c>
      <c r="AK320" s="294" t="str">
        <f t="shared" si="328"/>
        <v/>
      </c>
      <c r="AL320" s="295" t="str">
        <f t="shared" si="299"/>
        <v/>
      </c>
      <c r="AM320" s="294" t="str">
        <f t="shared" si="329"/>
        <v/>
      </c>
      <c r="AN320" s="295" t="str">
        <f t="shared" si="300"/>
        <v/>
      </c>
      <c r="AO320" s="294" t="str">
        <f t="shared" si="330"/>
        <v/>
      </c>
      <c r="AP320" s="295" t="str">
        <f t="shared" si="301"/>
        <v/>
      </c>
      <c r="AQ320" s="294" t="str">
        <f t="shared" si="331"/>
        <v/>
      </c>
      <c r="AR320" s="295" t="str">
        <f t="shared" si="302"/>
        <v/>
      </c>
      <c r="AS320" s="294" t="str">
        <f t="shared" si="332"/>
        <v/>
      </c>
      <c r="AT320" s="295" t="str">
        <f t="shared" si="303"/>
        <v/>
      </c>
      <c r="AU320" s="294" t="str">
        <f t="shared" si="333"/>
        <v/>
      </c>
      <c r="AV320" s="295" t="str">
        <f t="shared" si="304"/>
        <v/>
      </c>
      <c r="AW320" s="294" t="str">
        <f t="shared" si="334"/>
        <v/>
      </c>
      <c r="AX320" s="295" t="str">
        <f t="shared" si="305"/>
        <v/>
      </c>
      <c r="AY320" s="294" t="str">
        <f t="shared" si="335"/>
        <v/>
      </c>
      <c r="AZ320" s="295" t="str">
        <f t="shared" si="306"/>
        <v/>
      </c>
      <c r="BA320" s="294" t="str">
        <f t="shared" si="309"/>
        <v/>
      </c>
      <c r="BB320" s="295" t="str">
        <f t="shared" si="307"/>
        <v/>
      </c>
      <c r="BC320" s="294" t="str">
        <f t="shared" si="310"/>
        <v/>
      </c>
      <c r="BD320" s="295" t="str">
        <f t="shared" si="308"/>
        <v/>
      </c>
      <c r="BE320" s="294" t="str">
        <f t="shared" si="311"/>
        <v/>
      </c>
    </row>
    <row r="321" spans="1:57" ht="26.25" hidden="1" customHeight="1">
      <c r="A321" s="241">
        <v>193</v>
      </c>
      <c r="B321" s="381"/>
      <c r="C321" s="380" t="str">
        <f t="shared" ref="C321:C345" si="336">IF(B321="","",IF($L$4="Media aritmética",ROUND(AVERAGE(D321,F321,H321,J321,L321,N321,P321,R321,T321,V321,X321,Z321,AB321,AF321,AH321,AD321,AJ321,AL321,AN321,AP321,AR321,AT321,AV321,AX321),2),ROUND(_xlfn.STDEV.P(D321,F321,H321,J321,L321,N321,P321,R321,T321,V321,X321,Z321,AB321,AF321,AH321,AD321,AJ321,AL321,AN321,AP321,AR321,AT321,AV321,AX321),2)))</f>
        <v/>
      </c>
      <c r="D321" s="295" t="str">
        <f t="shared" ref="D321:D345" si="337">IF($D$8="Habilitado",IF($B321="","",ROUND(VLOOKUP($B321,OFERENTE_1,5,FALSE),2)),"")</f>
        <v/>
      </c>
      <c r="E321" s="294" t="str">
        <f t="shared" si="312"/>
        <v/>
      </c>
      <c r="F321" s="295" t="str">
        <f t="shared" ref="F321:F345" ca="1" si="338">IF($F$8="Habilitado",IF($B321="","",ROUND(VLOOKUP($B321,OFERENTE_2,5,FALSE),2)),"")</f>
        <v/>
      </c>
      <c r="G321" s="294" t="str">
        <f t="shared" si="313"/>
        <v/>
      </c>
      <c r="H321" s="295" t="str">
        <f t="shared" ref="H321:H345" ca="1" si="339">IF($H$8="Habilitado",IF($B321="","",ROUND(VLOOKUP($B321,OFERENTE_3,5,FALSE),2)),"")</f>
        <v/>
      </c>
      <c r="I321" s="294" t="str">
        <f t="shared" si="314"/>
        <v/>
      </c>
      <c r="J321" s="295" t="str">
        <f t="shared" ref="J321:J345" ca="1" si="340">IF($J$8="Habilitado",IF($B321="","",ROUND(VLOOKUP($B321,OFERENTE_4,6,FALSE),2)),"")</f>
        <v/>
      </c>
      <c r="K321" s="294" t="str">
        <f t="shared" si="315"/>
        <v/>
      </c>
      <c r="L321" s="295" t="str">
        <f t="shared" ref="L321:L345" ca="1" si="341">IF($L$8="Habilitado",IF($B321="","",ROUND(VLOOKUP($B321,OFERENTE_5,5,FALSE),2)),"")</f>
        <v/>
      </c>
      <c r="M321" s="294" t="str">
        <f t="shared" si="316"/>
        <v/>
      </c>
      <c r="N321" s="295" t="str">
        <f t="shared" ref="N321:N345" ca="1" si="342">IF($N$8="Habilitado",IF($B321="","",ROUND(VLOOKUP($B321,OFERENTE_6,5,FALSE),2)),"")</f>
        <v/>
      </c>
      <c r="O321" s="294" t="str">
        <f t="shared" si="317"/>
        <v/>
      </c>
      <c r="P321" s="295" t="str">
        <f t="shared" ref="P321:P345" ca="1" si="343">IF($P$8="Habilitado",IF($B321="","",ROUND(VLOOKUP($B321,OFERENTE_7,5,FALSE),2)),"")</f>
        <v/>
      </c>
      <c r="Q321" s="294" t="str">
        <f t="shared" si="318"/>
        <v/>
      </c>
      <c r="R321" s="295" t="str">
        <f t="shared" ref="R321:R345" ca="1" si="344">IF($R$8="Habilitado",IF($B321="","",ROUND(VLOOKUP($B321,OFERENTE_8,5,FALSE),2)),"")</f>
        <v/>
      </c>
      <c r="S321" s="294" t="str">
        <f t="shared" si="319"/>
        <v/>
      </c>
      <c r="T321" s="295" t="str">
        <f t="shared" ref="T321:T345" ca="1" si="345">IF($T$8="Habilitado",IF($B321="","",ROUND(VLOOKUP($B321,OFERENTE_9,5,FALSE),2)),"")</f>
        <v/>
      </c>
      <c r="U321" s="294" t="str">
        <f t="shared" si="320"/>
        <v/>
      </c>
      <c r="V321" s="295" t="str">
        <f t="shared" ref="V321:V345" ca="1" si="346">IF($V$8="Habilitado",IF($B321="","",ROUND(VLOOKUP($B321,OFERENTE_10,5,FALSE),2)),"")</f>
        <v/>
      </c>
      <c r="W321" s="294" t="str">
        <f t="shared" si="321"/>
        <v/>
      </c>
      <c r="X321" s="295" t="str">
        <f t="shared" ref="X321:X345" ca="1" si="347">IF($X$8="Habilitado",IF($B321="","",ROUND(VLOOKUP($B321,OFERENTE_11,5,FALSE),2)),"")</f>
        <v/>
      </c>
      <c r="Y321" s="294" t="str">
        <f t="shared" si="322"/>
        <v/>
      </c>
      <c r="Z321" s="295" t="str">
        <f t="shared" ref="Z321:Z345" ca="1" si="348">IF($Z$8="Habilitado",IF($B321="","",ROUND(VLOOKUP($B321,OFERENTE_12,5,FALSE),2)),"")</f>
        <v/>
      </c>
      <c r="AA321" s="294" t="str">
        <f t="shared" si="323"/>
        <v/>
      </c>
      <c r="AB321" s="295" t="str">
        <f t="shared" ref="AB321:AB345" ca="1" si="349">IF($AB$8="Habilitado",IF($B321="","",ROUND(VLOOKUP($B321,OFERENTE_13,5,FALSE),2)),"")</f>
        <v/>
      </c>
      <c r="AC321" s="294" t="str">
        <f t="shared" si="324"/>
        <v/>
      </c>
      <c r="AD321" s="295" t="str">
        <f t="shared" ref="AD321:AD345" ca="1" si="350">IF($AD$8="Habilitado",IF($B321="","",ROUND(VLOOKUP($B321,OFERENTE_14,5,FALSE),2)),"")</f>
        <v/>
      </c>
      <c r="AE321" s="294" t="str">
        <f t="shared" si="325"/>
        <v/>
      </c>
      <c r="AF321" s="295" t="str">
        <f t="shared" ref="AF321:AF345" ca="1" si="351">IF($AF$8="Habilitado",IF($B321="","",ROUND(VLOOKUP($B321,OFERENTE_15,5,FALSE),2)),"")</f>
        <v/>
      </c>
      <c r="AG321" s="294" t="str">
        <f t="shared" si="326"/>
        <v/>
      </c>
      <c r="AH321" s="295" t="str">
        <f t="shared" ref="AH321:AH345" ca="1" si="352">IF($AH$8="Habilitado",IF($B321="","",ROUND(VLOOKUP($B321,OFERENTE_16,5,FALSE),2)),"")</f>
        <v/>
      </c>
      <c r="AI321" s="294" t="str">
        <f t="shared" si="327"/>
        <v/>
      </c>
      <c r="AJ321" s="295" t="str">
        <f t="shared" ref="AJ321:AJ345" si="353">IF($AJ$8="Habilitado",IF($B321="","",ROUND(VLOOKUP($B321,OFERENTE_17,5,FALSE),2)),"")</f>
        <v/>
      </c>
      <c r="AK321" s="294" t="str">
        <f t="shared" si="328"/>
        <v/>
      </c>
      <c r="AL321" s="295" t="str">
        <f t="shared" ref="AL321:AL345" si="354">IF($AL$8="Habilitado",IF($B321="","",ROUND(VLOOKUP($B321,OFERENTE_18,5,FALSE),2)),"")</f>
        <v/>
      </c>
      <c r="AM321" s="294" t="str">
        <f t="shared" si="329"/>
        <v/>
      </c>
      <c r="AN321" s="295" t="str">
        <f t="shared" ref="AN321:AN345" si="355">IF($AN$8="Habilitado",IF($B321="","",ROUND(VLOOKUP($B321,OFERENTE_19,5,FALSE),2)),"")</f>
        <v/>
      </c>
      <c r="AO321" s="294" t="str">
        <f t="shared" si="330"/>
        <v/>
      </c>
      <c r="AP321" s="295" t="str">
        <f t="shared" ref="AP321:AP345" si="356">IF($AP$8="Habilitado",IF($B321="","",ROUND(VLOOKUP($B321,OFERENTE_20,5,FALSE),2)),"")</f>
        <v/>
      </c>
      <c r="AQ321" s="294" t="str">
        <f t="shared" si="331"/>
        <v/>
      </c>
      <c r="AR321" s="295" t="str">
        <f t="shared" ref="AR321:AR345" si="357">IF($AR$8="Habilitado",IF($B321="","",ROUND(VLOOKUP($B321,OFERENTE_21,5,FALSE),2)),"")</f>
        <v/>
      </c>
      <c r="AS321" s="294" t="str">
        <f t="shared" si="332"/>
        <v/>
      </c>
      <c r="AT321" s="295" t="str">
        <f t="shared" ref="AT321:AT345" si="358">IF($AT$8="Habilitado",IF($B321="","",ROUND(VLOOKUP($B321,OFERENTE_22,5,FALSE),2)),"")</f>
        <v/>
      </c>
      <c r="AU321" s="294" t="str">
        <f t="shared" si="333"/>
        <v/>
      </c>
      <c r="AV321" s="295" t="str">
        <f t="shared" ref="AV321:AV345" si="359">IF($AV$8="Habilitado",IF($B321="","",ROUND(VLOOKUP($B321,OFERENTE_23,5,FALSE),2)),"")</f>
        <v/>
      </c>
      <c r="AW321" s="294" t="str">
        <f t="shared" si="334"/>
        <v/>
      </c>
      <c r="AX321" s="295" t="str">
        <f t="shared" ref="AX321:AX345" si="360">IF($AX$8="Habilitado",IF($B321="","",ROUND(VLOOKUP($B321,OFERENTE_24,5,FALSE),2)),"")</f>
        <v/>
      </c>
      <c r="AY321" s="294" t="str">
        <f t="shared" si="335"/>
        <v/>
      </c>
      <c r="AZ321" s="295" t="str">
        <f t="shared" ref="AZ321:AZ345" si="361">IF($AZ$8="Habilitado",IF($B321="","",ROUND(VLOOKUP($B321,OFERENTE_25,5,FALSE),2)),"")</f>
        <v/>
      </c>
      <c r="BA321" s="294" t="str">
        <f t="shared" si="309"/>
        <v/>
      </c>
      <c r="BB321" s="295" t="str">
        <f t="shared" ref="BB321:BB345" si="362">IF($BB$8="Habilitado",IF($B321="","",ROUND(VLOOKUP($B321,OFERENTE_26,5,FALSE),2)),"")</f>
        <v/>
      </c>
      <c r="BC321" s="294" t="str">
        <f t="shared" si="310"/>
        <v/>
      </c>
      <c r="BD321" s="295" t="str">
        <f t="shared" ref="BD321:BD345" si="363">IF($BD$8="Habilitado",IF($B321="","",ROUND(VLOOKUP($B321,OFERENTE_27,5,FALSE),2)),"")</f>
        <v/>
      </c>
      <c r="BE321" s="294" t="str">
        <f t="shared" si="311"/>
        <v/>
      </c>
    </row>
    <row r="322" spans="1:57" ht="26.25" hidden="1" customHeight="1">
      <c r="A322" s="241">
        <v>194</v>
      </c>
      <c r="B322" s="381"/>
      <c r="C322" s="380" t="str">
        <f t="shared" si="336"/>
        <v/>
      </c>
      <c r="D322" s="295" t="str">
        <f t="shared" si="337"/>
        <v/>
      </c>
      <c r="E322" s="294" t="str">
        <f t="shared" si="312"/>
        <v/>
      </c>
      <c r="F322" s="295" t="str">
        <f t="shared" ca="1" si="338"/>
        <v/>
      </c>
      <c r="G322" s="294" t="str">
        <f t="shared" si="313"/>
        <v/>
      </c>
      <c r="H322" s="295" t="str">
        <f t="shared" ca="1" si="339"/>
        <v/>
      </c>
      <c r="I322" s="294" t="str">
        <f t="shared" si="314"/>
        <v/>
      </c>
      <c r="J322" s="295" t="str">
        <f t="shared" ca="1" si="340"/>
        <v/>
      </c>
      <c r="K322" s="294" t="str">
        <f t="shared" si="315"/>
        <v/>
      </c>
      <c r="L322" s="295" t="str">
        <f t="shared" ca="1" si="341"/>
        <v/>
      </c>
      <c r="M322" s="294" t="str">
        <f t="shared" si="316"/>
        <v/>
      </c>
      <c r="N322" s="295" t="str">
        <f t="shared" ca="1" si="342"/>
        <v/>
      </c>
      <c r="O322" s="294" t="str">
        <f t="shared" si="317"/>
        <v/>
      </c>
      <c r="P322" s="295" t="str">
        <f t="shared" ca="1" si="343"/>
        <v/>
      </c>
      <c r="Q322" s="294" t="str">
        <f t="shared" si="318"/>
        <v/>
      </c>
      <c r="R322" s="295" t="str">
        <f t="shared" ca="1" si="344"/>
        <v/>
      </c>
      <c r="S322" s="294" t="str">
        <f t="shared" si="319"/>
        <v/>
      </c>
      <c r="T322" s="295" t="str">
        <f t="shared" ca="1" si="345"/>
        <v/>
      </c>
      <c r="U322" s="294" t="str">
        <f t="shared" si="320"/>
        <v/>
      </c>
      <c r="V322" s="295" t="str">
        <f t="shared" ca="1" si="346"/>
        <v/>
      </c>
      <c r="W322" s="294" t="str">
        <f t="shared" si="321"/>
        <v/>
      </c>
      <c r="X322" s="295" t="str">
        <f t="shared" ca="1" si="347"/>
        <v/>
      </c>
      <c r="Y322" s="294" t="str">
        <f t="shared" si="322"/>
        <v/>
      </c>
      <c r="Z322" s="295" t="str">
        <f t="shared" ca="1" si="348"/>
        <v/>
      </c>
      <c r="AA322" s="294" t="str">
        <f t="shared" si="323"/>
        <v/>
      </c>
      <c r="AB322" s="295" t="str">
        <f t="shared" ca="1" si="349"/>
        <v/>
      </c>
      <c r="AC322" s="294" t="str">
        <f t="shared" si="324"/>
        <v/>
      </c>
      <c r="AD322" s="295" t="str">
        <f t="shared" ca="1" si="350"/>
        <v/>
      </c>
      <c r="AE322" s="294" t="str">
        <f t="shared" si="325"/>
        <v/>
      </c>
      <c r="AF322" s="295" t="str">
        <f t="shared" ca="1" si="351"/>
        <v/>
      </c>
      <c r="AG322" s="294" t="str">
        <f t="shared" si="326"/>
        <v/>
      </c>
      <c r="AH322" s="295" t="str">
        <f t="shared" ca="1" si="352"/>
        <v/>
      </c>
      <c r="AI322" s="294" t="str">
        <f t="shared" si="327"/>
        <v/>
      </c>
      <c r="AJ322" s="295" t="str">
        <f t="shared" si="353"/>
        <v/>
      </c>
      <c r="AK322" s="294" t="str">
        <f t="shared" si="328"/>
        <v/>
      </c>
      <c r="AL322" s="295" t="str">
        <f t="shared" si="354"/>
        <v/>
      </c>
      <c r="AM322" s="294" t="str">
        <f t="shared" si="329"/>
        <v/>
      </c>
      <c r="AN322" s="295" t="str">
        <f t="shared" si="355"/>
        <v/>
      </c>
      <c r="AO322" s="294" t="str">
        <f t="shared" si="330"/>
        <v/>
      </c>
      <c r="AP322" s="295" t="str">
        <f t="shared" si="356"/>
        <v/>
      </c>
      <c r="AQ322" s="294" t="str">
        <f t="shared" si="331"/>
        <v/>
      </c>
      <c r="AR322" s="295" t="str">
        <f t="shared" si="357"/>
        <v/>
      </c>
      <c r="AS322" s="294" t="str">
        <f t="shared" si="332"/>
        <v/>
      </c>
      <c r="AT322" s="295" t="str">
        <f t="shared" si="358"/>
        <v/>
      </c>
      <c r="AU322" s="294" t="str">
        <f t="shared" si="333"/>
        <v/>
      </c>
      <c r="AV322" s="295" t="str">
        <f t="shared" si="359"/>
        <v/>
      </c>
      <c r="AW322" s="294" t="str">
        <f t="shared" si="334"/>
        <v/>
      </c>
      <c r="AX322" s="295" t="str">
        <f t="shared" si="360"/>
        <v/>
      </c>
      <c r="AY322" s="294" t="str">
        <f t="shared" si="335"/>
        <v/>
      </c>
      <c r="AZ322" s="295" t="str">
        <f t="shared" si="361"/>
        <v/>
      </c>
      <c r="BA322" s="294" t="str">
        <f t="shared" ref="BA322:BA345" si="364">IF($B322="","",IF(AZ322="","",IF($L$4="Media aritmética",(AZ322&lt;=$C322)*($H$5/$C$5)+(AZ322&gt;$C322)*0,IF(AND(ROUND(AVERAGE($D322,$F322,$H322,$J322,$L322,$N322,$P322,$R322,$T322,$V322,$X322,$Z322,$AB322,$AD322,$AF322,$AH322,$AJ322,AL322,AN322,AP322,AR322,AT322,AV322,AX322,AZ322,BB322,BD322,BF322,BH322,BJ322),2)-$C322/2&lt;=AZ322,(ROUND(AVERAGE($D322,$F322,$H322,$J322,$L322,$N322,$P322,$R322,$T322,$V322,$X322,$Z322,$AB322,$AD322,$AF322,$AH322,$AJ322,AL322,AN322,AP322,AR322,AT322,AV322,AX322,AZ322,BB322,BD322,BF322,BH322,BJ322),2)+$C322/2&gt;AZ322)),($H$5/$C$5),0))))</f>
        <v/>
      </c>
      <c r="BB322" s="295" t="str">
        <f t="shared" si="362"/>
        <v/>
      </c>
      <c r="BC322" s="294" t="str">
        <f t="shared" ref="BC322:BC345" si="365">IF($B322="","",IF(BB322="","",IF($L$4="Media aritmética",(BB322&lt;=$C322)*($H$5/$C$5)+(BB322&gt;$C322)*0,IF(AND(ROUND(AVERAGE($D322,$F322,$H322,$J322,$L322,$N322,$P322,$R322,$T322,$V322,$X322,$Z322,$AB322,$AD322,$AF322,$AH322,$AJ322,AL322,AN322,AP322,AR322,AT322,AV322,AX322,AZ322,BB322,BD322,BF322,BH322,BJ322),2)-$C322/2&lt;=BB322,(ROUND(AVERAGE($D322,$F322,$H322,$J322,$L322,$N322,$P322,$R322,$T322,$V322,$X322,$Z322,$AB322,$AD322,$AF322,$AH322,$AJ322,AL322,AN322,AP322,AR322,AT322,AV322,AX322,AZ322,BB322,BD322,BF322,BH322,BJ322),2)+$C322/2&gt;BB322)),($H$5/$C$5),0))))</f>
        <v/>
      </c>
      <c r="BD322" s="295" t="str">
        <f t="shared" si="363"/>
        <v/>
      </c>
      <c r="BE322" s="294" t="str">
        <f t="shared" ref="BE322:BE345" si="366">IF($B322="","",IF(BD322="","",IF($L$4="Media aritmética",(BD322&lt;=$C322)*($H$5/$C$5)+(BD322&gt;$C322)*0,IF(AND(ROUND(AVERAGE($D322,$F322,$H322,$J322,$L322,$N322,$P322,$R322,$T322,$V322,$X322,$Z322,$AB322,$AD322,$AF322,$AH322,$AJ322,AL322,AN322,AP322,AR322,AT322,AV322,AX322,AZ322,BB322,BD322,BF322,BH322,BJ322),2)-$C322/2&lt;=BD322,(ROUND(AVERAGE($D322,$F322,$H322,$J322,$L322,$N322,$P322,$R322,$T322,$V322,$X322,$Z322,$AB322,$AD322,$AF322,$AH322,$AJ322,AL322,AN322,AP322,AR322,AT322,AV322,AX322,AZ322,BB322,BD322,BF322,BH322,BJ322),2)+$C322/2&gt;BD322)),($H$5/$C$5),0))))</f>
        <v/>
      </c>
    </row>
    <row r="323" spans="1:57" ht="26.25" hidden="1" customHeight="1">
      <c r="A323" s="241">
        <v>195</v>
      </c>
      <c r="B323" s="381"/>
      <c r="C323" s="380" t="str">
        <f t="shared" si="336"/>
        <v/>
      </c>
      <c r="D323" s="295" t="str">
        <f t="shared" si="337"/>
        <v/>
      </c>
      <c r="E323" s="294" t="str">
        <f t="shared" si="312"/>
        <v/>
      </c>
      <c r="F323" s="295" t="str">
        <f t="shared" ca="1" si="338"/>
        <v/>
      </c>
      <c r="G323" s="294" t="str">
        <f t="shared" si="313"/>
        <v/>
      </c>
      <c r="H323" s="295" t="str">
        <f t="shared" ca="1" si="339"/>
        <v/>
      </c>
      <c r="I323" s="294" t="str">
        <f t="shared" si="314"/>
        <v/>
      </c>
      <c r="J323" s="295" t="str">
        <f t="shared" ca="1" si="340"/>
        <v/>
      </c>
      <c r="K323" s="294" t="str">
        <f t="shared" si="315"/>
        <v/>
      </c>
      <c r="L323" s="295" t="str">
        <f t="shared" ca="1" si="341"/>
        <v/>
      </c>
      <c r="M323" s="294" t="str">
        <f t="shared" si="316"/>
        <v/>
      </c>
      <c r="N323" s="295" t="str">
        <f t="shared" ca="1" si="342"/>
        <v/>
      </c>
      <c r="O323" s="294" t="str">
        <f t="shared" si="317"/>
        <v/>
      </c>
      <c r="P323" s="295" t="str">
        <f t="shared" ca="1" si="343"/>
        <v/>
      </c>
      <c r="Q323" s="294" t="str">
        <f t="shared" si="318"/>
        <v/>
      </c>
      <c r="R323" s="295" t="str">
        <f t="shared" ca="1" si="344"/>
        <v/>
      </c>
      <c r="S323" s="294" t="str">
        <f t="shared" si="319"/>
        <v/>
      </c>
      <c r="T323" s="295" t="str">
        <f t="shared" ca="1" si="345"/>
        <v/>
      </c>
      <c r="U323" s="294" t="str">
        <f t="shared" si="320"/>
        <v/>
      </c>
      <c r="V323" s="295" t="str">
        <f t="shared" ca="1" si="346"/>
        <v/>
      </c>
      <c r="W323" s="294" t="str">
        <f t="shared" si="321"/>
        <v/>
      </c>
      <c r="X323" s="295" t="str">
        <f t="shared" ca="1" si="347"/>
        <v/>
      </c>
      <c r="Y323" s="294" t="str">
        <f t="shared" si="322"/>
        <v/>
      </c>
      <c r="Z323" s="295" t="str">
        <f t="shared" ca="1" si="348"/>
        <v/>
      </c>
      <c r="AA323" s="294" t="str">
        <f t="shared" si="323"/>
        <v/>
      </c>
      <c r="AB323" s="295" t="str">
        <f t="shared" ca="1" si="349"/>
        <v/>
      </c>
      <c r="AC323" s="294" t="str">
        <f t="shared" si="324"/>
        <v/>
      </c>
      <c r="AD323" s="295" t="str">
        <f t="shared" ca="1" si="350"/>
        <v/>
      </c>
      <c r="AE323" s="294" t="str">
        <f t="shared" si="325"/>
        <v/>
      </c>
      <c r="AF323" s="295" t="str">
        <f t="shared" ca="1" si="351"/>
        <v/>
      </c>
      <c r="AG323" s="294" t="str">
        <f t="shared" si="326"/>
        <v/>
      </c>
      <c r="AH323" s="295" t="str">
        <f t="shared" ca="1" si="352"/>
        <v/>
      </c>
      <c r="AI323" s="294" t="str">
        <f t="shared" si="327"/>
        <v/>
      </c>
      <c r="AJ323" s="295" t="str">
        <f t="shared" si="353"/>
        <v/>
      </c>
      <c r="AK323" s="294" t="str">
        <f t="shared" si="328"/>
        <v/>
      </c>
      <c r="AL323" s="295" t="str">
        <f t="shared" si="354"/>
        <v/>
      </c>
      <c r="AM323" s="294" t="str">
        <f t="shared" si="329"/>
        <v/>
      </c>
      <c r="AN323" s="295" t="str">
        <f t="shared" si="355"/>
        <v/>
      </c>
      <c r="AO323" s="294" t="str">
        <f t="shared" si="330"/>
        <v/>
      </c>
      <c r="AP323" s="295" t="str">
        <f t="shared" si="356"/>
        <v/>
      </c>
      <c r="AQ323" s="294" t="str">
        <f t="shared" si="331"/>
        <v/>
      </c>
      <c r="AR323" s="295" t="str">
        <f t="shared" si="357"/>
        <v/>
      </c>
      <c r="AS323" s="294" t="str">
        <f t="shared" si="332"/>
        <v/>
      </c>
      <c r="AT323" s="295" t="str">
        <f t="shared" si="358"/>
        <v/>
      </c>
      <c r="AU323" s="294" t="str">
        <f t="shared" si="333"/>
        <v/>
      </c>
      <c r="AV323" s="295" t="str">
        <f t="shared" si="359"/>
        <v/>
      </c>
      <c r="AW323" s="294" t="str">
        <f t="shared" si="334"/>
        <v/>
      </c>
      <c r="AX323" s="295" t="str">
        <f t="shared" si="360"/>
        <v/>
      </c>
      <c r="AY323" s="294" t="str">
        <f t="shared" si="335"/>
        <v/>
      </c>
      <c r="AZ323" s="295" t="str">
        <f t="shared" si="361"/>
        <v/>
      </c>
      <c r="BA323" s="294" t="str">
        <f t="shared" si="364"/>
        <v/>
      </c>
      <c r="BB323" s="295" t="str">
        <f t="shared" si="362"/>
        <v/>
      </c>
      <c r="BC323" s="294" t="str">
        <f t="shared" si="365"/>
        <v/>
      </c>
      <c r="BD323" s="295" t="str">
        <f t="shared" si="363"/>
        <v/>
      </c>
      <c r="BE323" s="294" t="str">
        <f t="shared" si="366"/>
        <v/>
      </c>
    </row>
    <row r="324" spans="1:57" ht="26.25" hidden="1" customHeight="1">
      <c r="A324" s="241">
        <v>196</v>
      </c>
      <c r="B324" s="381"/>
      <c r="C324" s="380" t="str">
        <f t="shared" si="336"/>
        <v/>
      </c>
      <c r="D324" s="295" t="str">
        <f t="shared" si="337"/>
        <v/>
      </c>
      <c r="E324" s="294" t="str">
        <f t="shared" si="312"/>
        <v/>
      </c>
      <c r="F324" s="295" t="str">
        <f t="shared" ca="1" si="338"/>
        <v/>
      </c>
      <c r="G324" s="294" t="str">
        <f t="shared" si="313"/>
        <v/>
      </c>
      <c r="H324" s="295" t="str">
        <f t="shared" ca="1" si="339"/>
        <v/>
      </c>
      <c r="I324" s="294" t="str">
        <f t="shared" si="314"/>
        <v/>
      </c>
      <c r="J324" s="295" t="str">
        <f t="shared" ca="1" si="340"/>
        <v/>
      </c>
      <c r="K324" s="294" t="str">
        <f t="shared" si="315"/>
        <v/>
      </c>
      <c r="L324" s="295" t="str">
        <f t="shared" ca="1" si="341"/>
        <v/>
      </c>
      <c r="M324" s="294" t="str">
        <f t="shared" si="316"/>
        <v/>
      </c>
      <c r="N324" s="295" t="str">
        <f t="shared" ca="1" si="342"/>
        <v/>
      </c>
      <c r="O324" s="294" t="str">
        <f t="shared" si="317"/>
        <v/>
      </c>
      <c r="P324" s="295" t="str">
        <f t="shared" ca="1" si="343"/>
        <v/>
      </c>
      <c r="Q324" s="294" t="str">
        <f t="shared" si="318"/>
        <v/>
      </c>
      <c r="R324" s="295" t="str">
        <f t="shared" ca="1" si="344"/>
        <v/>
      </c>
      <c r="S324" s="294" t="str">
        <f t="shared" si="319"/>
        <v/>
      </c>
      <c r="T324" s="295" t="str">
        <f t="shared" ca="1" si="345"/>
        <v/>
      </c>
      <c r="U324" s="294" t="str">
        <f t="shared" si="320"/>
        <v/>
      </c>
      <c r="V324" s="295" t="str">
        <f t="shared" ca="1" si="346"/>
        <v/>
      </c>
      <c r="W324" s="294" t="str">
        <f t="shared" si="321"/>
        <v/>
      </c>
      <c r="X324" s="295" t="str">
        <f t="shared" ca="1" si="347"/>
        <v/>
      </c>
      <c r="Y324" s="294" t="str">
        <f t="shared" si="322"/>
        <v/>
      </c>
      <c r="Z324" s="295" t="str">
        <f t="shared" ca="1" si="348"/>
        <v/>
      </c>
      <c r="AA324" s="294" t="str">
        <f t="shared" si="323"/>
        <v/>
      </c>
      <c r="AB324" s="295" t="str">
        <f t="shared" ca="1" si="349"/>
        <v/>
      </c>
      <c r="AC324" s="294" t="str">
        <f t="shared" si="324"/>
        <v/>
      </c>
      <c r="AD324" s="295" t="str">
        <f t="shared" ca="1" si="350"/>
        <v/>
      </c>
      <c r="AE324" s="294" t="str">
        <f t="shared" si="325"/>
        <v/>
      </c>
      <c r="AF324" s="295" t="str">
        <f t="shared" ca="1" si="351"/>
        <v/>
      </c>
      <c r="AG324" s="294" t="str">
        <f t="shared" si="326"/>
        <v/>
      </c>
      <c r="AH324" s="295" t="str">
        <f t="shared" ca="1" si="352"/>
        <v/>
      </c>
      <c r="AI324" s="294" t="str">
        <f t="shared" si="327"/>
        <v/>
      </c>
      <c r="AJ324" s="295" t="str">
        <f t="shared" si="353"/>
        <v/>
      </c>
      <c r="AK324" s="294" t="str">
        <f t="shared" si="328"/>
        <v/>
      </c>
      <c r="AL324" s="295" t="str">
        <f t="shared" si="354"/>
        <v/>
      </c>
      <c r="AM324" s="294" t="str">
        <f t="shared" si="329"/>
        <v/>
      </c>
      <c r="AN324" s="295" t="str">
        <f t="shared" si="355"/>
        <v/>
      </c>
      <c r="AO324" s="294" t="str">
        <f t="shared" si="330"/>
        <v/>
      </c>
      <c r="AP324" s="295" t="str">
        <f t="shared" si="356"/>
        <v/>
      </c>
      <c r="AQ324" s="294" t="str">
        <f t="shared" si="331"/>
        <v/>
      </c>
      <c r="AR324" s="295" t="str">
        <f t="shared" si="357"/>
        <v/>
      </c>
      <c r="AS324" s="294" t="str">
        <f t="shared" si="332"/>
        <v/>
      </c>
      <c r="AT324" s="295" t="str">
        <f t="shared" si="358"/>
        <v/>
      </c>
      <c r="AU324" s="294" t="str">
        <f t="shared" si="333"/>
        <v/>
      </c>
      <c r="AV324" s="295" t="str">
        <f t="shared" si="359"/>
        <v/>
      </c>
      <c r="AW324" s="294" t="str">
        <f t="shared" si="334"/>
        <v/>
      </c>
      <c r="AX324" s="295" t="str">
        <f t="shared" si="360"/>
        <v/>
      </c>
      <c r="AY324" s="294" t="str">
        <f t="shared" si="335"/>
        <v/>
      </c>
      <c r="AZ324" s="295" t="str">
        <f t="shared" si="361"/>
        <v/>
      </c>
      <c r="BA324" s="294" t="str">
        <f t="shared" si="364"/>
        <v/>
      </c>
      <c r="BB324" s="295" t="str">
        <f t="shared" si="362"/>
        <v/>
      </c>
      <c r="BC324" s="294" t="str">
        <f t="shared" si="365"/>
        <v/>
      </c>
      <c r="BD324" s="295" t="str">
        <f t="shared" si="363"/>
        <v/>
      </c>
      <c r="BE324" s="294" t="str">
        <f t="shared" si="366"/>
        <v/>
      </c>
    </row>
    <row r="325" spans="1:57" ht="26.25" hidden="1" customHeight="1">
      <c r="A325" s="241">
        <v>197</v>
      </c>
      <c r="B325" s="381"/>
      <c r="C325" s="380" t="str">
        <f t="shared" si="336"/>
        <v/>
      </c>
      <c r="D325" s="295" t="str">
        <f t="shared" si="337"/>
        <v/>
      </c>
      <c r="E325" s="294" t="str">
        <f t="shared" si="312"/>
        <v/>
      </c>
      <c r="F325" s="295" t="str">
        <f t="shared" ca="1" si="338"/>
        <v/>
      </c>
      <c r="G325" s="294" t="str">
        <f t="shared" si="313"/>
        <v/>
      </c>
      <c r="H325" s="295" t="str">
        <f t="shared" ca="1" si="339"/>
        <v/>
      </c>
      <c r="I325" s="294" t="str">
        <f t="shared" si="314"/>
        <v/>
      </c>
      <c r="J325" s="295" t="str">
        <f t="shared" ca="1" si="340"/>
        <v/>
      </c>
      <c r="K325" s="294" t="str">
        <f t="shared" si="315"/>
        <v/>
      </c>
      <c r="L325" s="295" t="str">
        <f t="shared" ca="1" si="341"/>
        <v/>
      </c>
      <c r="M325" s="294" t="str">
        <f t="shared" si="316"/>
        <v/>
      </c>
      <c r="N325" s="295" t="str">
        <f t="shared" ca="1" si="342"/>
        <v/>
      </c>
      <c r="O325" s="294" t="str">
        <f t="shared" si="317"/>
        <v/>
      </c>
      <c r="P325" s="295" t="str">
        <f t="shared" ca="1" si="343"/>
        <v/>
      </c>
      <c r="Q325" s="294" t="str">
        <f t="shared" si="318"/>
        <v/>
      </c>
      <c r="R325" s="295" t="str">
        <f t="shared" ca="1" si="344"/>
        <v/>
      </c>
      <c r="S325" s="294" t="str">
        <f t="shared" si="319"/>
        <v/>
      </c>
      <c r="T325" s="295" t="str">
        <f t="shared" ca="1" si="345"/>
        <v/>
      </c>
      <c r="U325" s="294" t="str">
        <f t="shared" si="320"/>
        <v/>
      </c>
      <c r="V325" s="295" t="str">
        <f t="shared" ca="1" si="346"/>
        <v/>
      </c>
      <c r="W325" s="294" t="str">
        <f t="shared" si="321"/>
        <v/>
      </c>
      <c r="X325" s="295" t="str">
        <f t="shared" ca="1" si="347"/>
        <v/>
      </c>
      <c r="Y325" s="294" t="str">
        <f t="shared" si="322"/>
        <v/>
      </c>
      <c r="Z325" s="295" t="str">
        <f t="shared" ca="1" si="348"/>
        <v/>
      </c>
      <c r="AA325" s="294" t="str">
        <f t="shared" si="323"/>
        <v/>
      </c>
      <c r="AB325" s="295" t="str">
        <f t="shared" ca="1" si="349"/>
        <v/>
      </c>
      <c r="AC325" s="294" t="str">
        <f t="shared" si="324"/>
        <v/>
      </c>
      <c r="AD325" s="295" t="str">
        <f t="shared" ca="1" si="350"/>
        <v/>
      </c>
      <c r="AE325" s="294" t="str">
        <f t="shared" si="325"/>
        <v/>
      </c>
      <c r="AF325" s="295" t="str">
        <f t="shared" ca="1" si="351"/>
        <v/>
      </c>
      <c r="AG325" s="294" t="str">
        <f t="shared" si="326"/>
        <v/>
      </c>
      <c r="AH325" s="295" t="str">
        <f t="shared" ca="1" si="352"/>
        <v/>
      </c>
      <c r="AI325" s="294" t="str">
        <f t="shared" si="327"/>
        <v/>
      </c>
      <c r="AJ325" s="295" t="str">
        <f t="shared" si="353"/>
        <v/>
      </c>
      <c r="AK325" s="294" t="str">
        <f t="shared" si="328"/>
        <v/>
      </c>
      <c r="AL325" s="295" t="str">
        <f t="shared" si="354"/>
        <v/>
      </c>
      <c r="AM325" s="294" t="str">
        <f t="shared" si="329"/>
        <v/>
      </c>
      <c r="AN325" s="295" t="str">
        <f t="shared" si="355"/>
        <v/>
      </c>
      <c r="AO325" s="294" t="str">
        <f t="shared" si="330"/>
        <v/>
      </c>
      <c r="AP325" s="295" t="str">
        <f t="shared" si="356"/>
        <v/>
      </c>
      <c r="AQ325" s="294" t="str">
        <f t="shared" si="331"/>
        <v/>
      </c>
      <c r="AR325" s="295" t="str">
        <f t="shared" si="357"/>
        <v/>
      </c>
      <c r="AS325" s="294" t="str">
        <f t="shared" si="332"/>
        <v/>
      </c>
      <c r="AT325" s="295" t="str">
        <f t="shared" si="358"/>
        <v/>
      </c>
      <c r="AU325" s="294" t="str">
        <f t="shared" si="333"/>
        <v/>
      </c>
      <c r="AV325" s="295" t="str">
        <f t="shared" si="359"/>
        <v/>
      </c>
      <c r="AW325" s="294" t="str">
        <f t="shared" si="334"/>
        <v/>
      </c>
      <c r="AX325" s="295" t="str">
        <f t="shared" si="360"/>
        <v/>
      </c>
      <c r="AY325" s="294" t="str">
        <f t="shared" si="335"/>
        <v/>
      </c>
      <c r="AZ325" s="295" t="str">
        <f t="shared" si="361"/>
        <v/>
      </c>
      <c r="BA325" s="294" t="str">
        <f t="shared" si="364"/>
        <v/>
      </c>
      <c r="BB325" s="295" t="str">
        <f t="shared" si="362"/>
        <v/>
      </c>
      <c r="BC325" s="294" t="str">
        <f t="shared" si="365"/>
        <v/>
      </c>
      <c r="BD325" s="295" t="str">
        <f t="shared" si="363"/>
        <v/>
      </c>
      <c r="BE325" s="294" t="str">
        <f t="shared" si="366"/>
        <v/>
      </c>
    </row>
    <row r="326" spans="1:57" ht="26.25" hidden="1" customHeight="1">
      <c r="A326" s="241">
        <v>198</v>
      </c>
      <c r="B326" s="381"/>
      <c r="C326" s="380" t="str">
        <f t="shared" si="336"/>
        <v/>
      </c>
      <c r="D326" s="295" t="str">
        <f t="shared" si="337"/>
        <v/>
      </c>
      <c r="E326" s="294" t="str">
        <f t="shared" si="312"/>
        <v/>
      </c>
      <c r="F326" s="295" t="str">
        <f t="shared" ca="1" si="338"/>
        <v/>
      </c>
      <c r="G326" s="294" t="str">
        <f t="shared" si="313"/>
        <v/>
      </c>
      <c r="H326" s="295" t="str">
        <f t="shared" ca="1" si="339"/>
        <v/>
      </c>
      <c r="I326" s="294" t="str">
        <f t="shared" si="314"/>
        <v/>
      </c>
      <c r="J326" s="295" t="str">
        <f t="shared" ca="1" si="340"/>
        <v/>
      </c>
      <c r="K326" s="294" t="str">
        <f t="shared" si="315"/>
        <v/>
      </c>
      <c r="L326" s="295" t="str">
        <f t="shared" ca="1" si="341"/>
        <v/>
      </c>
      <c r="M326" s="294" t="str">
        <f t="shared" si="316"/>
        <v/>
      </c>
      <c r="N326" s="295" t="str">
        <f t="shared" ca="1" si="342"/>
        <v/>
      </c>
      <c r="O326" s="294" t="str">
        <f t="shared" si="317"/>
        <v/>
      </c>
      <c r="P326" s="295" t="str">
        <f t="shared" ca="1" si="343"/>
        <v/>
      </c>
      <c r="Q326" s="294" t="str">
        <f t="shared" si="318"/>
        <v/>
      </c>
      <c r="R326" s="295" t="str">
        <f t="shared" ca="1" si="344"/>
        <v/>
      </c>
      <c r="S326" s="294" t="str">
        <f t="shared" si="319"/>
        <v/>
      </c>
      <c r="T326" s="295" t="str">
        <f t="shared" ca="1" si="345"/>
        <v/>
      </c>
      <c r="U326" s="294" t="str">
        <f t="shared" si="320"/>
        <v/>
      </c>
      <c r="V326" s="295" t="str">
        <f t="shared" ca="1" si="346"/>
        <v/>
      </c>
      <c r="W326" s="294" t="str">
        <f t="shared" si="321"/>
        <v/>
      </c>
      <c r="X326" s="295" t="str">
        <f t="shared" ca="1" si="347"/>
        <v/>
      </c>
      <c r="Y326" s="294" t="str">
        <f t="shared" si="322"/>
        <v/>
      </c>
      <c r="Z326" s="295" t="str">
        <f t="shared" ca="1" si="348"/>
        <v/>
      </c>
      <c r="AA326" s="294" t="str">
        <f t="shared" si="323"/>
        <v/>
      </c>
      <c r="AB326" s="295" t="str">
        <f t="shared" ca="1" si="349"/>
        <v/>
      </c>
      <c r="AC326" s="294" t="str">
        <f t="shared" si="324"/>
        <v/>
      </c>
      <c r="AD326" s="295" t="str">
        <f t="shared" ca="1" si="350"/>
        <v/>
      </c>
      <c r="AE326" s="294" t="str">
        <f t="shared" si="325"/>
        <v/>
      </c>
      <c r="AF326" s="295" t="str">
        <f t="shared" ca="1" si="351"/>
        <v/>
      </c>
      <c r="AG326" s="294" t="str">
        <f t="shared" si="326"/>
        <v/>
      </c>
      <c r="AH326" s="295" t="str">
        <f t="shared" ca="1" si="352"/>
        <v/>
      </c>
      <c r="AI326" s="294" t="str">
        <f t="shared" si="327"/>
        <v/>
      </c>
      <c r="AJ326" s="295" t="str">
        <f t="shared" si="353"/>
        <v/>
      </c>
      <c r="AK326" s="294" t="str">
        <f t="shared" si="328"/>
        <v/>
      </c>
      <c r="AL326" s="295" t="str">
        <f t="shared" si="354"/>
        <v/>
      </c>
      <c r="AM326" s="294" t="str">
        <f t="shared" si="329"/>
        <v/>
      </c>
      <c r="AN326" s="295" t="str">
        <f t="shared" si="355"/>
        <v/>
      </c>
      <c r="AO326" s="294" t="str">
        <f t="shared" si="330"/>
        <v/>
      </c>
      <c r="AP326" s="295" t="str">
        <f t="shared" si="356"/>
        <v/>
      </c>
      <c r="AQ326" s="294" t="str">
        <f t="shared" si="331"/>
        <v/>
      </c>
      <c r="AR326" s="295" t="str">
        <f t="shared" si="357"/>
        <v/>
      </c>
      <c r="AS326" s="294" t="str">
        <f t="shared" si="332"/>
        <v/>
      </c>
      <c r="AT326" s="295" t="str">
        <f t="shared" si="358"/>
        <v/>
      </c>
      <c r="AU326" s="294" t="str">
        <f t="shared" si="333"/>
        <v/>
      </c>
      <c r="AV326" s="295" t="str">
        <f t="shared" si="359"/>
        <v/>
      </c>
      <c r="AW326" s="294" t="str">
        <f t="shared" si="334"/>
        <v/>
      </c>
      <c r="AX326" s="295" t="str">
        <f t="shared" si="360"/>
        <v/>
      </c>
      <c r="AY326" s="294" t="str">
        <f t="shared" si="335"/>
        <v/>
      </c>
      <c r="AZ326" s="295" t="str">
        <f t="shared" si="361"/>
        <v/>
      </c>
      <c r="BA326" s="294" t="str">
        <f t="shared" si="364"/>
        <v/>
      </c>
      <c r="BB326" s="295" t="str">
        <f t="shared" si="362"/>
        <v/>
      </c>
      <c r="BC326" s="294" t="str">
        <f t="shared" si="365"/>
        <v/>
      </c>
      <c r="BD326" s="295" t="str">
        <f t="shared" si="363"/>
        <v/>
      </c>
      <c r="BE326" s="294" t="str">
        <f t="shared" si="366"/>
        <v/>
      </c>
    </row>
    <row r="327" spans="1:57" ht="26.25" hidden="1" customHeight="1">
      <c r="A327" s="241">
        <v>199</v>
      </c>
      <c r="B327" s="381"/>
      <c r="C327" s="380" t="str">
        <f t="shared" si="336"/>
        <v/>
      </c>
      <c r="D327" s="295" t="str">
        <f t="shared" si="337"/>
        <v/>
      </c>
      <c r="E327" s="294" t="str">
        <f t="shared" si="312"/>
        <v/>
      </c>
      <c r="F327" s="295" t="str">
        <f t="shared" ca="1" si="338"/>
        <v/>
      </c>
      <c r="G327" s="294" t="str">
        <f t="shared" si="313"/>
        <v/>
      </c>
      <c r="H327" s="295" t="str">
        <f t="shared" ca="1" si="339"/>
        <v/>
      </c>
      <c r="I327" s="294" t="str">
        <f t="shared" si="314"/>
        <v/>
      </c>
      <c r="J327" s="295" t="str">
        <f t="shared" ca="1" si="340"/>
        <v/>
      </c>
      <c r="K327" s="294" t="str">
        <f t="shared" si="315"/>
        <v/>
      </c>
      <c r="L327" s="295" t="str">
        <f t="shared" ca="1" si="341"/>
        <v/>
      </c>
      <c r="M327" s="294" t="str">
        <f t="shared" si="316"/>
        <v/>
      </c>
      <c r="N327" s="295" t="str">
        <f t="shared" ca="1" si="342"/>
        <v/>
      </c>
      <c r="O327" s="294" t="str">
        <f t="shared" si="317"/>
        <v/>
      </c>
      <c r="P327" s="295" t="str">
        <f t="shared" ca="1" si="343"/>
        <v/>
      </c>
      <c r="Q327" s="294" t="str">
        <f t="shared" si="318"/>
        <v/>
      </c>
      <c r="R327" s="295" t="str">
        <f t="shared" ca="1" si="344"/>
        <v/>
      </c>
      <c r="S327" s="294" t="str">
        <f t="shared" si="319"/>
        <v/>
      </c>
      <c r="T327" s="295" t="str">
        <f t="shared" ca="1" si="345"/>
        <v/>
      </c>
      <c r="U327" s="294" t="str">
        <f t="shared" si="320"/>
        <v/>
      </c>
      <c r="V327" s="295" t="str">
        <f t="shared" ca="1" si="346"/>
        <v/>
      </c>
      <c r="W327" s="294" t="str">
        <f t="shared" si="321"/>
        <v/>
      </c>
      <c r="X327" s="295" t="str">
        <f t="shared" ca="1" si="347"/>
        <v/>
      </c>
      <c r="Y327" s="294" t="str">
        <f t="shared" si="322"/>
        <v/>
      </c>
      <c r="Z327" s="295" t="str">
        <f t="shared" ca="1" si="348"/>
        <v/>
      </c>
      <c r="AA327" s="294" t="str">
        <f t="shared" si="323"/>
        <v/>
      </c>
      <c r="AB327" s="295" t="str">
        <f t="shared" ca="1" si="349"/>
        <v/>
      </c>
      <c r="AC327" s="294" t="str">
        <f t="shared" si="324"/>
        <v/>
      </c>
      <c r="AD327" s="295" t="str">
        <f t="shared" ca="1" si="350"/>
        <v/>
      </c>
      <c r="AE327" s="294" t="str">
        <f t="shared" si="325"/>
        <v/>
      </c>
      <c r="AF327" s="295" t="str">
        <f t="shared" ca="1" si="351"/>
        <v/>
      </c>
      <c r="AG327" s="294" t="str">
        <f t="shared" si="326"/>
        <v/>
      </c>
      <c r="AH327" s="295" t="str">
        <f t="shared" ca="1" si="352"/>
        <v/>
      </c>
      <c r="AI327" s="294" t="str">
        <f t="shared" si="327"/>
        <v/>
      </c>
      <c r="AJ327" s="295" t="str">
        <f t="shared" si="353"/>
        <v/>
      </c>
      <c r="AK327" s="294" t="str">
        <f t="shared" si="328"/>
        <v/>
      </c>
      <c r="AL327" s="295" t="str">
        <f t="shared" si="354"/>
        <v/>
      </c>
      <c r="AM327" s="294" t="str">
        <f t="shared" si="329"/>
        <v/>
      </c>
      <c r="AN327" s="295" t="str">
        <f t="shared" si="355"/>
        <v/>
      </c>
      <c r="AO327" s="294" t="str">
        <f t="shared" si="330"/>
        <v/>
      </c>
      <c r="AP327" s="295" t="str">
        <f t="shared" si="356"/>
        <v/>
      </c>
      <c r="AQ327" s="294" t="str">
        <f t="shared" si="331"/>
        <v/>
      </c>
      <c r="AR327" s="295" t="str">
        <f t="shared" si="357"/>
        <v/>
      </c>
      <c r="AS327" s="294" t="str">
        <f t="shared" si="332"/>
        <v/>
      </c>
      <c r="AT327" s="295" t="str">
        <f t="shared" si="358"/>
        <v/>
      </c>
      <c r="AU327" s="294" t="str">
        <f t="shared" si="333"/>
        <v/>
      </c>
      <c r="AV327" s="295" t="str">
        <f t="shared" si="359"/>
        <v/>
      </c>
      <c r="AW327" s="294" t="str">
        <f t="shared" si="334"/>
        <v/>
      </c>
      <c r="AX327" s="295" t="str">
        <f t="shared" si="360"/>
        <v/>
      </c>
      <c r="AY327" s="294" t="str">
        <f t="shared" si="335"/>
        <v/>
      </c>
      <c r="AZ327" s="295" t="str">
        <f t="shared" si="361"/>
        <v/>
      </c>
      <c r="BA327" s="294" t="str">
        <f t="shared" si="364"/>
        <v/>
      </c>
      <c r="BB327" s="295" t="str">
        <f t="shared" si="362"/>
        <v/>
      </c>
      <c r="BC327" s="294" t="str">
        <f t="shared" si="365"/>
        <v/>
      </c>
      <c r="BD327" s="295" t="str">
        <f t="shared" si="363"/>
        <v/>
      </c>
      <c r="BE327" s="294" t="str">
        <f t="shared" si="366"/>
        <v/>
      </c>
    </row>
    <row r="328" spans="1:57" ht="26.25" hidden="1" customHeight="1">
      <c r="A328" s="241">
        <v>200</v>
      </c>
      <c r="B328" s="381"/>
      <c r="C328" s="380" t="str">
        <f t="shared" si="336"/>
        <v/>
      </c>
      <c r="D328" s="295" t="str">
        <f t="shared" si="337"/>
        <v/>
      </c>
      <c r="E328" s="294" t="str">
        <f t="shared" si="312"/>
        <v/>
      </c>
      <c r="F328" s="295" t="str">
        <f t="shared" ca="1" si="338"/>
        <v/>
      </c>
      <c r="G328" s="294" t="str">
        <f t="shared" si="313"/>
        <v/>
      </c>
      <c r="H328" s="295" t="str">
        <f t="shared" ca="1" si="339"/>
        <v/>
      </c>
      <c r="I328" s="294" t="str">
        <f t="shared" si="314"/>
        <v/>
      </c>
      <c r="J328" s="295" t="str">
        <f t="shared" ca="1" si="340"/>
        <v/>
      </c>
      <c r="K328" s="294" t="str">
        <f t="shared" si="315"/>
        <v/>
      </c>
      <c r="L328" s="295" t="str">
        <f t="shared" ca="1" si="341"/>
        <v/>
      </c>
      <c r="M328" s="294" t="str">
        <f t="shared" si="316"/>
        <v/>
      </c>
      <c r="N328" s="295" t="str">
        <f t="shared" ca="1" si="342"/>
        <v/>
      </c>
      <c r="O328" s="294" t="str">
        <f t="shared" si="317"/>
        <v/>
      </c>
      <c r="P328" s="295" t="str">
        <f t="shared" ca="1" si="343"/>
        <v/>
      </c>
      <c r="Q328" s="294" t="str">
        <f t="shared" si="318"/>
        <v/>
      </c>
      <c r="R328" s="295" t="str">
        <f t="shared" ca="1" si="344"/>
        <v/>
      </c>
      <c r="S328" s="294" t="str">
        <f t="shared" si="319"/>
        <v/>
      </c>
      <c r="T328" s="295" t="str">
        <f t="shared" ca="1" si="345"/>
        <v/>
      </c>
      <c r="U328" s="294" t="str">
        <f t="shared" si="320"/>
        <v/>
      </c>
      <c r="V328" s="295" t="str">
        <f t="shared" ca="1" si="346"/>
        <v/>
      </c>
      <c r="W328" s="294" t="str">
        <f t="shared" si="321"/>
        <v/>
      </c>
      <c r="X328" s="295" t="str">
        <f t="shared" ca="1" si="347"/>
        <v/>
      </c>
      <c r="Y328" s="294" t="str">
        <f t="shared" si="322"/>
        <v/>
      </c>
      <c r="Z328" s="295" t="str">
        <f t="shared" ca="1" si="348"/>
        <v/>
      </c>
      <c r="AA328" s="294" t="str">
        <f t="shared" si="323"/>
        <v/>
      </c>
      <c r="AB328" s="295" t="str">
        <f t="shared" ca="1" si="349"/>
        <v/>
      </c>
      <c r="AC328" s="294" t="str">
        <f t="shared" si="324"/>
        <v/>
      </c>
      <c r="AD328" s="295" t="str">
        <f t="shared" ca="1" si="350"/>
        <v/>
      </c>
      <c r="AE328" s="294" t="str">
        <f t="shared" si="325"/>
        <v/>
      </c>
      <c r="AF328" s="295" t="str">
        <f t="shared" ca="1" si="351"/>
        <v/>
      </c>
      <c r="AG328" s="294" t="str">
        <f t="shared" si="326"/>
        <v/>
      </c>
      <c r="AH328" s="295" t="str">
        <f t="shared" ca="1" si="352"/>
        <v/>
      </c>
      <c r="AI328" s="294" t="str">
        <f t="shared" si="327"/>
        <v/>
      </c>
      <c r="AJ328" s="295" t="str">
        <f t="shared" si="353"/>
        <v/>
      </c>
      <c r="AK328" s="294" t="str">
        <f t="shared" si="328"/>
        <v/>
      </c>
      <c r="AL328" s="295" t="str">
        <f t="shared" si="354"/>
        <v/>
      </c>
      <c r="AM328" s="294" t="str">
        <f t="shared" si="329"/>
        <v/>
      </c>
      <c r="AN328" s="295" t="str">
        <f t="shared" si="355"/>
        <v/>
      </c>
      <c r="AO328" s="294" t="str">
        <f t="shared" si="330"/>
        <v/>
      </c>
      <c r="AP328" s="295" t="str">
        <f t="shared" si="356"/>
        <v/>
      </c>
      <c r="AQ328" s="294" t="str">
        <f t="shared" si="331"/>
        <v/>
      </c>
      <c r="AR328" s="295" t="str">
        <f t="shared" si="357"/>
        <v/>
      </c>
      <c r="AS328" s="294" t="str">
        <f t="shared" si="332"/>
        <v/>
      </c>
      <c r="AT328" s="295" t="str">
        <f t="shared" si="358"/>
        <v/>
      </c>
      <c r="AU328" s="294" t="str">
        <f t="shared" si="333"/>
        <v/>
      </c>
      <c r="AV328" s="295" t="str">
        <f t="shared" si="359"/>
        <v/>
      </c>
      <c r="AW328" s="294" t="str">
        <f t="shared" si="334"/>
        <v/>
      </c>
      <c r="AX328" s="295" t="str">
        <f t="shared" si="360"/>
        <v/>
      </c>
      <c r="AY328" s="294" t="str">
        <f t="shared" si="335"/>
        <v/>
      </c>
      <c r="AZ328" s="295" t="str">
        <f t="shared" si="361"/>
        <v/>
      </c>
      <c r="BA328" s="294" t="str">
        <f t="shared" si="364"/>
        <v/>
      </c>
      <c r="BB328" s="295" t="str">
        <f t="shared" si="362"/>
        <v/>
      </c>
      <c r="BC328" s="294" t="str">
        <f t="shared" si="365"/>
        <v/>
      </c>
      <c r="BD328" s="295" t="str">
        <f t="shared" si="363"/>
        <v/>
      </c>
      <c r="BE328" s="294" t="str">
        <f t="shared" si="366"/>
        <v/>
      </c>
    </row>
    <row r="329" spans="1:57" ht="26.25" hidden="1" customHeight="1">
      <c r="A329" s="241">
        <v>201</v>
      </c>
      <c r="B329" s="381"/>
      <c r="C329" s="380" t="str">
        <f t="shared" si="336"/>
        <v/>
      </c>
      <c r="D329" s="295" t="str">
        <f t="shared" si="337"/>
        <v/>
      </c>
      <c r="E329" s="294" t="str">
        <f t="shared" si="312"/>
        <v/>
      </c>
      <c r="F329" s="295" t="str">
        <f t="shared" ca="1" si="338"/>
        <v/>
      </c>
      <c r="G329" s="294" t="str">
        <f t="shared" si="313"/>
        <v/>
      </c>
      <c r="H329" s="295" t="str">
        <f t="shared" ca="1" si="339"/>
        <v/>
      </c>
      <c r="I329" s="294" t="str">
        <f t="shared" si="314"/>
        <v/>
      </c>
      <c r="J329" s="295" t="str">
        <f t="shared" ca="1" si="340"/>
        <v/>
      </c>
      <c r="K329" s="294" t="str">
        <f t="shared" si="315"/>
        <v/>
      </c>
      <c r="L329" s="295" t="str">
        <f t="shared" ca="1" si="341"/>
        <v/>
      </c>
      <c r="M329" s="294" t="str">
        <f t="shared" si="316"/>
        <v/>
      </c>
      <c r="N329" s="295" t="str">
        <f t="shared" ca="1" si="342"/>
        <v/>
      </c>
      <c r="O329" s="294" t="str">
        <f t="shared" si="317"/>
        <v/>
      </c>
      <c r="P329" s="295" t="str">
        <f t="shared" ca="1" si="343"/>
        <v/>
      </c>
      <c r="Q329" s="294" t="str">
        <f t="shared" si="318"/>
        <v/>
      </c>
      <c r="R329" s="295" t="str">
        <f t="shared" ca="1" si="344"/>
        <v/>
      </c>
      <c r="S329" s="294" t="str">
        <f t="shared" si="319"/>
        <v/>
      </c>
      <c r="T329" s="295" t="str">
        <f t="shared" ca="1" si="345"/>
        <v/>
      </c>
      <c r="U329" s="294" t="str">
        <f t="shared" si="320"/>
        <v/>
      </c>
      <c r="V329" s="295" t="str">
        <f t="shared" ca="1" si="346"/>
        <v/>
      </c>
      <c r="W329" s="294" t="str">
        <f t="shared" si="321"/>
        <v/>
      </c>
      <c r="X329" s="295" t="str">
        <f t="shared" ca="1" si="347"/>
        <v/>
      </c>
      <c r="Y329" s="294" t="str">
        <f t="shared" si="322"/>
        <v/>
      </c>
      <c r="Z329" s="295" t="str">
        <f t="shared" ca="1" si="348"/>
        <v/>
      </c>
      <c r="AA329" s="294" t="str">
        <f t="shared" si="323"/>
        <v/>
      </c>
      <c r="AB329" s="295" t="str">
        <f t="shared" ca="1" si="349"/>
        <v/>
      </c>
      <c r="AC329" s="294" t="str">
        <f t="shared" si="324"/>
        <v/>
      </c>
      <c r="AD329" s="295" t="str">
        <f t="shared" ca="1" si="350"/>
        <v/>
      </c>
      <c r="AE329" s="294" t="str">
        <f t="shared" si="325"/>
        <v/>
      </c>
      <c r="AF329" s="295" t="str">
        <f t="shared" ca="1" si="351"/>
        <v/>
      </c>
      <c r="AG329" s="294" t="str">
        <f t="shared" si="326"/>
        <v/>
      </c>
      <c r="AH329" s="295" t="str">
        <f t="shared" ca="1" si="352"/>
        <v/>
      </c>
      <c r="AI329" s="294" t="str">
        <f t="shared" si="327"/>
        <v/>
      </c>
      <c r="AJ329" s="295" t="str">
        <f t="shared" si="353"/>
        <v/>
      </c>
      <c r="AK329" s="294" t="str">
        <f t="shared" si="328"/>
        <v/>
      </c>
      <c r="AL329" s="295" t="str">
        <f t="shared" si="354"/>
        <v/>
      </c>
      <c r="AM329" s="294" t="str">
        <f t="shared" si="329"/>
        <v/>
      </c>
      <c r="AN329" s="295" t="str">
        <f t="shared" si="355"/>
        <v/>
      </c>
      <c r="AO329" s="294" t="str">
        <f t="shared" si="330"/>
        <v/>
      </c>
      <c r="AP329" s="295" t="str">
        <f t="shared" si="356"/>
        <v/>
      </c>
      <c r="AQ329" s="294" t="str">
        <f t="shared" si="331"/>
        <v/>
      </c>
      <c r="AR329" s="295" t="str">
        <f t="shared" si="357"/>
        <v/>
      </c>
      <c r="AS329" s="294" t="str">
        <f t="shared" si="332"/>
        <v/>
      </c>
      <c r="AT329" s="295" t="str">
        <f t="shared" si="358"/>
        <v/>
      </c>
      <c r="AU329" s="294" t="str">
        <f t="shared" si="333"/>
        <v/>
      </c>
      <c r="AV329" s="295" t="str">
        <f t="shared" si="359"/>
        <v/>
      </c>
      <c r="AW329" s="294" t="str">
        <f t="shared" si="334"/>
        <v/>
      </c>
      <c r="AX329" s="295" t="str">
        <f t="shared" si="360"/>
        <v/>
      </c>
      <c r="AY329" s="294" t="str">
        <f t="shared" si="335"/>
        <v/>
      </c>
      <c r="AZ329" s="295" t="str">
        <f t="shared" si="361"/>
        <v/>
      </c>
      <c r="BA329" s="294" t="str">
        <f t="shared" si="364"/>
        <v/>
      </c>
      <c r="BB329" s="295" t="str">
        <f t="shared" si="362"/>
        <v/>
      </c>
      <c r="BC329" s="294" t="str">
        <f t="shared" si="365"/>
        <v/>
      </c>
      <c r="BD329" s="295" t="str">
        <f t="shared" si="363"/>
        <v/>
      </c>
      <c r="BE329" s="294" t="str">
        <f t="shared" si="366"/>
        <v/>
      </c>
    </row>
    <row r="330" spans="1:57" ht="26.25" hidden="1" customHeight="1">
      <c r="A330" s="241">
        <v>202</v>
      </c>
      <c r="B330" s="381"/>
      <c r="C330" s="380" t="str">
        <f t="shared" si="336"/>
        <v/>
      </c>
      <c r="D330" s="295" t="str">
        <f t="shared" si="337"/>
        <v/>
      </c>
      <c r="E330" s="294" t="str">
        <f t="shared" si="312"/>
        <v/>
      </c>
      <c r="F330" s="295" t="str">
        <f t="shared" ca="1" si="338"/>
        <v/>
      </c>
      <c r="G330" s="294" t="str">
        <f t="shared" si="313"/>
        <v/>
      </c>
      <c r="H330" s="295" t="str">
        <f t="shared" ca="1" si="339"/>
        <v/>
      </c>
      <c r="I330" s="294" t="str">
        <f t="shared" si="314"/>
        <v/>
      </c>
      <c r="J330" s="295" t="str">
        <f t="shared" ca="1" si="340"/>
        <v/>
      </c>
      <c r="K330" s="294" t="str">
        <f t="shared" si="315"/>
        <v/>
      </c>
      <c r="L330" s="295" t="str">
        <f t="shared" ca="1" si="341"/>
        <v/>
      </c>
      <c r="M330" s="294" t="str">
        <f t="shared" si="316"/>
        <v/>
      </c>
      <c r="N330" s="295" t="str">
        <f t="shared" ca="1" si="342"/>
        <v/>
      </c>
      <c r="O330" s="294" t="str">
        <f t="shared" si="317"/>
        <v/>
      </c>
      <c r="P330" s="295" t="str">
        <f t="shared" ca="1" si="343"/>
        <v/>
      </c>
      <c r="Q330" s="294" t="str">
        <f t="shared" si="318"/>
        <v/>
      </c>
      <c r="R330" s="295" t="str">
        <f t="shared" ca="1" si="344"/>
        <v/>
      </c>
      <c r="S330" s="294" t="str">
        <f t="shared" si="319"/>
        <v/>
      </c>
      <c r="T330" s="295" t="str">
        <f t="shared" ca="1" si="345"/>
        <v/>
      </c>
      <c r="U330" s="294" t="str">
        <f t="shared" si="320"/>
        <v/>
      </c>
      <c r="V330" s="295" t="str">
        <f t="shared" ca="1" si="346"/>
        <v/>
      </c>
      <c r="W330" s="294" t="str">
        <f t="shared" si="321"/>
        <v/>
      </c>
      <c r="X330" s="295" t="str">
        <f t="shared" ca="1" si="347"/>
        <v/>
      </c>
      <c r="Y330" s="294" t="str">
        <f t="shared" si="322"/>
        <v/>
      </c>
      <c r="Z330" s="295" t="str">
        <f t="shared" ca="1" si="348"/>
        <v/>
      </c>
      <c r="AA330" s="294" t="str">
        <f t="shared" si="323"/>
        <v/>
      </c>
      <c r="AB330" s="295" t="str">
        <f t="shared" ca="1" si="349"/>
        <v/>
      </c>
      <c r="AC330" s="294" t="str">
        <f t="shared" si="324"/>
        <v/>
      </c>
      <c r="AD330" s="295" t="str">
        <f t="shared" ca="1" si="350"/>
        <v/>
      </c>
      <c r="AE330" s="294" t="str">
        <f t="shared" si="325"/>
        <v/>
      </c>
      <c r="AF330" s="295" t="str">
        <f t="shared" ca="1" si="351"/>
        <v/>
      </c>
      <c r="AG330" s="294" t="str">
        <f t="shared" si="326"/>
        <v/>
      </c>
      <c r="AH330" s="295" t="str">
        <f t="shared" ca="1" si="352"/>
        <v/>
      </c>
      <c r="AI330" s="294" t="str">
        <f t="shared" si="327"/>
        <v/>
      </c>
      <c r="AJ330" s="295" t="str">
        <f t="shared" si="353"/>
        <v/>
      </c>
      <c r="AK330" s="294" t="str">
        <f t="shared" si="328"/>
        <v/>
      </c>
      <c r="AL330" s="295" t="str">
        <f t="shared" si="354"/>
        <v/>
      </c>
      <c r="AM330" s="294" t="str">
        <f t="shared" si="329"/>
        <v/>
      </c>
      <c r="AN330" s="295" t="str">
        <f t="shared" si="355"/>
        <v/>
      </c>
      <c r="AO330" s="294" t="str">
        <f t="shared" si="330"/>
        <v/>
      </c>
      <c r="AP330" s="295" t="str">
        <f t="shared" si="356"/>
        <v/>
      </c>
      <c r="AQ330" s="294" t="str">
        <f t="shared" si="331"/>
        <v/>
      </c>
      <c r="AR330" s="295" t="str">
        <f t="shared" si="357"/>
        <v/>
      </c>
      <c r="AS330" s="294" t="str">
        <f t="shared" si="332"/>
        <v/>
      </c>
      <c r="AT330" s="295" t="str">
        <f t="shared" si="358"/>
        <v/>
      </c>
      <c r="AU330" s="294" t="str">
        <f t="shared" si="333"/>
        <v/>
      </c>
      <c r="AV330" s="295" t="str">
        <f t="shared" si="359"/>
        <v/>
      </c>
      <c r="AW330" s="294" t="str">
        <f t="shared" si="334"/>
        <v/>
      </c>
      <c r="AX330" s="295" t="str">
        <f t="shared" si="360"/>
        <v/>
      </c>
      <c r="AY330" s="294" t="str">
        <f t="shared" si="335"/>
        <v/>
      </c>
      <c r="AZ330" s="295" t="str">
        <f t="shared" si="361"/>
        <v/>
      </c>
      <c r="BA330" s="294" t="str">
        <f t="shared" si="364"/>
        <v/>
      </c>
      <c r="BB330" s="295" t="str">
        <f t="shared" si="362"/>
        <v/>
      </c>
      <c r="BC330" s="294" t="str">
        <f t="shared" si="365"/>
        <v/>
      </c>
      <c r="BD330" s="295" t="str">
        <f t="shared" si="363"/>
        <v/>
      </c>
      <c r="BE330" s="294" t="str">
        <f t="shared" si="366"/>
        <v/>
      </c>
    </row>
    <row r="331" spans="1:57" ht="26.25" hidden="1" customHeight="1">
      <c r="A331" s="241">
        <f>+A330+1</f>
        <v>203</v>
      </c>
      <c r="B331" s="381"/>
      <c r="C331" s="380" t="str">
        <f t="shared" si="336"/>
        <v/>
      </c>
      <c r="D331" s="295" t="str">
        <f t="shared" si="337"/>
        <v/>
      </c>
      <c r="E331" s="294" t="str">
        <f t="shared" ref="E331:E338" si="367">IF($B331="","",IF(D331="","",IF($L$4="Media aritmética",(D331&lt;=$C331)*($H$5/$C$5)+(D331&gt;$C331)*0,IF(AND(ROUND(AVERAGE($D331,$F331,$H331,$J331,$L331,$N331,$P331,$R331,$T331,$V331,$X331,$Z331,$AB331,$AD331,$AF331,$AH331,$AJ331,AL331,AN331,AP331,AR331,AT331,AV331,AX331,AZ331,BB331,BD331,BF331,BH331,BJ331),2)-$C331/2&lt;=D331,(ROUND(AVERAGE($D331,$F331,$H331,$J331,$L331,$N331,$P331,$R331,$T331,$V331,$X331,$Z331,$AB331,$AD331,$AF331,$AH331,$AJ331,AL331,AN331,AP331,AR331,AT331,AV331,AX331,AZ331,BB331,BD331,BF331,BH331,BJ331),2)+$C331/2&gt;D331)),($H$5/$C$5),0))))</f>
        <v/>
      </c>
      <c r="F331" s="295" t="str">
        <f t="shared" ca="1" si="338"/>
        <v/>
      </c>
      <c r="G331" s="294" t="str">
        <f t="shared" ref="G331:G338" si="368">IF($B331="","",IF(F331="","",IF($L$4="Media aritmética",(F331&lt;=$C331)*($H$5/$C$5)+(F331&gt;$C331)*0,IF(AND(ROUND(AVERAGE($D331,$F331,$H331,$J331,$L331,$N331,$P331,$R331,$T331,$V331,$X331,$Z331,$AB331,$AD331,$AF331,$AH331,$AJ331,AL331,AN331,AP331,AR331,AT331,AV331,AX331,AZ331,BB331,BD331,BF331,BH331,BJ331),2)-$C331/2&lt;=F331,(ROUND(AVERAGE($D331,$F331,$H331,$J331,$L331,$N331,$P331,$R331,$T331,$V331,$X331,$Z331,$AB331,$AD331,$AF331,$AH331,$AJ331,AL331,AN331,AP331,AR331,AT331,AV331,AX331,AZ331,BB331,BD331,BF331,BH331,BJ331),2)+$C331/2&gt;F331)),($H$5/$C$5),0))))</f>
        <v/>
      </c>
      <c r="H331" s="295" t="str">
        <f t="shared" ca="1" si="339"/>
        <v/>
      </c>
      <c r="I331" s="294" t="str">
        <f t="shared" ref="I331:I338" si="369">IF($B331="","",IF(H331="","",IF($L$4="Media aritmética",(H331&lt;=$C331)*($H$5/$C$5)+(H331&gt;$C331)*0,IF(AND(ROUND(AVERAGE($D331,$F331,$H331,$J331,$L331,$N331,$P331,$R331,$T331,$V331,$X331,$Z331,$AB331,$AD331,$AF331,$AH331,$AJ331,AL331,AN331,AP331,AR331,AT331,AV331,AX331,AZ331,BB331,BD331,BF331,BH331,BJ331),2)-$C331/2&lt;=H331,(ROUND(AVERAGE($D331,$F331,$H331,$J331,$L331,$N331,$P331,$R331,$T331,$V331,$X331,$Z331,$AB331,$AD331,$AF331,$AH331,$AJ331,AL331,AN331,AP331,AR331,AT331,AV331,AX331,AZ331,BB331,BD331,BF331,BH331,BJ331),2)+$C331/2&gt;H331)),($H$5/$C$5),0))))</f>
        <v/>
      </c>
      <c r="J331" s="295" t="str">
        <f t="shared" ca="1" si="340"/>
        <v/>
      </c>
      <c r="K331" s="294" t="str">
        <f t="shared" ref="K331:K338" si="370">IF($B331="","",IF(J331="","",IF($L$4="Media aritmética",(J331&lt;=$C331)*($H$5/$C$5)+(J331&gt;$C331)*0,IF(AND(ROUND(AVERAGE($D331,$F331,$H331,$J331,$L331,$N331,$P331,$R331,$T331,$V331,$X331,$Z331,$AB331,$AD331,$AF331,$AH331,$AJ331,AL331,AN331,AP331,AR331,AT331,AV331,AX331,AZ331,BB331,BD331,BF331,BH331,BJ331),2)-$C331/2&lt;=J331,(ROUND(AVERAGE($D331,$F331,$H331,$J331,$L331,$N331,$P331,$R331,$T331,$V331,$X331,$Z331,$AB331,$AD331,$AF331,$AH331,$AJ331,AL331,AN331,AP331,AR331,AT331,AV331,AX331,AZ331,BB331,BD331,BF331,BH331,BJ331),2)+$C331/2&gt;J331)),($H$5/$C$5),0))))</f>
        <v/>
      </c>
      <c r="L331" s="295" t="str">
        <f t="shared" ca="1" si="341"/>
        <v/>
      </c>
      <c r="M331" s="294" t="str">
        <f t="shared" ref="M331:M338" si="371">IF($B331="","",IF(L331="","",IF($L$4="Media aritmética",(L331&lt;=$C331)*($H$5/$C$5)+(L331&gt;$C331)*0,IF(AND(ROUND(AVERAGE($D331,$F331,$H331,$J331,$L331,$N331,$P331,$R331,$T331,$V331,$X331,$Z331,$AB331,$AD331,$AF331,$AH331,$AJ331,AL331,AN331,AP331,AR331,AT331,AV331,AX331,AZ331,BB331,BD331,BF331,BH331,BJ331),2)-$C331/2&lt;=L331,(ROUND(AVERAGE($D331,$F331,$H331,$J331,$L331,$N331,$P331,$R331,$T331,$V331,$X331,$Z331,$AB331,$AD331,$AF331,$AH331,$AJ331,AL331,AN331,AP331,AR331,AT331,AV331,AX331,AZ331,BB331,BD331,BF331,BH331,BJ331),2)+$C331/2&gt;L331)),($H$5/$C$5),0))))</f>
        <v/>
      </c>
      <c r="N331" s="295" t="str">
        <f t="shared" ca="1" si="342"/>
        <v/>
      </c>
      <c r="O331" s="294" t="str">
        <f t="shared" ref="O331:O338" si="372">IF($B331="","",IF(N331="","",IF($L$4="Media aritmética",(N331&lt;=$C331)*($H$5/$C$5)+(N331&gt;$C331)*0,IF(AND(ROUND(AVERAGE($D331,$F331,$H331,$J331,$L331,$N331,$P331,$R331,$T331,$V331,$X331,$Z331,$AB331,$AD331,$AF331,$AH331,$AJ331,AL331,AN331,AP331,AR331,AT331,AV331,AX331,AZ331,BB331,BD331,BF331,BH331,BJ331),2)-$C331/2&lt;=N331,(ROUND(AVERAGE($D331,$F331,$H331,$J331,$L331,$N331,$P331,$R331,$T331,$V331,$X331,$Z331,$AB331,$AD331,$AF331,$AH331,$AJ331,AL331,AN331,AP331,AR331,AT331,AV331,AX331,AZ331,BB331,BD331,BF331,BH331,BJ331),2)+$C331/2&gt;N331)),($H$5/$C$5),0))))</f>
        <v/>
      </c>
      <c r="P331" s="295" t="str">
        <f t="shared" ca="1" si="343"/>
        <v/>
      </c>
      <c r="Q331" s="294" t="str">
        <f t="shared" ref="Q331:Q338" si="373">IF($B331="","",IF(P331="","",IF($L$4="Media aritmética",(P331&lt;=$C331)*($H$5/$C$5)+(P331&gt;$C331)*0,IF(AND(ROUND(AVERAGE($D331,$F331,$H331,$J331,$L331,$N331,$P331,$R331,$T331,$V331,$X331,$Z331,$AB331,$AD331,$AF331,$AH331,$AJ331,AL331,AN331,AP331,AR331,AT331,AV331,AX331,AZ331,BB331,BD331,BF331,BH331,BJ331),2)-$C331/2&lt;=P331,(ROUND(AVERAGE($D331,$F331,$H331,$J331,$L331,$N331,$P331,$R331,$T331,$V331,$X331,$Z331,$AB331,$AD331,$AF331,$AH331,$AJ331,AL331,AN331,AP331,AR331,AT331,AV331,AX331,AZ331,BB331,BD331,BF331,BH331,BJ331),2)+$C331/2&gt;P331)),($H$5/$C$5),0))))</f>
        <v/>
      </c>
      <c r="R331" s="295" t="str">
        <f t="shared" ca="1" si="344"/>
        <v/>
      </c>
      <c r="S331" s="294" t="str">
        <f t="shared" ref="S331:S338" si="374">IF($B331="","",IF(R331="","",IF($L$4="Media aritmética",(R331&lt;=$C331)*($H$5/$C$5)+(R331&gt;$C331)*0,IF(AND(ROUND(AVERAGE($D331,$F331,$H331,$J331,$L331,$N331,$P331,$R331,$T331,$V331,$X331,$Z331,$AB331,$AD331,$AF331,$AH331,$AJ331,AL331,AN331,AP331,AR331,AT331,AV331,AX331,AZ331,BB331,BD331,BF331,BH331,BJ331),2)-$C331/2&lt;=R331,(ROUND(AVERAGE($D331,$F331,$H331,$J331,$L331,$N331,$P331,$R331,$T331,$V331,$X331,$Z331,$AB331,$AD331,$AF331,$AH331,$AJ331,AL331,AN331,AP331,AR331,AT331,AV331,AX331,AZ331,BB331,BD331,BF331,BH331,BJ331),2)+$C331/2&gt;R331)),($H$5/$C$5),0))))</f>
        <v/>
      </c>
      <c r="T331" s="295" t="str">
        <f t="shared" ca="1" si="345"/>
        <v/>
      </c>
      <c r="U331" s="294" t="str">
        <f t="shared" ref="U331:U338" si="375">IF($B331="","",IF(T331="","",IF($L$4="Media aritmética",(T331&lt;=$C331)*($H$5/$C$5)+(T331&gt;$C331)*0,IF(AND(ROUND(AVERAGE($D331,$F331,$H331,$J331,$L331,$N331,$P331,$R331,$T331,$V331,$X331,$Z331,$AB331,$AD331,$AF331,$AH331,$AJ331,AL331,AN331,AP331,AR331,AT331,AV331,AX331,AZ331,BB331,BD331,BF331,BH331,BJ331),2)-$C331/2&lt;=T331,(ROUND(AVERAGE($D331,$F331,$H331,$J331,$L331,$N331,$P331,$R331,$T331,$V331,$X331,$Z331,$AB331,$AD331,$AF331,$AH331,$AJ331,AL331,AN331,AP331,AR331,AT331,AV331,AX331,AZ331,BB331,BD331,BF331,BH331,BJ331),2)+$C331/2&gt;T331)),($H$5/$C$5),0))))</f>
        <v/>
      </c>
      <c r="V331" s="295" t="str">
        <f t="shared" ca="1" si="346"/>
        <v/>
      </c>
      <c r="W331" s="294" t="str">
        <f t="shared" ref="W331:W338" si="376">IF($B331="","",IF(V331="","",IF($L$4="Media aritmética",(V331&lt;=$C331)*($H$5/$C$5)+(V331&gt;$C331)*0,IF(AND(ROUND(AVERAGE($D331,$F331,$H331,$J331,$L331,$N331,$P331,$R331,$T331,$V331,$X331,$Z331,$AB331,$AD331,$AF331,$AH331,$AJ331,AL331,AN331,AP331,AR331,AT331,AV331,AX331,AZ331,BB331,BD331,BF331,BH331,BJ331),2)-$C331/2&lt;=V331,(ROUND(AVERAGE($D331,$F331,$H331,$J331,$L331,$N331,$P331,$R331,$T331,$V331,$X331,$Z331,$AB331,$AD331,$AF331,$AH331,$AJ331,AL331,AN331,AP331,AR331,AT331,AV331,AX331,AZ331,BB331,BD331,BF331,BH331,BJ331),2)+$C331/2&gt;V331)),($H$5/$C$5),0))))</f>
        <v/>
      </c>
      <c r="X331" s="295" t="str">
        <f t="shared" ca="1" si="347"/>
        <v/>
      </c>
      <c r="Y331" s="294" t="str">
        <f t="shared" ref="Y331:Y338" si="377">IF($B331="","",IF(X331="","",IF($L$4="Media aritmética",(X331&lt;=$C331)*($H$5/$C$5)+(X331&gt;$C331)*0,IF(AND(ROUND(AVERAGE($D331,$F331,$H331,$J331,$L331,$N331,$P331,$R331,$T331,$V331,$X331,$Z331,$AB331,$AD331,$AF331,$AH331,$AJ331,AL331,AN331,AP331,AR331,AT331,AV331,AX331,AZ331,BB331,BD331,BF331,BH331,BJ331),2)-$C331/2&lt;=X331,(ROUND(AVERAGE($D331,$F331,$H331,$J331,$L331,$N331,$P331,$R331,$T331,$V331,$X331,$Z331,$AB331,$AD331,$AF331,$AH331,$AJ331,AL331,AN331,AP331,AR331,AT331,AV331,AX331,AZ331,BB331,BD331,BF331,BH331,BJ331),2)+$C331/2&gt;X331)),($H$5/$C$5),0))))</f>
        <v/>
      </c>
      <c r="Z331" s="295" t="str">
        <f t="shared" ca="1" si="348"/>
        <v/>
      </c>
      <c r="AA331" s="294" t="str">
        <f t="shared" ref="AA331:AA338" si="378">IF($B331="","",IF(Z331="","",IF($L$4="Media aritmética",(Z331&lt;=$C331)*($H$5/$C$5)+(Z331&gt;$C331)*0,IF(AND(ROUND(AVERAGE($D331,$F331,$H331,$J331,$L331,$N331,$P331,$R331,$T331,$V331,$X331,$Z331,$AB331,$AD331,$AF331,$AH331,$AJ331,AL331,AN331,AP331,AR331,AT331,AV331,AX331,AZ331,BB331,BD331,BF331,BH331,BJ331),2)-$C331/2&lt;=Z331,(ROUND(AVERAGE($D331,$F331,$H331,$J331,$L331,$N331,$P331,$R331,$T331,$V331,$X331,$Z331,$AB331,$AD331,$AF331,$AH331,$AJ331,AL331,AN331,AP331,AR331,AT331,AV331,AX331,AZ331,BB331,BD331,BF331,BH331,BJ331),2)+$C331/2&gt;Z331)),($H$5/$C$5),0))))</f>
        <v/>
      </c>
      <c r="AB331" s="295" t="str">
        <f t="shared" ca="1" si="349"/>
        <v/>
      </c>
      <c r="AC331" s="294" t="str">
        <f t="shared" ref="AC331:AC338" si="379">IF($B331="","",IF(AB331="","",IF($L$4="Media aritmética",(AB331&lt;=$C331)*($H$5/$C$5)+(AB331&gt;$C331)*0,IF(AND(ROUND(AVERAGE($D331,$F331,$H331,$J331,$L331,$N331,$P331,$R331,$T331,$V331,$X331,$Z331,$AB331,$AD331,$AF331,$AH331,$AJ331,AL331,AN331,AP331,AR331,AT331,AV331,AX331,AZ331,BB331,BD331,BF331,BH331,BJ331),2)-$C331/2&lt;=AB331,(ROUND(AVERAGE($D331,$F331,$H331,$J331,$L331,$N331,$P331,$R331,$T331,$V331,$X331,$Z331,$AB331,$AD331,$AF331,$AH331,$AJ331,AL331,AN331,AP331,AR331,AT331,AV331,AX331,AZ331,BB331,BD331,BF331,BH331,BJ331),2)+$C331/2&gt;AB331)),($H$5/$C$5),0))))</f>
        <v/>
      </c>
      <c r="AD331" s="295" t="str">
        <f t="shared" ca="1" si="350"/>
        <v/>
      </c>
      <c r="AE331" s="294" t="str">
        <f t="shared" ref="AE331:AE338" si="380">IF($B331="","",IF(AD331="","",IF($L$4="Media aritmética",(AD331&lt;=$C331)*($H$5/$C$5)+(AD331&gt;$C331)*0,IF(AND(ROUND(AVERAGE($D331,$F331,$H331,$J331,$L331,$N331,$P331,$R331,$T331,$V331,$X331,$Z331,$AB331,$AD331,$AF331,$AH331,$AJ331,AL331,AN331,AP331,AR331,AT331,AV331,AX331,AZ331,BB331,BD331,BF331,BH331,BJ331),2)-$C331/2&lt;=AD331,(ROUND(AVERAGE($D331,$F331,$H331,$J331,$L331,$N331,$P331,$R331,$T331,$V331,$X331,$Z331,$AB331,$AD331,$AF331,$AH331,$AJ331,AL331,AN331,AP331,AR331,AT331,AV331,AX331,AZ331,BB331,BD331,BF331,BH331,BJ331),2)+$C331/2&gt;AD331)),($H$5/$C$5),0))))</f>
        <v/>
      </c>
      <c r="AF331" s="295" t="str">
        <f t="shared" ca="1" si="351"/>
        <v/>
      </c>
      <c r="AG331" s="294" t="str">
        <f t="shared" ref="AG331:AG338" si="381">IF($B331="","",IF(AF331="","",IF($L$4="Media aritmética",(AF331&lt;=$C331)*($H$5/$C$5)+(AF331&gt;$C331)*0,IF(AND(ROUND(AVERAGE($D331,$F331,$H331,$J331,$L331,$N331,$P331,$R331,$T331,$V331,$X331,$Z331,$AB331,$AD331,$AF331,$AH331,$AJ331,AL331,AN331,AP331,AR331,AT331,AV331,AX331,AZ331,BB331,BD331,BF331,BH331,BJ331),2)-$C331/2&lt;=AF331,(ROUND(AVERAGE($D331,$F331,$H331,$J331,$L331,$N331,$P331,$R331,$T331,$V331,$X331,$Z331,$AB331,$AD331,$AF331,$AH331,$AJ331,AL331,AN331,AP331,AR331,AT331,AV331,AX331,AZ331,BB331,BD331,BF331,BH331,BJ331),2)+$C331/2&gt;AF331)),($H$5/$C$5),0))))</f>
        <v/>
      </c>
      <c r="AH331" s="295" t="str">
        <f t="shared" ca="1" si="352"/>
        <v/>
      </c>
      <c r="AI331" s="294" t="str">
        <f t="shared" ref="AI331:AI338" si="382">IF($B331="","",IF(AH331="","",IF($L$4="Media aritmética",(AH331&lt;=$C331)*($H$5/$C$5)+(AH331&gt;$C331)*0,IF(AND(ROUND(AVERAGE($D331,$F331,$H331,$J331,$L331,$N331,$P331,$R331,$T331,$V331,$X331,$Z331,$AB331,$AD331,$AF331,$AH331,$AJ331,AL331,AN331,AP331,AR331,AT331,AV331,AX331,AZ331,BB331,BD331,BF331,BH331,BJ331),2)-$C331/2&lt;=AH331,(ROUND(AVERAGE($D331,$F331,$H331,$J331,$L331,$N331,$P331,$R331,$T331,$V331,$X331,$Z331,$AB331,$AD331,$AF331,$AH331,$AJ331,AL331,AN331,AP331,AR331,AT331,AV331,AX331,AZ331,BB331,BD331,BF331,BH331,BJ331),2)+$C331/2&gt;AH331)),($H$5/$C$5),0))))</f>
        <v/>
      </c>
      <c r="AJ331" s="295" t="str">
        <f t="shared" si="353"/>
        <v/>
      </c>
      <c r="AK331" s="294" t="str">
        <f t="shared" ref="AK331:AK338" si="383">IF($B331="","",IF(AJ331="","",IF($L$4="Media aritmética",(AJ331&lt;=$C331)*($H$5/$C$5)+(AJ331&gt;$C331)*0,IF(AND(ROUND(AVERAGE($D331,$F331,$H331,$J331,$L331,$N331,$P331,$R331,$T331,$V331,$X331,$Z331,$AB331,$AD331,$AF331,$AH331,$AJ331,AL331,AN331,AP331,AR331,AT331,AV331,AX331,AZ331,BB331,BD331,BF331,BH331,BJ331),2)-$C331/2&lt;=AJ331,(ROUND(AVERAGE($D331,$F331,$H331,$J331,$L331,$N331,$P331,$R331,$T331,$V331,$X331,$Z331,$AB331,$AD331,$AF331,$AH331,$AJ331,AL331,AN331,AP331,AR331,AT331,AV331,AX331,AZ331,BB331,BD331,BF331,BH331,BJ331),2)+$C331/2&gt;AJ331)),($H$5/$C$5),0))))</f>
        <v/>
      </c>
      <c r="AL331" s="295" t="str">
        <f t="shared" si="354"/>
        <v/>
      </c>
      <c r="AM331" s="294" t="str">
        <f t="shared" ref="AM331:AM338" si="384">IF($B331="","",IF(AL331="","",IF($L$4="Media aritmética",(AL331&lt;=$C331)*($H$5/$C$5)+(AL331&gt;$C331)*0,IF(AND(ROUND(AVERAGE($D331,$F331,$H331,$J331,$L331,$N331,$P331,$R331,$T331,$V331,$X331,$Z331,$AB331,$AD331,$AF331,$AH331,$AJ331,AL331,AN331,AP331,AR331,AT331,AV331,AX331,AZ331,BB331,BD331,BF331,BH331,BJ331),2)-$C331/2&lt;=AL331,(ROUND(AVERAGE($D331,$F331,$H331,$J331,$L331,$N331,$P331,$R331,$T331,$V331,$X331,$Z331,$AB331,$AD331,$AF331,$AH331,$AJ331,AL331,AN331,AP331,AR331,AT331,AV331,AX331,AZ331,BB331,BD331,BF331,BH331,BJ331),2)+$C331/2&gt;AL331)),($H$5/$C$5),0))))</f>
        <v/>
      </c>
      <c r="AN331" s="295" t="str">
        <f t="shared" si="355"/>
        <v/>
      </c>
      <c r="AO331" s="294" t="str">
        <f t="shared" ref="AO331:AO338" si="385">IF($B331="","",IF(AN331="","",IF($L$4="Media aritmética",(AN331&lt;=$C331)*($H$5/$C$5)+(AN331&gt;$C331)*0,IF(AND(ROUND(AVERAGE($D331,$F331,$H331,$J331,$L331,$N331,$P331,$R331,$T331,$V331,$X331,$Z331,$AB331,$AD331,$AF331,$AH331,$AJ331,AL331,AN331,AP331,AR331,AT331,AV331,AX331,AZ331,BB331,BD331,BF331,BH331,BJ331),2)-$C331/2&lt;=AN331,(ROUND(AVERAGE($D331,$F331,$H331,$J331,$L331,$N331,$P331,$R331,$T331,$V331,$X331,$Z331,$AB331,$AD331,$AF331,$AH331,$AJ331,AL331,AN331,AP331,AR331,AT331,AV331,AX331,AZ331,BB331,BD331,BF331,BH331,BJ331),2)+$C331/2&gt;AN331)),($H$5/$C$5),0))))</f>
        <v/>
      </c>
      <c r="AP331" s="295" t="str">
        <f t="shared" si="356"/>
        <v/>
      </c>
      <c r="AQ331" s="294" t="str">
        <f t="shared" ref="AQ331:AQ338" si="386">IF($B331="","",IF(AP331="","",IF($L$4="Media aritmética",(AP331&lt;=$C331)*($H$5/$C$5)+(AP331&gt;$C331)*0,IF(AND(ROUND(AVERAGE($D331,$F331,$H331,$J331,$L331,$N331,$P331,$R331,$T331,$V331,$X331,$Z331,$AB331,$AD331,$AF331,$AH331,$AJ331,AL331,AN331,AP331,AR331,AT331,AV331,AX331,AZ331,BB331,BD331,BF331,BH331,BJ331),2)-$C331/2&lt;=AP331,(ROUND(AVERAGE($D331,$F331,$H331,$J331,$L331,$N331,$P331,$R331,$T331,$V331,$X331,$Z331,$AB331,$AD331,$AF331,$AH331,$AJ331,AL331,AN331,AP331,AR331,AT331,AV331,AX331,AZ331,BB331,BD331,BF331,BH331,BJ331),2)+$C331/2&gt;AP331)),($H$5/$C$5),0))))</f>
        <v/>
      </c>
      <c r="AR331" s="295" t="str">
        <f t="shared" si="357"/>
        <v/>
      </c>
      <c r="AS331" s="294" t="str">
        <f t="shared" ref="AS331:AS338" si="387">IF($B331="","",IF(AR331="","",IF($L$4="Media aritmética",(AR331&lt;=$C331)*($H$5/$C$5)+(AR331&gt;$C331)*0,IF(AND(ROUND(AVERAGE($D331,$F331,$H331,$J331,$L331,$N331,$P331,$R331,$T331,$V331,$X331,$Z331,$AB331,$AD331,$AF331,$AH331,$AJ331,AL331,AN331,AP331,AR331,AT331,AV331,AX331,AZ331,BB331,BD331,BF331,BH331,BJ331),2)-$C331/2&lt;=AR331,(ROUND(AVERAGE($D331,$F331,$H331,$J331,$L331,$N331,$P331,$R331,$T331,$V331,$X331,$Z331,$AB331,$AD331,$AF331,$AH331,$AJ331,AL331,AN331,AP331,AR331,AT331,AV331,AX331,AZ331,BB331,BD331,BF331,BH331,BJ331),2)+$C331/2&gt;AR331)),($H$5/$C$5),0))))</f>
        <v/>
      </c>
      <c r="AT331" s="295" t="str">
        <f t="shared" si="358"/>
        <v/>
      </c>
      <c r="AU331" s="294" t="str">
        <f t="shared" ref="AU331:AU338" si="388">IF($B331="","",IF(AT331="","",IF($L$4="Media aritmética",(AT331&lt;=$C331)*($H$5/$C$5)+(AT331&gt;$C331)*0,IF(AND(ROUND(AVERAGE($D331,$F331,$H331,$J331,$L331,$N331,$P331,$R331,$T331,$V331,$X331,$Z331,$AB331,$AD331,$AF331,$AH331,$AJ331,AL331,AN331,AP331,AR331,AT331,AV331,AX331,AZ331,BB331,BD331,BF331,BH331,BJ331),2)-$C331/2&lt;=AT331,(ROUND(AVERAGE($D331,$F331,$H331,$J331,$L331,$N331,$P331,$R331,$T331,$V331,$X331,$Z331,$AB331,$AD331,$AF331,$AH331,$AJ331,AL331,AN331,AP331,AR331,AT331,AV331,AX331,AZ331,BB331,BD331,BF331,BH331,BJ331),2)+$C331/2&gt;AT331)),($H$5/$C$5),0))))</f>
        <v/>
      </c>
      <c r="AV331" s="295" t="str">
        <f t="shared" si="359"/>
        <v/>
      </c>
      <c r="AW331" s="294" t="str">
        <f t="shared" ref="AW331:AW338" si="389">IF($B331="","",IF(AV331="","",IF($L$4="Media aritmética",(AV331&lt;=$C331)*($H$5/$C$5)+(AV331&gt;$C331)*0,IF(AND(ROUND(AVERAGE($D331,$F331,$H331,$J331,$L331,$N331,$P331,$R331,$T331,$V331,$X331,$Z331,$AB331,$AD331,$AF331,$AH331,$AJ331,AL331,AN331,AP331,AR331,AT331,AV331,AX331,AZ331,BB331,BD331,BF331,BH331,BJ331),2)-$C331/2&lt;=AV331,(ROUND(AVERAGE($D331,$F331,$H331,$J331,$L331,$N331,$P331,$R331,$T331,$V331,$X331,$Z331,$AB331,$AD331,$AF331,$AH331,$AJ331,AL331,AN331,AP331,AR331,AT331,AV331,AX331,AZ331,BB331,BD331,BF331,BH331,BJ331),2)+$C331/2&gt;AV331)),($H$5/$C$5),0))))</f>
        <v/>
      </c>
      <c r="AX331" s="295" t="str">
        <f t="shared" si="360"/>
        <v/>
      </c>
      <c r="AY331" s="294" t="str">
        <f t="shared" ref="AY331:AY338" si="390">IF($B331="","",IF(AX331="","",IF($L$4="Media aritmética",(AX331&lt;=$C331)*($H$5/$C$5)+(AX331&gt;$C331)*0,IF(AND(ROUND(AVERAGE($D331,$F331,$H331,$J331,$L331,$N331,$P331,$R331,$T331,$V331,$X331,$Z331,$AB331,$AD331,$AF331,$AH331,$AJ331,AL331,AN331,AP331,AR331,AT331,AV331,AX331,AZ331,BB331,BD331,BF331,BH331,BJ331),2)-$C331/2&lt;=AX331,(ROUND(AVERAGE($D331,$F331,$H331,$J331,$L331,$N331,$P331,$R331,$T331,$V331,$X331,$Z331,$AB331,$AD331,$AF331,$AH331,$AJ331,AL331,AN331,AP331,AR331,AT331,AV331,AX331,AZ331,BB331,BD331,BF331,BH331,BJ331),2)+$C331/2&gt;AX331)),($H$5/$C$5),0))))</f>
        <v/>
      </c>
      <c r="AZ331" s="295" t="str">
        <f t="shared" si="361"/>
        <v/>
      </c>
      <c r="BA331" s="294" t="str">
        <f t="shared" si="364"/>
        <v/>
      </c>
      <c r="BB331" s="295" t="str">
        <f t="shared" si="362"/>
        <v/>
      </c>
      <c r="BC331" s="294" t="str">
        <f t="shared" si="365"/>
        <v/>
      </c>
      <c r="BD331" s="295" t="str">
        <f t="shared" si="363"/>
        <v/>
      </c>
      <c r="BE331" s="294" t="str">
        <f t="shared" si="366"/>
        <v/>
      </c>
    </row>
    <row r="332" spans="1:57" ht="26.25" hidden="1" customHeight="1">
      <c r="A332" s="241">
        <f t="shared" ref="A332:A345" si="391">+A331+1</f>
        <v>204</v>
      </c>
      <c r="B332" s="381"/>
      <c r="C332" s="380" t="str">
        <f t="shared" si="336"/>
        <v/>
      </c>
      <c r="D332" s="295" t="str">
        <f t="shared" si="337"/>
        <v/>
      </c>
      <c r="E332" s="294" t="str">
        <f t="shared" si="367"/>
        <v/>
      </c>
      <c r="F332" s="295" t="str">
        <f t="shared" ca="1" si="338"/>
        <v/>
      </c>
      <c r="G332" s="294" t="str">
        <f t="shared" si="368"/>
        <v/>
      </c>
      <c r="H332" s="295" t="str">
        <f t="shared" ca="1" si="339"/>
        <v/>
      </c>
      <c r="I332" s="294" t="str">
        <f t="shared" si="369"/>
        <v/>
      </c>
      <c r="J332" s="295" t="str">
        <f t="shared" ca="1" si="340"/>
        <v/>
      </c>
      <c r="K332" s="294" t="str">
        <f t="shared" si="370"/>
        <v/>
      </c>
      <c r="L332" s="295" t="str">
        <f t="shared" ca="1" si="341"/>
        <v/>
      </c>
      <c r="M332" s="294" t="str">
        <f t="shared" si="371"/>
        <v/>
      </c>
      <c r="N332" s="295" t="str">
        <f t="shared" ca="1" si="342"/>
        <v/>
      </c>
      <c r="O332" s="294" t="str">
        <f t="shared" si="372"/>
        <v/>
      </c>
      <c r="P332" s="295" t="str">
        <f t="shared" ca="1" si="343"/>
        <v/>
      </c>
      <c r="Q332" s="294" t="str">
        <f t="shared" si="373"/>
        <v/>
      </c>
      <c r="R332" s="295" t="str">
        <f t="shared" ca="1" si="344"/>
        <v/>
      </c>
      <c r="S332" s="294" t="str">
        <f t="shared" si="374"/>
        <v/>
      </c>
      <c r="T332" s="295" t="str">
        <f t="shared" ca="1" si="345"/>
        <v/>
      </c>
      <c r="U332" s="294" t="str">
        <f t="shared" si="375"/>
        <v/>
      </c>
      <c r="V332" s="295" t="str">
        <f t="shared" ca="1" si="346"/>
        <v/>
      </c>
      <c r="W332" s="294" t="str">
        <f t="shared" si="376"/>
        <v/>
      </c>
      <c r="X332" s="295" t="str">
        <f t="shared" ca="1" si="347"/>
        <v/>
      </c>
      <c r="Y332" s="294" t="str">
        <f t="shared" si="377"/>
        <v/>
      </c>
      <c r="Z332" s="295" t="str">
        <f t="shared" ca="1" si="348"/>
        <v/>
      </c>
      <c r="AA332" s="294" t="str">
        <f t="shared" si="378"/>
        <v/>
      </c>
      <c r="AB332" s="295" t="str">
        <f t="shared" ca="1" si="349"/>
        <v/>
      </c>
      <c r="AC332" s="294" t="str">
        <f t="shared" si="379"/>
        <v/>
      </c>
      <c r="AD332" s="295" t="str">
        <f t="shared" ca="1" si="350"/>
        <v/>
      </c>
      <c r="AE332" s="294" t="str">
        <f t="shared" si="380"/>
        <v/>
      </c>
      <c r="AF332" s="295" t="str">
        <f t="shared" ca="1" si="351"/>
        <v/>
      </c>
      <c r="AG332" s="294" t="str">
        <f t="shared" si="381"/>
        <v/>
      </c>
      <c r="AH332" s="295" t="str">
        <f t="shared" ca="1" si="352"/>
        <v/>
      </c>
      <c r="AI332" s="294" t="str">
        <f t="shared" si="382"/>
        <v/>
      </c>
      <c r="AJ332" s="295" t="str">
        <f t="shared" si="353"/>
        <v/>
      </c>
      <c r="AK332" s="294" t="str">
        <f t="shared" si="383"/>
        <v/>
      </c>
      <c r="AL332" s="295" t="str">
        <f t="shared" si="354"/>
        <v/>
      </c>
      <c r="AM332" s="294" t="str">
        <f t="shared" si="384"/>
        <v/>
      </c>
      <c r="AN332" s="295" t="str">
        <f t="shared" si="355"/>
        <v/>
      </c>
      <c r="AO332" s="294" t="str">
        <f t="shared" si="385"/>
        <v/>
      </c>
      <c r="AP332" s="295" t="str">
        <f t="shared" si="356"/>
        <v/>
      </c>
      <c r="AQ332" s="294" t="str">
        <f t="shared" si="386"/>
        <v/>
      </c>
      <c r="AR332" s="295" t="str">
        <f t="shared" si="357"/>
        <v/>
      </c>
      <c r="AS332" s="294" t="str">
        <f t="shared" si="387"/>
        <v/>
      </c>
      <c r="AT332" s="295" t="str">
        <f t="shared" si="358"/>
        <v/>
      </c>
      <c r="AU332" s="294" t="str">
        <f t="shared" si="388"/>
        <v/>
      </c>
      <c r="AV332" s="295" t="str">
        <f t="shared" si="359"/>
        <v/>
      </c>
      <c r="AW332" s="294" t="str">
        <f t="shared" si="389"/>
        <v/>
      </c>
      <c r="AX332" s="295" t="str">
        <f t="shared" si="360"/>
        <v/>
      </c>
      <c r="AY332" s="294" t="str">
        <f t="shared" si="390"/>
        <v/>
      </c>
      <c r="AZ332" s="295" t="str">
        <f t="shared" si="361"/>
        <v/>
      </c>
      <c r="BA332" s="294" t="str">
        <f t="shared" si="364"/>
        <v/>
      </c>
      <c r="BB332" s="295" t="str">
        <f t="shared" si="362"/>
        <v/>
      </c>
      <c r="BC332" s="294" t="str">
        <f t="shared" si="365"/>
        <v/>
      </c>
      <c r="BD332" s="295" t="str">
        <f t="shared" si="363"/>
        <v/>
      </c>
      <c r="BE332" s="294" t="str">
        <f t="shared" si="366"/>
        <v/>
      </c>
    </row>
    <row r="333" spans="1:57" ht="26.25" hidden="1" customHeight="1">
      <c r="A333" s="241">
        <f t="shared" si="391"/>
        <v>205</v>
      </c>
      <c r="B333" s="381"/>
      <c r="C333" s="380" t="str">
        <f t="shared" si="336"/>
        <v/>
      </c>
      <c r="D333" s="295" t="str">
        <f t="shared" si="337"/>
        <v/>
      </c>
      <c r="E333" s="294" t="str">
        <f t="shared" si="367"/>
        <v/>
      </c>
      <c r="F333" s="295" t="str">
        <f t="shared" ca="1" si="338"/>
        <v/>
      </c>
      <c r="G333" s="294" t="str">
        <f t="shared" si="368"/>
        <v/>
      </c>
      <c r="H333" s="295" t="str">
        <f t="shared" ca="1" si="339"/>
        <v/>
      </c>
      <c r="I333" s="294" t="str">
        <f t="shared" si="369"/>
        <v/>
      </c>
      <c r="J333" s="295" t="str">
        <f t="shared" ca="1" si="340"/>
        <v/>
      </c>
      <c r="K333" s="294" t="str">
        <f t="shared" si="370"/>
        <v/>
      </c>
      <c r="L333" s="295" t="str">
        <f t="shared" ca="1" si="341"/>
        <v/>
      </c>
      <c r="M333" s="294" t="str">
        <f t="shared" si="371"/>
        <v/>
      </c>
      <c r="N333" s="295" t="str">
        <f t="shared" ca="1" si="342"/>
        <v/>
      </c>
      <c r="O333" s="294" t="str">
        <f t="shared" si="372"/>
        <v/>
      </c>
      <c r="P333" s="295" t="str">
        <f t="shared" ca="1" si="343"/>
        <v/>
      </c>
      <c r="Q333" s="294" t="str">
        <f t="shared" si="373"/>
        <v/>
      </c>
      <c r="R333" s="295" t="str">
        <f t="shared" ca="1" si="344"/>
        <v/>
      </c>
      <c r="S333" s="294" t="str">
        <f t="shared" si="374"/>
        <v/>
      </c>
      <c r="T333" s="295" t="str">
        <f t="shared" ca="1" si="345"/>
        <v/>
      </c>
      <c r="U333" s="294" t="str">
        <f t="shared" si="375"/>
        <v/>
      </c>
      <c r="V333" s="295" t="str">
        <f t="shared" ca="1" si="346"/>
        <v/>
      </c>
      <c r="W333" s="294" t="str">
        <f t="shared" si="376"/>
        <v/>
      </c>
      <c r="X333" s="295" t="str">
        <f t="shared" ca="1" si="347"/>
        <v/>
      </c>
      <c r="Y333" s="294" t="str">
        <f t="shared" si="377"/>
        <v/>
      </c>
      <c r="Z333" s="295" t="str">
        <f t="shared" ca="1" si="348"/>
        <v/>
      </c>
      <c r="AA333" s="294" t="str">
        <f t="shared" si="378"/>
        <v/>
      </c>
      <c r="AB333" s="295" t="str">
        <f t="shared" ca="1" si="349"/>
        <v/>
      </c>
      <c r="AC333" s="294" t="str">
        <f t="shared" si="379"/>
        <v/>
      </c>
      <c r="AD333" s="295" t="str">
        <f t="shared" ca="1" si="350"/>
        <v/>
      </c>
      <c r="AE333" s="294" t="str">
        <f t="shared" si="380"/>
        <v/>
      </c>
      <c r="AF333" s="295" t="str">
        <f t="shared" ca="1" si="351"/>
        <v/>
      </c>
      <c r="AG333" s="294" t="str">
        <f t="shared" si="381"/>
        <v/>
      </c>
      <c r="AH333" s="295" t="str">
        <f t="shared" ca="1" si="352"/>
        <v/>
      </c>
      <c r="AI333" s="294" t="str">
        <f t="shared" si="382"/>
        <v/>
      </c>
      <c r="AJ333" s="295" t="str">
        <f t="shared" si="353"/>
        <v/>
      </c>
      <c r="AK333" s="294" t="str">
        <f t="shared" si="383"/>
        <v/>
      </c>
      <c r="AL333" s="295" t="str">
        <f t="shared" si="354"/>
        <v/>
      </c>
      <c r="AM333" s="294" t="str">
        <f t="shared" si="384"/>
        <v/>
      </c>
      <c r="AN333" s="295" t="str">
        <f t="shared" si="355"/>
        <v/>
      </c>
      <c r="AO333" s="294" t="str">
        <f t="shared" si="385"/>
        <v/>
      </c>
      <c r="AP333" s="295" t="str">
        <f t="shared" si="356"/>
        <v/>
      </c>
      <c r="AQ333" s="294" t="str">
        <f t="shared" si="386"/>
        <v/>
      </c>
      <c r="AR333" s="295" t="str">
        <f t="shared" si="357"/>
        <v/>
      </c>
      <c r="AS333" s="294" t="str">
        <f t="shared" si="387"/>
        <v/>
      </c>
      <c r="AT333" s="295" t="str">
        <f t="shared" si="358"/>
        <v/>
      </c>
      <c r="AU333" s="294" t="str">
        <f t="shared" si="388"/>
        <v/>
      </c>
      <c r="AV333" s="295" t="str">
        <f t="shared" si="359"/>
        <v/>
      </c>
      <c r="AW333" s="294" t="str">
        <f t="shared" si="389"/>
        <v/>
      </c>
      <c r="AX333" s="295" t="str">
        <f t="shared" si="360"/>
        <v/>
      </c>
      <c r="AY333" s="294" t="str">
        <f t="shared" si="390"/>
        <v/>
      </c>
      <c r="AZ333" s="295" t="str">
        <f t="shared" si="361"/>
        <v/>
      </c>
      <c r="BA333" s="294" t="str">
        <f t="shared" si="364"/>
        <v/>
      </c>
      <c r="BB333" s="295" t="str">
        <f t="shared" si="362"/>
        <v/>
      </c>
      <c r="BC333" s="294" t="str">
        <f t="shared" si="365"/>
        <v/>
      </c>
      <c r="BD333" s="295" t="str">
        <f t="shared" si="363"/>
        <v/>
      </c>
      <c r="BE333" s="294" t="str">
        <f t="shared" si="366"/>
        <v/>
      </c>
    </row>
    <row r="334" spans="1:57" ht="26.25" hidden="1" customHeight="1">
      <c r="A334" s="241">
        <f t="shared" si="391"/>
        <v>206</v>
      </c>
      <c r="B334" s="381"/>
      <c r="C334" s="380" t="str">
        <f t="shared" si="336"/>
        <v/>
      </c>
      <c r="D334" s="295" t="str">
        <f t="shared" si="337"/>
        <v/>
      </c>
      <c r="E334" s="294" t="str">
        <f t="shared" si="367"/>
        <v/>
      </c>
      <c r="F334" s="295" t="str">
        <f t="shared" ca="1" si="338"/>
        <v/>
      </c>
      <c r="G334" s="294" t="str">
        <f t="shared" si="368"/>
        <v/>
      </c>
      <c r="H334" s="295" t="str">
        <f t="shared" ca="1" si="339"/>
        <v/>
      </c>
      <c r="I334" s="294" t="str">
        <f t="shared" si="369"/>
        <v/>
      </c>
      <c r="J334" s="295" t="str">
        <f t="shared" ca="1" si="340"/>
        <v/>
      </c>
      <c r="K334" s="294" t="str">
        <f t="shared" si="370"/>
        <v/>
      </c>
      <c r="L334" s="295" t="str">
        <f t="shared" ca="1" si="341"/>
        <v/>
      </c>
      <c r="M334" s="294" t="str">
        <f t="shared" si="371"/>
        <v/>
      </c>
      <c r="N334" s="295" t="str">
        <f t="shared" ca="1" si="342"/>
        <v/>
      </c>
      <c r="O334" s="294" t="str">
        <f t="shared" si="372"/>
        <v/>
      </c>
      <c r="P334" s="295" t="str">
        <f t="shared" ca="1" si="343"/>
        <v/>
      </c>
      <c r="Q334" s="294" t="str">
        <f t="shared" si="373"/>
        <v/>
      </c>
      <c r="R334" s="295" t="str">
        <f t="shared" ca="1" si="344"/>
        <v/>
      </c>
      <c r="S334" s="294" t="str">
        <f t="shared" si="374"/>
        <v/>
      </c>
      <c r="T334" s="295" t="str">
        <f t="shared" ca="1" si="345"/>
        <v/>
      </c>
      <c r="U334" s="294" t="str">
        <f t="shared" si="375"/>
        <v/>
      </c>
      <c r="V334" s="295" t="str">
        <f t="shared" ca="1" si="346"/>
        <v/>
      </c>
      <c r="W334" s="294" t="str">
        <f t="shared" si="376"/>
        <v/>
      </c>
      <c r="X334" s="295" t="str">
        <f t="shared" ca="1" si="347"/>
        <v/>
      </c>
      <c r="Y334" s="294" t="str">
        <f t="shared" si="377"/>
        <v/>
      </c>
      <c r="Z334" s="295" t="str">
        <f t="shared" ca="1" si="348"/>
        <v/>
      </c>
      <c r="AA334" s="294" t="str">
        <f t="shared" si="378"/>
        <v/>
      </c>
      <c r="AB334" s="295" t="str">
        <f t="shared" ca="1" si="349"/>
        <v/>
      </c>
      <c r="AC334" s="294" t="str">
        <f t="shared" si="379"/>
        <v/>
      </c>
      <c r="AD334" s="295" t="str">
        <f t="shared" ca="1" si="350"/>
        <v/>
      </c>
      <c r="AE334" s="294" t="str">
        <f t="shared" si="380"/>
        <v/>
      </c>
      <c r="AF334" s="295" t="str">
        <f t="shared" ca="1" si="351"/>
        <v/>
      </c>
      <c r="AG334" s="294" t="str">
        <f t="shared" si="381"/>
        <v/>
      </c>
      <c r="AH334" s="295" t="str">
        <f t="shared" ca="1" si="352"/>
        <v/>
      </c>
      <c r="AI334" s="294" t="str">
        <f t="shared" si="382"/>
        <v/>
      </c>
      <c r="AJ334" s="295" t="str">
        <f t="shared" si="353"/>
        <v/>
      </c>
      <c r="AK334" s="294" t="str">
        <f t="shared" si="383"/>
        <v/>
      </c>
      <c r="AL334" s="295" t="str">
        <f t="shared" si="354"/>
        <v/>
      </c>
      <c r="AM334" s="294" t="str">
        <f t="shared" si="384"/>
        <v/>
      </c>
      <c r="AN334" s="295" t="str">
        <f t="shared" si="355"/>
        <v/>
      </c>
      <c r="AO334" s="294" t="str">
        <f t="shared" si="385"/>
        <v/>
      </c>
      <c r="AP334" s="295" t="str">
        <f t="shared" si="356"/>
        <v/>
      </c>
      <c r="AQ334" s="294" t="str">
        <f t="shared" si="386"/>
        <v/>
      </c>
      <c r="AR334" s="295" t="str">
        <f t="shared" si="357"/>
        <v/>
      </c>
      <c r="AS334" s="294" t="str">
        <f t="shared" si="387"/>
        <v/>
      </c>
      <c r="AT334" s="295" t="str">
        <f t="shared" si="358"/>
        <v/>
      </c>
      <c r="AU334" s="294" t="str">
        <f t="shared" si="388"/>
        <v/>
      </c>
      <c r="AV334" s="295" t="str">
        <f t="shared" si="359"/>
        <v/>
      </c>
      <c r="AW334" s="294" t="str">
        <f t="shared" si="389"/>
        <v/>
      </c>
      <c r="AX334" s="295" t="str">
        <f t="shared" si="360"/>
        <v/>
      </c>
      <c r="AY334" s="294" t="str">
        <f t="shared" si="390"/>
        <v/>
      </c>
      <c r="AZ334" s="295" t="str">
        <f t="shared" si="361"/>
        <v/>
      </c>
      <c r="BA334" s="294" t="str">
        <f t="shared" si="364"/>
        <v/>
      </c>
      <c r="BB334" s="295" t="str">
        <f t="shared" si="362"/>
        <v/>
      </c>
      <c r="BC334" s="294" t="str">
        <f t="shared" si="365"/>
        <v/>
      </c>
      <c r="BD334" s="295" t="str">
        <f t="shared" si="363"/>
        <v/>
      </c>
      <c r="BE334" s="294" t="str">
        <f t="shared" si="366"/>
        <v/>
      </c>
    </row>
    <row r="335" spans="1:57" ht="26.25" hidden="1" customHeight="1">
      <c r="A335" s="241">
        <f t="shared" si="391"/>
        <v>207</v>
      </c>
      <c r="B335" s="381"/>
      <c r="C335" s="380" t="str">
        <f t="shared" si="336"/>
        <v/>
      </c>
      <c r="D335" s="295" t="str">
        <f t="shared" si="337"/>
        <v/>
      </c>
      <c r="E335" s="294" t="str">
        <f t="shared" si="367"/>
        <v/>
      </c>
      <c r="F335" s="295" t="str">
        <f t="shared" ca="1" si="338"/>
        <v/>
      </c>
      <c r="G335" s="294" t="str">
        <f t="shared" si="368"/>
        <v/>
      </c>
      <c r="H335" s="295" t="str">
        <f t="shared" ca="1" si="339"/>
        <v/>
      </c>
      <c r="I335" s="294" t="str">
        <f t="shared" si="369"/>
        <v/>
      </c>
      <c r="J335" s="295" t="str">
        <f t="shared" ca="1" si="340"/>
        <v/>
      </c>
      <c r="K335" s="294" t="str">
        <f t="shared" si="370"/>
        <v/>
      </c>
      <c r="L335" s="295" t="str">
        <f t="shared" ca="1" si="341"/>
        <v/>
      </c>
      <c r="M335" s="294" t="str">
        <f t="shared" si="371"/>
        <v/>
      </c>
      <c r="N335" s="295" t="str">
        <f t="shared" ca="1" si="342"/>
        <v/>
      </c>
      <c r="O335" s="294" t="str">
        <f t="shared" si="372"/>
        <v/>
      </c>
      <c r="P335" s="295" t="str">
        <f t="shared" ca="1" si="343"/>
        <v/>
      </c>
      <c r="Q335" s="294" t="str">
        <f t="shared" si="373"/>
        <v/>
      </c>
      <c r="R335" s="295" t="str">
        <f t="shared" ca="1" si="344"/>
        <v/>
      </c>
      <c r="S335" s="294" t="str">
        <f t="shared" si="374"/>
        <v/>
      </c>
      <c r="T335" s="295" t="str">
        <f t="shared" ca="1" si="345"/>
        <v/>
      </c>
      <c r="U335" s="294" t="str">
        <f t="shared" si="375"/>
        <v/>
      </c>
      <c r="V335" s="295" t="str">
        <f t="shared" ca="1" si="346"/>
        <v/>
      </c>
      <c r="W335" s="294" t="str">
        <f t="shared" si="376"/>
        <v/>
      </c>
      <c r="X335" s="295" t="str">
        <f t="shared" ca="1" si="347"/>
        <v/>
      </c>
      <c r="Y335" s="294" t="str">
        <f t="shared" si="377"/>
        <v/>
      </c>
      <c r="Z335" s="295" t="str">
        <f t="shared" ca="1" si="348"/>
        <v/>
      </c>
      <c r="AA335" s="294" t="str">
        <f t="shared" si="378"/>
        <v/>
      </c>
      <c r="AB335" s="295" t="str">
        <f t="shared" ca="1" si="349"/>
        <v/>
      </c>
      <c r="AC335" s="294" t="str">
        <f t="shared" si="379"/>
        <v/>
      </c>
      <c r="AD335" s="295" t="str">
        <f t="shared" ca="1" si="350"/>
        <v/>
      </c>
      <c r="AE335" s="294" t="str">
        <f t="shared" si="380"/>
        <v/>
      </c>
      <c r="AF335" s="295" t="str">
        <f t="shared" ca="1" si="351"/>
        <v/>
      </c>
      <c r="AG335" s="294" t="str">
        <f t="shared" si="381"/>
        <v/>
      </c>
      <c r="AH335" s="295" t="str">
        <f t="shared" ca="1" si="352"/>
        <v/>
      </c>
      <c r="AI335" s="294" t="str">
        <f t="shared" si="382"/>
        <v/>
      </c>
      <c r="AJ335" s="295" t="str">
        <f t="shared" si="353"/>
        <v/>
      </c>
      <c r="AK335" s="294" t="str">
        <f t="shared" si="383"/>
        <v/>
      </c>
      <c r="AL335" s="295" t="str">
        <f t="shared" si="354"/>
        <v/>
      </c>
      <c r="AM335" s="294" t="str">
        <f t="shared" si="384"/>
        <v/>
      </c>
      <c r="AN335" s="295" t="str">
        <f t="shared" si="355"/>
        <v/>
      </c>
      <c r="AO335" s="294" t="str">
        <f t="shared" si="385"/>
        <v/>
      </c>
      <c r="AP335" s="295" t="str">
        <f t="shared" si="356"/>
        <v/>
      </c>
      <c r="AQ335" s="294" t="str">
        <f t="shared" si="386"/>
        <v/>
      </c>
      <c r="AR335" s="295" t="str">
        <f t="shared" si="357"/>
        <v/>
      </c>
      <c r="AS335" s="294" t="str">
        <f t="shared" si="387"/>
        <v/>
      </c>
      <c r="AT335" s="295" t="str">
        <f t="shared" si="358"/>
        <v/>
      </c>
      <c r="AU335" s="294" t="str">
        <f t="shared" si="388"/>
        <v/>
      </c>
      <c r="AV335" s="295" t="str">
        <f t="shared" si="359"/>
        <v/>
      </c>
      <c r="AW335" s="294" t="str">
        <f t="shared" si="389"/>
        <v/>
      </c>
      <c r="AX335" s="295" t="str">
        <f t="shared" si="360"/>
        <v/>
      </c>
      <c r="AY335" s="294" t="str">
        <f t="shared" si="390"/>
        <v/>
      </c>
      <c r="AZ335" s="295" t="str">
        <f t="shared" si="361"/>
        <v/>
      </c>
      <c r="BA335" s="294" t="str">
        <f t="shared" si="364"/>
        <v/>
      </c>
      <c r="BB335" s="295" t="str">
        <f t="shared" si="362"/>
        <v/>
      </c>
      <c r="BC335" s="294" t="str">
        <f t="shared" si="365"/>
        <v/>
      </c>
      <c r="BD335" s="295" t="str">
        <f t="shared" si="363"/>
        <v/>
      </c>
      <c r="BE335" s="294" t="str">
        <f t="shared" si="366"/>
        <v/>
      </c>
    </row>
    <row r="336" spans="1:57" ht="26.25" hidden="1" customHeight="1">
      <c r="A336" s="241">
        <f t="shared" si="391"/>
        <v>208</v>
      </c>
      <c r="B336" s="381"/>
      <c r="C336" s="380" t="str">
        <f t="shared" si="336"/>
        <v/>
      </c>
      <c r="D336" s="295" t="str">
        <f t="shared" si="337"/>
        <v/>
      </c>
      <c r="E336" s="294" t="str">
        <f t="shared" si="367"/>
        <v/>
      </c>
      <c r="F336" s="295" t="str">
        <f t="shared" ca="1" si="338"/>
        <v/>
      </c>
      <c r="G336" s="294" t="str">
        <f t="shared" si="368"/>
        <v/>
      </c>
      <c r="H336" s="295" t="str">
        <f t="shared" ca="1" si="339"/>
        <v/>
      </c>
      <c r="I336" s="294" t="str">
        <f t="shared" si="369"/>
        <v/>
      </c>
      <c r="J336" s="295" t="str">
        <f t="shared" ca="1" si="340"/>
        <v/>
      </c>
      <c r="K336" s="294" t="str">
        <f t="shared" si="370"/>
        <v/>
      </c>
      <c r="L336" s="295" t="str">
        <f t="shared" ca="1" si="341"/>
        <v/>
      </c>
      <c r="M336" s="294" t="str">
        <f t="shared" si="371"/>
        <v/>
      </c>
      <c r="N336" s="295" t="str">
        <f t="shared" ca="1" si="342"/>
        <v/>
      </c>
      <c r="O336" s="294" t="str">
        <f t="shared" si="372"/>
        <v/>
      </c>
      <c r="P336" s="295" t="str">
        <f t="shared" ca="1" si="343"/>
        <v/>
      </c>
      <c r="Q336" s="294" t="str">
        <f t="shared" si="373"/>
        <v/>
      </c>
      <c r="R336" s="295" t="str">
        <f t="shared" ca="1" si="344"/>
        <v/>
      </c>
      <c r="S336" s="294" t="str">
        <f t="shared" si="374"/>
        <v/>
      </c>
      <c r="T336" s="295" t="str">
        <f t="shared" ca="1" si="345"/>
        <v/>
      </c>
      <c r="U336" s="294" t="str">
        <f t="shared" si="375"/>
        <v/>
      </c>
      <c r="V336" s="295" t="str">
        <f t="shared" ca="1" si="346"/>
        <v/>
      </c>
      <c r="W336" s="294" t="str">
        <f t="shared" si="376"/>
        <v/>
      </c>
      <c r="X336" s="295" t="str">
        <f t="shared" ca="1" si="347"/>
        <v/>
      </c>
      <c r="Y336" s="294" t="str">
        <f t="shared" si="377"/>
        <v/>
      </c>
      <c r="Z336" s="295" t="str">
        <f t="shared" ca="1" si="348"/>
        <v/>
      </c>
      <c r="AA336" s="294" t="str">
        <f t="shared" si="378"/>
        <v/>
      </c>
      <c r="AB336" s="295" t="str">
        <f t="shared" ca="1" si="349"/>
        <v/>
      </c>
      <c r="AC336" s="294" t="str">
        <f t="shared" si="379"/>
        <v/>
      </c>
      <c r="AD336" s="295" t="str">
        <f t="shared" ca="1" si="350"/>
        <v/>
      </c>
      <c r="AE336" s="294" t="str">
        <f t="shared" si="380"/>
        <v/>
      </c>
      <c r="AF336" s="295" t="str">
        <f t="shared" ca="1" si="351"/>
        <v/>
      </c>
      <c r="AG336" s="294" t="str">
        <f t="shared" si="381"/>
        <v/>
      </c>
      <c r="AH336" s="295" t="str">
        <f t="shared" ca="1" si="352"/>
        <v/>
      </c>
      <c r="AI336" s="294" t="str">
        <f t="shared" si="382"/>
        <v/>
      </c>
      <c r="AJ336" s="295" t="str">
        <f t="shared" si="353"/>
        <v/>
      </c>
      <c r="AK336" s="294" t="str">
        <f t="shared" si="383"/>
        <v/>
      </c>
      <c r="AL336" s="295" t="str">
        <f t="shared" si="354"/>
        <v/>
      </c>
      <c r="AM336" s="294" t="str">
        <f t="shared" si="384"/>
        <v/>
      </c>
      <c r="AN336" s="295" t="str">
        <f t="shared" si="355"/>
        <v/>
      </c>
      <c r="AO336" s="294" t="str">
        <f t="shared" si="385"/>
        <v/>
      </c>
      <c r="AP336" s="295" t="str">
        <f t="shared" si="356"/>
        <v/>
      </c>
      <c r="AQ336" s="294" t="str">
        <f t="shared" si="386"/>
        <v/>
      </c>
      <c r="AR336" s="295" t="str">
        <f t="shared" si="357"/>
        <v/>
      </c>
      <c r="AS336" s="294" t="str">
        <f t="shared" si="387"/>
        <v/>
      </c>
      <c r="AT336" s="295" t="str">
        <f t="shared" si="358"/>
        <v/>
      </c>
      <c r="AU336" s="294" t="str">
        <f t="shared" si="388"/>
        <v/>
      </c>
      <c r="AV336" s="295" t="str">
        <f t="shared" si="359"/>
        <v/>
      </c>
      <c r="AW336" s="294" t="str">
        <f t="shared" si="389"/>
        <v/>
      </c>
      <c r="AX336" s="295" t="str">
        <f t="shared" si="360"/>
        <v/>
      </c>
      <c r="AY336" s="294" t="str">
        <f t="shared" si="390"/>
        <v/>
      </c>
      <c r="AZ336" s="295" t="str">
        <f t="shared" si="361"/>
        <v/>
      </c>
      <c r="BA336" s="294" t="str">
        <f t="shared" si="364"/>
        <v/>
      </c>
      <c r="BB336" s="295" t="str">
        <f t="shared" si="362"/>
        <v/>
      </c>
      <c r="BC336" s="294" t="str">
        <f t="shared" si="365"/>
        <v/>
      </c>
      <c r="BD336" s="295" t="str">
        <f t="shared" si="363"/>
        <v/>
      </c>
      <c r="BE336" s="294" t="str">
        <f t="shared" si="366"/>
        <v/>
      </c>
    </row>
    <row r="337" spans="1:57" ht="26.25" hidden="1" customHeight="1">
      <c r="A337" s="241">
        <f t="shared" si="391"/>
        <v>209</v>
      </c>
      <c r="B337" s="381"/>
      <c r="C337" s="380" t="str">
        <f t="shared" si="336"/>
        <v/>
      </c>
      <c r="D337" s="295" t="str">
        <f t="shared" si="337"/>
        <v/>
      </c>
      <c r="E337" s="294" t="str">
        <f t="shared" si="367"/>
        <v/>
      </c>
      <c r="F337" s="295" t="str">
        <f t="shared" ca="1" si="338"/>
        <v/>
      </c>
      <c r="G337" s="294" t="str">
        <f t="shared" si="368"/>
        <v/>
      </c>
      <c r="H337" s="295" t="str">
        <f t="shared" ca="1" si="339"/>
        <v/>
      </c>
      <c r="I337" s="294" t="str">
        <f t="shared" si="369"/>
        <v/>
      </c>
      <c r="J337" s="295" t="str">
        <f t="shared" ca="1" si="340"/>
        <v/>
      </c>
      <c r="K337" s="294" t="str">
        <f t="shared" si="370"/>
        <v/>
      </c>
      <c r="L337" s="295" t="str">
        <f t="shared" ca="1" si="341"/>
        <v/>
      </c>
      <c r="M337" s="294" t="str">
        <f t="shared" si="371"/>
        <v/>
      </c>
      <c r="N337" s="295" t="str">
        <f t="shared" ca="1" si="342"/>
        <v/>
      </c>
      <c r="O337" s="294" t="str">
        <f t="shared" si="372"/>
        <v/>
      </c>
      <c r="P337" s="295" t="str">
        <f t="shared" ca="1" si="343"/>
        <v/>
      </c>
      <c r="Q337" s="294" t="str">
        <f t="shared" si="373"/>
        <v/>
      </c>
      <c r="R337" s="295" t="str">
        <f t="shared" ca="1" si="344"/>
        <v/>
      </c>
      <c r="S337" s="294" t="str">
        <f t="shared" si="374"/>
        <v/>
      </c>
      <c r="T337" s="295" t="str">
        <f t="shared" ca="1" si="345"/>
        <v/>
      </c>
      <c r="U337" s="294" t="str">
        <f t="shared" si="375"/>
        <v/>
      </c>
      <c r="V337" s="295" t="str">
        <f t="shared" ca="1" si="346"/>
        <v/>
      </c>
      <c r="W337" s="294" t="str">
        <f t="shared" si="376"/>
        <v/>
      </c>
      <c r="X337" s="295" t="str">
        <f t="shared" ca="1" si="347"/>
        <v/>
      </c>
      <c r="Y337" s="294" t="str">
        <f t="shared" si="377"/>
        <v/>
      </c>
      <c r="Z337" s="295" t="str">
        <f t="shared" ca="1" si="348"/>
        <v/>
      </c>
      <c r="AA337" s="294" t="str">
        <f t="shared" si="378"/>
        <v/>
      </c>
      <c r="AB337" s="295" t="str">
        <f t="shared" ca="1" si="349"/>
        <v/>
      </c>
      <c r="AC337" s="294" t="str">
        <f t="shared" si="379"/>
        <v/>
      </c>
      <c r="AD337" s="295" t="str">
        <f t="shared" ca="1" si="350"/>
        <v/>
      </c>
      <c r="AE337" s="294" t="str">
        <f t="shared" si="380"/>
        <v/>
      </c>
      <c r="AF337" s="295" t="str">
        <f t="shared" ca="1" si="351"/>
        <v/>
      </c>
      <c r="AG337" s="294" t="str">
        <f t="shared" si="381"/>
        <v/>
      </c>
      <c r="AH337" s="295" t="str">
        <f t="shared" ca="1" si="352"/>
        <v/>
      </c>
      <c r="AI337" s="294" t="str">
        <f t="shared" si="382"/>
        <v/>
      </c>
      <c r="AJ337" s="295" t="str">
        <f t="shared" si="353"/>
        <v/>
      </c>
      <c r="AK337" s="294" t="str">
        <f t="shared" si="383"/>
        <v/>
      </c>
      <c r="AL337" s="295" t="str">
        <f t="shared" si="354"/>
        <v/>
      </c>
      <c r="AM337" s="294" t="str">
        <f t="shared" si="384"/>
        <v/>
      </c>
      <c r="AN337" s="295" t="str">
        <f t="shared" si="355"/>
        <v/>
      </c>
      <c r="AO337" s="294" t="str">
        <f t="shared" si="385"/>
        <v/>
      </c>
      <c r="AP337" s="295" t="str">
        <f t="shared" si="356"/>
        <v/>
      </c>
      <c r="AQ337" s="294" t="str">
        <f t="shared" si="386"/>
        <v/>
      </c>
      <c r="AR337" s="295" t="str">
        <f t="shared" si="357"/>
        <v/>
      </c>
      <c r="AS337" s="294" t="str">
        <f t="shared" si="387"/>
        <v/>
      </c>
      <c r="AT337" s="295" t="str">
        <f t="shared" si="358"/>
        <v/>
      </c>
      <c r="AU337" s="294" t="str">
        <f t="shared" si="388"/>
        <v/>
      </c>
      <c r="AV337" s="295" t="str">
        <f t="shared" si="359"/>
        <v/>
      </c>
      <c r="AW337" s="294" t="str">
        <f t="shared" si="389"/>
        <v/>
      </c>
      <c r="AX337" s="295" t="str">
        <f t="shared" si="360"/>
        <v/>
      </c>
      <c r="AY337" s="294" t="str">
        <f t="shared" si="390"/>
        <v/>
      </c>
      <c r="AZ337" s="295" t="str">
        <f t="shared" si="361"/>
        <v/>
      </c>
      <c r="BA337" s="294" t="str">
        <f t="shared" si="364"/>
        <v/>
      </c>
      <c r="BB337" s="295" t="str">
        <f t="shared" si="362"/>
        <v/>
      </c>
      <c r="BC337" s="294" t="str">
        <f t="shared" si="365"/>
        <v/>
      </c>
      <c r="BD337" s="295" t="str">
        <f t="shared" si="363"/>
        <v/>
      </c>
      <c r="BE337" s="294" t="str">
        <f t="shared" si="366"/>
        <v/>
      </c>
    </row>
    <row r="338" spans="1:57" ht="26.25" hidden="1" customHeight="1">
      <c r="A338" s="241">
        <f t="shared" si="391"/>
        <v>210</v>
      </c>
      <c r="B338" s="381"/>
      <c r="C338" s="380" t="str">
        <f t="shared" si="336"/>
        <v/>
      </c>
      <c r="D338" s="295" t="str">
        <f t="shared" si="337"/>
        <v/>
      </c>
      <c r="E338" s="294" t="str">
        <f t="shared" si="367"/>
        <v/>
      </c>
      <c r="F338" s="295" t="str">
        <f t="shared" ca="1" si="338"/>
        <v/>
      </c>
      <c r="G338" s="294" t="str">
        <f t="shared" si="368"/>
        <v/>
      </c>
      <c r="H338" s="295" t="str">
        <f t="shared" ca="1" si="339"/>
        <v/>
      </c>
      <c r="I338" s="294" t="str">
        <f t="shared" si="369"/>
        <v/>
      </c>
      <c r="J338" s="295" t="str">
        <f t="shared" ca="1" si="340"/>
        <v/>
      </c>
      <c r="K338" s="294" t="str">
        <f t="shared" si="370"/>
        <v/>
      </c>
      <c r="L338" s="295" t="str">
        <f t="shared" ca="1" si="341"/>
        <v/>
      </c>
      <c r="M338" s="294" t="str">
        <f t="shared" si="371"/>
        <v/>
      </c>
      <c r="N338" s="295" t="str">
        <f t="shared" ca="1" si="342"/>
        <v/>
      </c>
      <c r="O338" s="294" t="str">
        <f t="shared" si="372"/>
        <v/>
      </c>
      <c r="P338" s="295" t="str">
        <f t="shared" ca="1" si="343"/>
        <v/>
      </c>
      <c r="Q338" s="294" t="str">
        <f t="shared" si="373"/>
        <v/>
      </c>
      <c r="R338" s="295" t="str">
        <f t="shared" ca="1" si="344"/>
        <v/>
      </c>
      <c r="S338" s="294" t="str">
        <f t="shared" si="374"/>
        <v/>
      </c>
      <c r="T338" s="295" t="str">
        <f t="shared" ca="1" si="345"/>
        <v/>
      </c>
      <c r="U338" s="294" t="str">
        <f t="shared" si="375"/>
        <v/>
      </c>
      <c r="V338" s="295" t="str">
        <f t="shared" ca="1" si="346"/>
        <v/>
      </c>
      <c r="W338" s="294" t="str">
        <f t="shared" si="376"/>
        <v/>
      </c>
      <c r="X338" s="295" t="str">
        <f t="shared" ca="1" si="347"/>
        <v/>
      </c>
      <c r="Y338" s="294" t="str">
        <f t="shared" si="377"/>
        <v/>
      </c>
      <c r="Z338" s="295" t="str">
        <f t="shared" ca="1" si="348"/>
        <v/>
      </c>
      <c r="AA338" s="294" t="str">
        <f t="shared" si="378"/>
        <v/>
      </c>
      <c r="AB338" s="295" t="str">
        <f t="shared" ca="1" si="349"/>
        <v/>
      </c>
      <c r="AC338" s="294" t="str">
        <f t="shared" si="379"/>
        <v/>
      </c>
      <c r="AD338" s="295" t="str">
        <f t="shared" ca="1" si="350"/>
        <v/>
      </c>
      <c r="AE338" s="294" t="str">
        <f t="shared" si="380"/>
        <v/>
      </c>
      <c r="AF338" s="295" t="str">
        <f t="shared" ca="1" si="351"/>
        <v/>
      </c>
      <c r="AG338" s="294" t="str">
        <f t="shared" si="381"/>
        <v/>
      </c>
      <c r="AH338" s="295" t="str">
        <f t="shared" ca="1" si="352"/>
        <v/>
      </c>
      <c r="AI338" s="294" t="str">
        <f t="shared" si="382"/>
        <v/>
      </c>
      <c r="AJ338" s="295" t="str">
        <f t="shared" si="353"/>
        <v/>
      </c>
      <c r="AK338" s="294" t="str">
        <f t="shared" si="383"/>
        <v/>
      </c>
      <c r="AL338" s="295" t="str">
        <f t="shared" si="354"/>
        <v/>
      </c>
      <c r="AM338" s="294" t="str">
        <f t="shared" si="384"/>
        <v/>
      </c>
      <c r="AN338" s="295" t="str">
        <f t="shared" si="355"/>
        <v/>
      </c>
      <c r="AO338" s="294" t="str">
        <f t="shared" si="385"/>
        <v/>
      </c>
      <c r="AP338" s="295" t="str">
        <f t="shared" si="356"/>
        <v/>
      </c>
      <c r="AQ338" s="294" t="str">
        <f t="shared" si="386"/>
        <v/>
      </c>
      <c r="AR338" s="295" t="str">
        <f t="shared" si="357"/>
        <v/>
      </c>
      <c r="AS338" s="294" t="str">
        <f t="shared" si="387"/>
        <v/>
      </c>
      <c r="AT338" s="295" t="str">
        <f t="shared" si="358"/>
        <v/>
      </c>
      <c r="AU338" s="294" t="str">
        <f t="shared" si="388"/>
        <v/>
      </c>
      <c r="AV338" s="295" t="str">
        <f t="shared" si="359"/>
        <v/>
      </c>
      <c r="AW338" s="294" t="str">
        <f t="shared" si="389"/>
        <v/>
      </c>
      <c r="AX338" s="295" t="str">
        <f t="shared" si="360"/>
        <v/>
      </c>
      <c r="AY338" s="294" t="str">
        <f t="shared" si="390"/>
        <v/>
      </c>
      <c r="AZ338" s="295" t="str">
        <f t="shared" si="361"/>
        <v/>
      </c>
      <c r="BA338" s="294" t="str">
        <f t="shared" si="364"/>
        <v/>
      </c>
      <c r="BB338" s="295" t="str">
        <f t="shared" si="362"/>
        <v/>
      </c>
      <c r="BC338" s="294" t="str">
        <f t="shared" si="365"/>
        <v/>
      </c>
      <c r="BD338" s="295" t="str">
        <f t="shared" si="363"/>
        <v/>
      </c>
      <c r="BE338" s="294" t="str">
        <f t="shared" si="366"/>
        <v/>
      </c>
    </row>
    <row r="339" spans="1:57" ht="26.25" hidden="1" customHeight="1">
      <c r="A339" s="241">
        <f t="shared" si="391"/>
        <v>211</v>
      </c>
      <c r="B339" s="381"/>
      <c r="C339" s="380" t="str">
        <f t="shared" si="336"/>
        <v/>
      </c>
      <c r="D339" s="295" t="str">
        <f t="shared" si="337"/>
        <v/>
      </c>
      <c r="E339" s="294" t="str">
        <f t="shared" ref="E339:E345" si="392">IF($B339="","",IF(D339="","",IF($L$4="Media aritmética",(D339&lt;=$C339)*($H$5/$C$5)+(D339&gt;$C339)*0,IF(AND(ROUND(AVERAGE($D339,$F339,$H339,$J339,$L339,$N339,$P339,$R339,$T339,$V339,$X339,$Z339,$AB339,$AD339,$AF339,$AH339,$AJ339,AL339,AN339,AP339,AR339,AT339,AV339,AX339,AZ339,BB339,BD339,BF339,BH339,BJ339),2)-$C339/2&lt;=D339,(ROUND(AVERAGE($D339,$F339,$H339,$J339,$L339,$N339,$P339,$R339,$T339,$V339,$X339,$Z339,$AB339,$AD339,$AF339,$AH339,$AJ339,AL339,AN339,AP339,AR339,AT339,AV339,AX339,AZ339,BB339,BD339,BF339,BH339,BJ339),2)+$C339/2&gt;D339)),($H$5/$C$5),0))))</f>
        <v/>
      </c>
      <c r="F339" s="295" t="str">
        <f t="shared" ca="1" si="338"/>
        <v/>
      </c>
      <c r="G339" s="294" t="str">
        <f t="shared" ref="G339:G345" si="393">IF($B339="","",IF(F339="","",IF($L$4="Media aritmética",(F339&lt;=$C339)*($H$5/$C$5)+(F339&gt;$C339)*0,IF(AND(ROUND(AVERAGE($D339,$F339,$H339,$J339,$L339,$N339,$P339,$R339,$T339,$V339,$X339,$Z339,$AB339,$AD339,$AF339,$AH339,$AJ339,AL339,AN339,AP339,AR339,AT339,AV339,AX339,AZ339,BB339,BD339,BF339,BH339,BJ339),2)-$C339/2&lt;=F339,(ROUND(AVERAGE($D339,$F339,$H339,$J339,$L339,$N339,$P339,$R339,$T339,$V339,$X339,$Z339,$AB339,$AD339,$AF339,$AH339,$AJ339,AL339,AN339,AP339,AR339,AT339,AV339,AX339,AZ339,BB339,BD339,BF339,BH339,BJ339),2)+$C339/2&gt;F339)),($H$5/$C$5),0))))</f>
        <v/>
      </c>
      <c r="H339" s="295" t="str">
        <f t="shared" ca="1" si="339"/>
        <v/>
      </c>
      <c r="I339" s="294" t="str">
        <f t="shared" ref="I339:I345" si="394">IF($B339="","",IF(H339="","",IF($L$4="Media aritmética",(H339&lt;=$C339)*($H$5/$C$5)+(H339&gt;$C339)*0,IF(AND(ROUND(AVERAGE($D339,$F339,$H339,$J339,$L339,$N339,$P339,$R339,$T339,$V339,$X339,$Z339,$AB339,$AD339,$AF339,$AH339,$AJ339,AL339,AN339,AP339,AR339,AT339,AV339,AX339,AZ339,BB339,BD339,BF339,BH339,BJ339),2)-$C339/2&lt;=H339,(ROUND(AVERAGE($D339,$F339,$H339,$J339,$L339,$N339,$P339,$R339,$T339,$V339,$X339,$Z339,$AB339,$AD339,$AF339,$AH339,$AJ339,AL339,AN339,AP339,AR339,AT339,AV339,AX339,AZ339,BB339,BD339,BF339,BH339,BJ339),2)+$C339/2&gt;H339)),($H$5/$C$5),0))))</f>
        <v/>
      </c>
      <c r="J339" s="295" t="str">
        <f t="shared" ca="1" si="340"/>
        <v/>
      </c>
      <c r="K339" s="294" t="str">
        <f t="shared" ref="K339:K345" si="395">IF($B339="","",IF(J339="","",IF($L$4="Media aritmética",(J339&lt;=$C339)*($H$5/$C$5)+(J339&gt;$C339)*0,IF(AND(ROUND(AVERAGE($D339,$F339,$H339,$J339,$L339,$N339,$P339,$R339,$T339,$V339,$X339,$Z339,$AB339,$AD339,$AF339,$AH339,$AJ339,AL339,AN339,AP339,AR339,AT339,AV339,AX339,AZ339,BB339,BD339,BF339,BH339,BJ339),2)-$C339/2&lt;=J339,(ROUND(AVERAGE($D339,$F339,$H339,$J339,$L339,$N339,$P339,$R339,$T339,$V339,$X339,$Z339,$AB339,$AD339,$AF339,$AH339,$AJ339,AL339,AN339,AP339,AR339,AT339,AV339,AX339,AZ339,BB339,BD339,BF339,BH339,BJ339),2)+$C339/2&gt;J339)),($H$5/$C$5),0))))</f>
        <v/>
      </c>
      <c r="L339" s="295" t="str">
        <f t="shared" ca="1" si="341"/>
        <v/>
      </c>
      <c r="M339" s="294" t="str">
        <f t="shared" ref="M339:M345" si="396">IF($B339="","",IF(L339="","",IF($L$4="Media aritmética",(L339&lt;=$C339)*($H$5/$C$5)+(L339&gt;$C339)*0,IF(AND(ROUND(AVERAGE($D339,$F339,$H339,$J339,$L339,$N339,$P339,$R339,$T339,$V339,$X339,$Z339,$AB339,$AD339,$AF339,$AH339,$AJ339,AL339,AN339,AP339,AR339,AT339,AV339,AX339,AZ339,BB339,BD339,BF339,BH339,BJ339),2)-$C339/2&lt;=L339,(ROUND(AVERAGE($D339,$F339,$H339,$J339,$L339,$N339,$P339,$R339,$T339,$V339,$X339,$Z339,$AB339,$AD339,$AF339,$AH339,$AJ339,AL339,AN339,AP339,AR339,AT339,AV339,AX339,AZ339,BB339,BD339,BF339,BH339,BJ339),2)+$C339/2&gt;L339)),($H$5/$C$5),0))))</f>
        <v/>
      </c>
      <c r="N339" s="295" t="str">
        <f t="shared" ca="1" si="342"/>
        <v/>
      </c>
      <c r="O339" s="294" t="str">
        <f t="shared" ref="O339:O345" si="397">IF($B339="","",IF(N339="","",IF($L$4="Media aritmética",(N339&lt;=$C339)*($H$5/$C$5)+(N339&gt;$C339)*0,IF(AND(ROUND(AVERAGE($D339,$F339,$H339,$J339,$L339,$N339,$P339,$R339,$T339,$V339,$X339,$Z339,$AB339,$AD339,$AF339,$AH339,$AJ339,AL339,AN339,AP339,AR339,AT339,AV339,AX339,AZ339,BB339,BD339,BF339,BH339,BJ339),2)-$C339/2&lt;=N339,(ROUND(AVERAGE($D339,$F339,$H339,$J339,$L339,$N339,$P339,$R339,$T339,$V339,$X339,$Z339,$AB339,$AD339,$AF339,$AH339,$AJ339,AL339,AN339,AP339,AR339,AT339,AV339,AX339,AZ339,BB339,BD339,BF339,BH339,BJ339),2)+$C339/2&gt;N339)),($H$5/$C$5),0))))</f>
        <v/>
      </c>
      <c r="P339" s="295" t="str">
        <f t="shared" ca="1" si="343"/>
        <v/>
      </c>
      <c r="Q339" s="294" t="str">
        <f t="shared" ref="Q339:Q345" si="398">IF($B339="","",IF(P339="","",IF($L$4="Media aritmética",(P339&lt;=$C339)*($H$5/$C$5)+(P339&gt;$C339)*0,IF(AND(ROUND(AVERAGE($D339,$F339,$H339,$J339,$L339,$N339,$P339,$R339,$T339,$V339,$X339,$Z339,$AB339,$AD339,$AF339,$AH339,$AJ339,AL339,AN339,AP339,AR339,AT339,AV339,AX339,AZ339,BB339,BD339,BF339,BH339,BJ339),2)-$C339/2&lt;=P339,(ROUND(AVERAGE($D339,$F339,$H339,$J339,$L339,$N339,$P339,$R339,$T339,$V339,$X339,$Z339,$AB339,$AD339,$AF339,$AH339,$AJ339,AL339,AN339,AP339,AR339,AT339,AV339,AX339,AZ339,BB339,BD339,BF339,BH339,BJ339),2)+$C339/2&gt;P339)),($H$5/$C$5),0))))</f>
        <v/>
      </c>
      <c r="R339" s="295" t="str">
        <f t="shared" ca="1" si="344"/>
        <v/>
      </c>
      <c r="S339" s="294" t="str">
        <f t="shared" ref="S339:S345" si="399">IF($B339="","",IF(R339="","",IF($L$4="Media aritmética",(R339&lt;=$C339)*($H$5/$C$5)+(R339&gt;$C339)*0,IF(AND(ROUND(AVERAGE($D339,$F339,$H339,$J339,$L339,$N339,$P339,$R339,$T339,$V339,$X339,$Z339,$AB339,$AD339,$AF339,$AH339,$AJ339,AL339,AN339,AP339,AR339,AT339,AV339,AX339,AZ339,BB339,BD339,BF339,BH339,BJ339),2)-$C339/2&lt;=R339,(ROUND(AVERAGE($D339,$F339,$H339,$J339,$L339,$N339,$P339,$R339,$T339,$V339,$X339,$Z339,$AB339,$AD339,$AF339,$AH339,$AJ339,AL339,AN339,AP339,AR339,AT339,AV339,AX339,AZ339,BB339,BD339,BF339,BH339,BJ339),2)+$C339/2&gt;R339)),($H$5/$C$5),0))))</f>
        <v/>
      </c>
      <c r="T339" s="295" t="str">
        <f t="shared" ca="1" si="345"/>
        <v/>
      </c>
      <c r="U339" s="294" t="str">
        <f t="shared" ref="U339:U345" si="400">IF($B339="","",IF(T339="","",IF($L$4="Media aritmética",(T339&lt;=$C339)*($H$5/$C$5)+(T339&gt;$C339)*0,IF(AND(ROUND(AVERAGE($D339,$F339,$H339,$J339,$L339,$N339,$P339,$R339,$T339,$V339,$X339,$Z339,$AB339,$AD339,$AF339,$AH339,$AJ339,AL339,AN339,AP339,AR339,AT339,AV339,AX339,AZ339,BB339,BD339,BF339,BH339,BJ339),2)-$C339/2&lt;=T339,(ROUND(AVERAGE($D339,$F339,$H339,$J339,$L339,$N339,$P339,$R339,$T339,$V339,$X339,$Z339,$AB339,$AD339,$AF339,$AH339,$AJ339,AL339,AN339,AP339,AR339,AT339,AV339,AX339,AZ339,BB339,BD339,BF339,BH339,BJ339),2)+$C339/2&gt;T339)),($H$5/$C$5),0))))</f>
        <v/>
      </c>
      <c r="V339" s="295" t="str">
        <f t="shared" ca="1" si="346"/>
        <v/>
      </c>
      <c r="W339" s="294" t="str">
        <f t="shared" ref="W339:W345" si="401">IF($B339="","",IF(V339="","",IF($L$4="Media aritmética",(V339&lt;=$C339)*($H$5/$C$5)+(V339&gt;$C339)*0,IF(AND(ROUND(AVERAGE($D339,$F339,$H339,$J339,$L339,$N339,$P339,$R339,$T339,$V339,$X339,$Z339,$AB339,$AD339,$AF339,$AH339,$AJ339,AL339,AN339,AP339,AR339,AT339,AV339,AX339,AZ339,BB339,BD339,BF339,BH339,BJ339),2)-$C339/2&lt;=V339,(ROUND(AVERAGE($D339,$F339,$H339,$J339,$L339,$N339,$P339,$R339,$T339,$V339,$X339,$Z339,$AB339,$AD339,$AF339,$AH339,$AJ339,AL339,AN339,AP339,AR339,AT339,AV339,AX339,AZ339,BB339,BD339,BF339,BH339,BJ339),2)+$C339/2&gt;V339)),($H$5/$C$5),0))))</f>
        <v/>
      </c>
      <c r="X339" s="295" t="str">
        <f t="shared" ca="1" si="347"/>
        <v/>
      </c>
      <c r="Y339" s="294" t="str">
        <f t="shared" ref="Y339:Y345" si="402">IF($B339="","",IF(X339="","",IF($L$4="Media aritmética",(X339&lt;=$C339)*($H$5/$C$5)+(X339&gt;$C339)*0,IF(AND(ROUND(AVERAGE($D339,$F339,$H339,$J339,$L339,$N339,$P339,$R339,$T339,$V339,$X339,$Z339,$AB339,$AD339,$AF339,$AH339,$AJ339,AL339,AN339,AP339,AR339,AT339,AV339,AX339,AZ339,BB339,BD339,BF339,BH339,BJ339),2)-$C339/2&lt;=X339,(ROUND(AVERAGE($D339,$F339,$H339,$J339,$L339,$N339,$P339,$R339,$T339,$V339,$X339,$Z339,$AB339,$AD339,$AF339,$AH339,$AJ339,AL339,AN339,AP339,AR339,AT339,AV339,AX339,AZ339,BB339,BD339,BF339,BH339,BJ339),2)+$C339/2&gt;X339)),($H$5/$C$5),0))))</f>
        <v/>
      </c>
      <c r="Z339" s="295" t="str">
        <f t="shared" ca="1" si="348"/>
        <v/>
      </c>
      <c r="AA339" s="294" t="str">
        <f t="shared" ref="AA339:AA345" si="403">IF($B339="","",IF(Z339="","",IF($L$4="Media aritmética",(Z339&lt;=$C339)*($H$5/$C$5)+(Z339&gt;$C339)*0,IF(AND(ROUND(AVERAGE($D339,$F339,$H339,$J339,$L339,$N339,$P339,$R339,$T339,$V339,$X339,$Z339,$AB339,$AD339,$AF339,$AH339,$AJ339,AL339,AN339,AP339,AR339,AT339,AV339,AX339,AZ339,BB339,BD339,BF339,BH339,BJ339),2)-$C339/2&lt;=Z339,(ROUND(AVERAGE($D339,$F339,$H339,$J339,$L339,$N339,$P339,$R339,$T339,$V339,$X339,$Z339,$AB339,$AD339,$AF339,$AH339,$AJ339,AL339,AN339,AP339,AR339,AT339,AV339,AX339,AZ339,BB339,BD339,BF339,BH339,BJ339),2)+$C339/2&gt;Z339)),($H$5/$C$5),0))))</f>
        <v/>
      </c>
      <c r="AB339" s="295" t="str">
        <f t="shared" ca="1" si="349"/>
        <v/>
      </c>
      <c r="AC339" s="294" t="str">
        <f t="shared" ref="AC339:AC345" si="404">IF($B339="","",IF(AB339="","",IF($L$4="Media aritmética",(AB339&lt;=$C339)*($H$5/$C$5)+(AB339&gt;$C339)*0,IF(AND(ROUND(AVERAGE($D339,$F339,$H339,$J339,$L339,$N339,$P339,$R339,$T339,$V339,$X339,$Z339,$AB339,$AD339,$AF339,$AH339,$AJ339,AL339,AN339,AP339,AR339,AT339,AV339,AX339,AZ339,BB339,BD339,BF339,BH339,BJ339),2)-$C339/2&lt;=AB339,(ROUND(AVERAGE($D339,$F339,$H339,$J339,$L339,$N339,$P339,$R339,$T339,$V339,$X339,$Z339,$AB339,$AD339,$AF339,$AH339,$AJ339,AL339,AN339,AP339,AR339,AT339,AV339,AX339,AZ339,BB339,BD339,BF339,BH339,BJ339),2)+$C339/2&gt;AB339)),($H$5/$C$5),0))))</f>
        <v/>
      </c>
      <c r="AD339" s="295" t="str">
        <f t="shared" ca="1" si="350"/>
        <v/>
      </c>
      <c r="AE339" s="294" t="str">
        <f t="shared" ref="AE339:AE345" si="405">IF($B339="","",IF(AD339="","",IF($L$4="Media aritmética",(AD339&lt;=$C339)*($H$5/$C$5)+(AD339&gt;$C339)*0,IF(AND(ROUND(AVERAGE($D339,$F339,$H339,$J339,$L339,$N339,$P339,$R339,$T339,$V339,$X339,$Z339,$AB339,$AD339,$AF339,$AH339,$AJ339,AL339,AN339,AP339,AR339,AT339,AV339,AX339,AZ339,BB339,BD339,BF339,BH339,BJ339),2)-$C339/2&lt;=AD339,(ROUND(AVERAGE($D339,$F339,$H339,$J339,$L339,$N339,$P339,$R339,$T339,$V339,$X339,$Z339,$AB339,$AD339,$AF339,$AH339,$AJ339,AL339,AN339,AP339,AR339,AT339,AV339,AX339,AZ339,BB339,BD339,BF339,BH339,BJ339),2)+$C339/2&gt;AD339)),($H$5/$C$5),0))))</f>
        <v/>
      </c>
      <c r="AF339" s="295" t="str">
        <f t="shared" ca="1" si="351"/>
        <v/>
      </c>
      <c r="AG339" s="294" t="str">
        <f t="shared" ref="AG339:AG345" si="406">IF($B339="","",IF(AF339="","",IF($L$4="Media aritmética",(AF339&lt;=$C339)*($H$5/$C$5)+(AF339&gt;$C339)*0,IF(AND(ROUND(AVERAGE($D339,$F339,$H339,$J339,$L339,$N339,$P339,$R339,$T339,$V339,$X339,$Z339,$AB339,$AD339,$AF339,$AH339,$AJ339,AL339,AN339,AP339,AR339,AT339,AV339,AX339,AZ339,BB339,BD339,BF339,BH339,BJ339),2)-$C339/2&lt;=AF339,(ROUND(AVERAGE($D339,$F339,$H339,$J339,$L339,$N339,$P339,$R339,$T339,$V339,$X339,$Z339,$AB339,$AD339,$AF339,$AH339,$AJ339,AL339,AN339,AP339,AR339,AT339,AV339,AX339,AZ339,BB339,BD339,BF339,BH339,BJ339),2)+$C339/2&gt;AF339)),($H$5/$C$5),0))))</f>
        <v/>
      </c>
      <c r="AH339" s="295" t="str">
        <f t="shared" ca="1" si="352"/>
        <v/>
      </c>
      <c r="AI339" s="294" t="str">
        <f t="shared" ref="AI339:AI345" si="407">IF($B339="","",IF(AH339="","",IF($L$4="Media aritmética",(AH339&lt;=$C339)*($H$5/$C$5)+(AH339&gt;$C339)*0,IF(AND(ROUND(AVERAGE($D339,$F339,$H339,$J339,$L339,$N339,$P339,$R339,$T339,$V339,$X339,$Z339,$AB339,$AD339,$AF339,$AH339,$AJ339,AL339,AN339,AP339,AR339,AT339,AV339,AX339,AZ339,BB339,BD339,BF339,BH339,BJ339),2)-$C339/2&lt;=AH339,(ROUND(AVERAGE($D339,$F339,$H339,$J339,$L339,$N339,$P339,$R339,$T339,$V339,$X339,$Z339,$AB339,$AD339,$AF339,$AH339,$AJ339,AL339,AN339,AP339,AR339,AT339,AV339,AX339,AZ339,BB339,BD339,BF339,BH339,BJ339),2)+$C339/2&gt;AH339)),($H$5/$C$5),0))))</f>
        <v/>
      </c>
      <c r="AJ339" s="295" t="str">
        <f t="shared" si="353"/>
        <v/>
      </c>
      <c r="AK339" s="294" t="str">
        <f t="shared" ref="AK339:AK345" si="408">IF($B339="","",IF(AJ339="","",IF($L$4="Media aritmética",(AJ339&lt;=$C339)*($H$5/$C$5)+(AJ339&gt;$C339)*0,IF(AND(ROUND(AVERAGE($D339,$F339,$H339,$J339,$L339,$N339,$P339,$R339,$T339,$V339,$X339,$Z339,$AB339,$AD339,$AF339,$AH339,$AJ339,AL339,AN339,AP339,AR339,AT339,AV339,AX339,AZ339,BB339,BD339,BF339,BH339,BJ339),2)-$C339/2&lt;=AJ339,(ROUND(AVERAGE($D339,$F339,$H339,$J339,$L339,$N339,$P339,$R339,$T339,$V339,$X339,$Z339,$AB339,$AD339,$AF339,$AH339,$AJ339,AL339,AN339,AP339,AR339,AT339,AV339,AX339,AZ339,BB339,BD339,BF339,BH339,BJ339),2)+$C339/2&gt;AJ339)),($H$5/$C$5),0))))</f>
        <v/>
      </c>
      <c r="AL339" s="295" t="str">
        <f t="shared" si="354"/>
        <v/>
      </c>
      <c r="AM339" s="294" t="str">
        <f t="shared" ref="AM339:AM345" si="409">IF($B339="","",IF(AL339="","",IF($L$4="Media aritmética",(AL339&lt;=$C339)*($H$5/$C$5)+(AL339&gt;$C339)*0,IF(AND(ROUND(AVERAGE($D339,$F339,$H339,$J339,$L339,$N339,$P339,$R339,$T339,$V339,$X339,$Z339,$AB339,$AD339,$AF339,$AH339,$AJ339,AL339,AN339,AP339,AR339,AT339,AV339,AX339,AZ339,BB339,BD339,BF339,BH339,BJ339),2)-$C339/2&lt;=AL339,(ROUND(AVERAGE($D339,$F339,$H339,$J339,$L339,$N339,$P339,$R339,$T339,$V339,$X339,$Z339,$AB339,$AD339,$AF339,$AH339,$AJ339,AL339,AN339,AP339,AR339,AT339,AV339,AX339,AZ339,BB339,BD339,BF339,BH339,BJ339),2)+$C339/2&gt;AL339)),($H$5/$C$5),0))))</f>
        <v/>
      </c>
      <c r="AN339" s="295" t="str">
        <f t="shared" si="355"/>
        <v/>
      </c>
      <c r="AO339" s="294" t="str">
        <f t="shared" ref="AO339:AO345" si="410">IF($B339="","",IF(AN339="","",IF($L$4="Media aritmética",(AN339&lt;=$C339)*($H$5/$C$5)+(AN339&gt;$C339)*0,IF(AND(ROUND(AVERAGE($D339,$F339,$H339,$J339,$L339,$N339,$P339,$R339,$T339,$V339,$X339,$Z339,$AB339,$AD339,$AF339,$AH339,$AJ339,AL339,AN339,AP339,AR339,AT339,AV339,AX339,AZ339,BB339,BD339,BF339,BH339,BJ339),2)-$C339/2&lt;=AN339,(ROUND(AVERAGE($D339,$F339,$H339,$J339,$L339,$N339,$P339,$R339,$T339,$V339,$X339,$Z339,$AB339,$AD339,$AF339,$AH339,$AJ339,AL339,AN339,AP339,AR339,AT339,AV339,AX339,AZ339,BB339,BD339,BF339,BH339,BJ339),2)+$C339/2&gt;AN339)),($H$5/$C$5),0))))</f>
        <v/>
      </c>
      <c r="AP339" s="295" t="str">
        <f t="shared" si="356"/>
        <v/>
      </c>
      <c r="AQ339" s="294" t="str">
        <f t="shared" ref="AQ339:AQ345" si="411">IF($B339="","",IF(AP339="","",IF($L$4="Media aritmética",(AP339&lt;=$C339)*($H$5/$C$5)+(AP339&gt;$C339)*0,IF(AND(ROUND(AVERAGE($D339,$F339,$H339,$J339,$L339,$N339,$P339,$R339,$T339,$V339,$X339,$Z339,$AB339,$AD339,$AF339,$AH339,$AJ339,AL339,AN339,AP339,AR339,AT339,AV339,AX339,AZ339,BB339,BD339,BF339,BH339,BJ339),2)-$C339/2&lt;=AP339,(ROUND(AVERAGE($D339,$F339,$H339,$J339,$L339,$N339,$P339,$R339,$T339,$V339,$X339,$Z339,$AB339,$AD339,$AF339,$AH339,$AJ339,AL339,AN339,AP339,AR339,AT339,AV339,AX339,AZ339,BB339,BD339,BF339,BH339,BJ339),2)+$C339/2&gt;AP339)),($H$5/$C$5),0))))</f>
        <v/>
      </c>
      <c r="AR339" s="295" t="str">
        <f t="shared" si="357"/>
        <v/>
      </c>
      <c r="AS339" s="294" t="str">
        <f t="shared" ref="AS339:AS345" si="412">IF($B339="","",IF(AR339="","",IF($L$4="Media aritmética",(AR339&lt;=$C339)*($H$5/$C$5)+(AR339&gt;$C339)*0,IF(AND(ROUND(AVERAGE($D339,$F339,$H339,$J339,$L339,$N339,$P339,$R339,$T339,$V339,$X339,$Z339,$AB339,$AD339,$AF339,$AH339,$AJ339,AL339,AN339,AP339,AR339,AT339,AV339,AX339,AZ339,BB339,BD339,BF339,BH339,BJ339),2)-$C339/2&lt;=AR339,(ROUND(AVERAGE($D339,$F339,$H339,$J339,$L339,$N339,$P339,$R339,$T339,$V339,$X339,$Z339,$AB339,$AD339,$AF339,$AH339,$AJ339,AL339,AN339,AP339,AR339,AT339,AV339,AX339,AZ339,BB339,BD339,BF339,BH339,BJ339),2)+$C339/2&gt;AR339)),($H$5/$C$5),0))))</f>
        <v/>
      </c>
      <c r="AT339" s="295" t="str">
        <f t="shared" si="358"/>
        <v/>
      </c>
      <c r="AU339" s="294" t="str">
        <f t="shared" ref="AU339:AU345" si="413">IF($B339="","",IF(AT339="","",IF($L$4="Media aritmética",(AT339&lt;=$C339)*($H$5/$C$5)+(AT339&gt;$C339)*0,IF(AND(ROUND(AVERAGE($D339,$F339,$H339,$J339,$L339,$N339,$P339,$R339,$T339,$V339,$X339,$Z339,$AB339,$AD339,$AF339,$AH339,$AJ339,AL339,AN339,AP339,AR339,AT339,AV339,AX339,AZ339,BB339,BD339,BF339,BH339,BJ339),2)-$C339/2&lt;=AT339,(ROUND(AVERAGE($D339,$F339,$H339,$J339,$L339,$N339,$P339,$R339,$T339,$V339,$X339,$Z339,$AB339,$AD339,$AF339,$AH339,$AJ339,AL339,AN339,AP339,AR339,AT339,AV339,AX339,AZ339,BB339,BD339,BF339,BH339,BJ339),2)+$C339/2&gt;AT339)),($H$5/$C$5),0))))</f>
        <v/>
      </c>
      <c r="AV339" s="295" t="str">
        <f t="shared" si="359"/>
        <v/>
      </c>
      <c r="AW339" s="294" t="str">
        <f t="shared" ref="AW339:AW345" si="414">IF($B339="","",IF(AV339="","",IF($L$4="Media aritmética",(AV339&lt;=$C339)*($H$5/$C$5)+(AV339&gt;$C339)*0,IF(AND(ROUND(AVERAGE($D339,$F339,$H339,$J339,$L339,$N339,$P339,$R339,$T339,$V339,$X339,$Z339,$AB339,$AD339,$AF339,$AH339,$AJ339,AL339,AN339,AP339,AR339,AT339,AV339,AX339,AZ339,BB339,BD339,BF339,BH339,BJ339),2)-$C339/2&lt;=AV339,(ROUND(AVERAGE($D339,$F339,$H339,$J339,$L339,$N339,$P339,$R339,$T339,$V339,$X339,$Z339,$AB339,$AD339,$AF339,$AH339,$AJ339,AL339,AN339,AP339,AR339,AT339,AV339,AX339,AZ339,BB339,BD339,BF339,BH339,BJ339),2)+$C339/2&gt;AV339)),($H$5/$C$5),0))))</f>
        <v/>
      </c>
      <c r="AX339" s="295" t="str">
        <f t="shared" si="360"/>
        <v/>
      </c>
      <c r="AY339" s="294" t="str">
        <f t="shared" ref="AY339:AY345" si="415">IF($B339="","",IF(AX339="","",IF($L$4="Media aritmética",(AX339&lt;=$C339)*($H$5/$C$5)+(AX339&gt;$C339)*0,IF(AND(ROUND(AVERAGE($D339,$F339,$H339,$J339,$L339,$N339,$P339,$R339,$T339,$V339,$X339,$Z339,$AB339,$AD339,$AF339,$AH339,$AJ339,AL339,AN339,AP339,AR339,AT339,AV339,AX339,AZ339,BB339,BD339,BF339,BH339,BJ339),2)-$C339/2&lt;=AX339,(ROUND(AVERAGE($D339,$F339,$H339,$J339,$L339,$N339,$P339,$R339,$T339,$V339,$X339,$Z339,$AB339,$AD339,$AF339,$AH339,$AJ339,AL339,AN339,AP339,AR339,AT339,AV339,AX339,AZ339,BB339,BD339,BF339,BH339,BJ339),2)+$C339/2&gt;AX339)),($H$5/$C$5),0))))</f>
        <v/>
      </c>
      <c r="AZ339" s="295" t="str">
        <f t="shared" si="361"/>
        <v/>
      </c>
      <c r="BA339" s="294" t="str">
        <f t="shared" si="364"/>
        <v/>
      </c>
      <c r="BB339" s="295" t="str">
        <f t="shared" si="362"/>
        <v/>
      </c>
      <c r="BC339" s="294" t="str">
        <f t="shared" si="365"/>
        <v/>
      </c>
      <c r="BD339" s="295" t="str">
        <f t="shared" si="363"/>
        <v/>
      </c>
      <c r="BE339" s="294" t="str">
        <f t="shared" si="366"/>
        <v/>
      </c>
    </row>
    <row r="340" spans="1:57" ht="26.25" hidden="1" customHeight="1">
      <c r="A340" s="241">
        <f t="shared" si="391"/>
        <v>212</v>
      </c>
      <c r="B340" s="381"/>
      <c r="C340" s="380" t="str">
        <f t="shared" si="336"/>
        <v/>
      </c>
      <c r="D340" s="295" t="str">
        <f t="shared" si="337"/>
        <v/>
      </c>
      <c r="E340" s="294" t="str">
        <f t="shared" si="392"/>
        <v/>
      </c>
      <c r="F340" s="295" t="str">
        <f t="shared" ca="1" si="338"/>
        <v/>
      </c>
      <c r="G340" s="294" t="str">
        <f t="shared" si="393"/>
        <v/>
      </c>
      <c r="H340" s="295" t="str">
        <f t="shared" ca="1" si="339"/>
        <v/>
      </c>
      <c r="I340" s="294" t="str">
        <f t="shared" si="394"/>
        <v/>
      </c>
      <c r="J340" s="295" t="str">
        <f t="shared" ca="1" si="340"/>
        <v/>
      </c>
      <c r="K340" s="294" t="str">
        <f t="shared" si="395"/>
        <v/>
      </c>
      <c r="L340" s="295" t="str">
        <f t="shared" ca="1" si="341"/>
        <v/>
      </c>
      <c r="M340" s="294" t="str">
        <f t="shared" si="396"/>
        <v/>
      </c>
      <c r="N340" s="295" t="str">
        <f t="shared" ca="1" si="342"/>
        <v/>
      </c>
      <c r="O340" s="294" t="str">
        <f t="shared" si="397"/>
        <v/>
      </c>
      <c r="P340" s="295" t="str">
        <f t="shared" ca="1" si="343"/>
        <v/>
      </c>
      <c r="Q340" s="294" t="str">
        <f t="shared" si="398"/>
        <v/>
      </c>
      <c r="R340" s="295" t="str">
        <f t="shared" ca="1" si="344"/>
        <v/>
      </c>
      <c r="S340" s="294" t="str">
        <f t="shared" si="399"/>
        <v/>
      </c>
      <c r="T340" s="295" t="str">
        <f t="shared" ca="1" si="345"/>
        <v/>
      </c>
      <c r="U340" s="294" t="str">
        <f t="shared" si="400"/>
        <v/>
      </c>
      <c r="V340" s="295" t="str">
        <f t="shared" ca="1" si="346"/>
        <v/>
      </c>
      <c r="W340" s="294" t="str">
        <f t="shared" si="401"/>
        <v/>
      </c>
      <c r="X340" s="295" t="str">
        <f t="shared" ca="1" si="347"/>
        <v/>
      </c>
      <c r="Y340" s="294" t="str">
        <f t="shared" si="402"/>
        <v/>
      </c>
      <c r="Z340" s="295" t="str">
        <f t="shared" ca="1" si="348"/>
        <v/>
      </c>
      <c r="AA340" s="294" t="str">
        <f t="shared" si="403"/>
        <v/>
      </c>
      <c r="AB340" s="295" t="str">
        <f t="shared" ca="1" si="349"/>
        <v/>
      </c>
      <c r="AC340" s="294" t="str">
        <f t="shared" si="404"/>
        <v/>
      </c>
      <c r="AD340" s="295" t="str">
        <f t="shared" ca="1" si="350"/>
        <v/>
      </c>
      <c r="AE340" s="294" t="str">
        <f t="shared" si="405"/>
        <v/>
      </c>
      <c r="AF340" s="295" t="str">
        <f t="shared" ca="1" si="351"/>
        <v/>
      </c>
      <c r="AG340" s="294" t="str">
        <f t="shared" si="406"/>
        <v/>
      </c>
      <c r="AH340" s="295" t="str">
        <f t="shared" ca="1" si="352"/>
        <v/>
      </c>
      <c r="AI340" s="294" t="str">
        <f t="shared" si="407"/>
        <v/>
      </c>
      <c r="AJ340" s="295" t="str">
        <f t="shared" si="353"/>
        <v/>
      </c>
      <c r="AK340" s="294" t="str">
        <f t="shared" si="408"/>
        <v/>
      </c>
      <c r="AL340" s="295" t="str">
        <f t="shared" si="354"/>
        <v/>
      </c>
      <c r="AM340" s="294" t="str">
        <f t="shared" si="409"/>
        <v/>
      </c>
      <c r="AN340" s="295" t="str">
        <f t="shared" si="355"/>
        <v/>
      </c>
      <c r="AO340" s="294" t="str">
        <f t="shared" si="410"/>
        <v/>
      </c>
      <c r="AP340" s="295" t="str">
        <f t="shared" si="356"/>
        <v/>
      </c>
      <c r="AQ340" s="294" t="str">
        <f t="shared" si="411"/>
        <v/>
      </c>
      <c r="AR340" s="295" t="str">
        <f t="shared" si="357"/>
        <v/>
      </c>
      <c r="AS340" s="294" t="str">
        <f t="shared" si="412"/>
        <v/>
      </c>
      <c r="AT340" s="295" t="str">
        <f t="shared" si="358"/>
        <v/>
      </c>
      <c r="AU340" s="294" t="str">
        <f t="shared" si="413"/>
        <v/>
      </c>
      <c r="AV340" s="295" t="str">
        <f t="shared" si="359"/>
        <v/>
      </c>
      <c r="AW340" s="294" t="str">
        <f t="shared" si="414"/>
        <v/>
      </c>
      <c r="AX340" s="295" t="str">
        <f t="shared" si="360"/>
        <v/>
      </c>
      <c r="AY340" s="294" t="str">
        <f t="shared" si="415"/>
        <v/>
      </c>
      <c r="AZ340" s="295" t="str">
        <f t="shared" si="361"/>
        <v/>
      </c>
      <c r="BA340" s="294" t="str">
        <f t="shared" si="364"/>
        <v/>
      </c>
      <c r="BB340" s="295" t="str">
        <f t="shared" si="362"/>
        <v/>
      </c>
      <c r="BC340" s="294" t="str">
        <f t="shared" si="365"/>
        <v/>
      </c>
      <c r="BD340" s="295" t="str">
        <f t="shared" si="363"/>
        <v/>
      </c>
      <c r="BE340" s="294" t="str">
        <f t="shared" si="366"/>
        <v/>
      </c>
    </row>
    <row r="341" spans="1:57" ht="26.25" hidden="1" customHeight="1">
      <c r="A341" s="241">
        <f t="shared" si="391"/>
        <v>213</v>
      </c>
      <c r="B341" s="381"/>
      <c r="C341" s="380" t="str">
        <f t="shared" si="336"/>
        <v/>
      </c>
      <c r="D341" s="295" t="str">
        <f t="shared" si="337"/>
        <v/>
      </c>
      <c r="E341" s="294" t="str">
        <f t="shared" si="392"/>
        <v/>
      </c>
      <c r="F341" s="295" t="str">
        <f t="shared" ca="1" si="338"/>
        <v/>
      </c>
      <c r="G341" s="294" t="str">
        <f t="shared" si="393"/>
        <v/>
      </c>
      <c r="H341" s="295" t="str">
        <f t="shared" ca="1" si="339"/>
        <v/>
      </c>
      <c r="I341" s="294" t="str">
        <f t="shared" si="394"/>
        <v/>
      </c>
      <c r="J341" s="295" t="str">
        <f t="shared" ca="1" si="340"/>
        <v/>
      </c>
      <c r="K341" s="294" t="str">
        <f t="shared" si="395"/>
        <v/>
      </c>
      <c r="L341" s="295" t="str">
        <f t="shared" ca="1" si="341"/>
        <v/>
      </c>
      <c r="M341" s="294" t="str">
        <f t="shared" si="396"/>
        <v/>
      </c>
      <c r="N341" s="295" t="str">
        <f t="shared" ca="1" si="342"/>
        <v/>
      </c>
      <c r="O341" s="294" t="str">
        <f t="shared" si="397"/>
        <v/>
      </c>
      <c r="P341" s="295" t="str">
        <f t="shared" ca="1" si="343"/>
        <v/>
      </c>
      <c r="Q341" s="294" t="str">
        <f t="shared" si="398"/>
        <v/>
      </c>
      <c r="R341" s="295" t="str">
        <f t="shared" ca="1" si="344"/>
        <v/>
      </c>
      <c r="S341" s="294" t="str">
        <f t="shared" si="399"/>
        <v/>
      </c>
      <c r="T341" s="295" t="str">
        <f t="shared" ca="1" si="345"/>
        <v/>
      </c>
      <c r="U341" s="294" t="str">
        <f t="shared" si="400"/>
        <v/>
      </c>
      <c r="V341" s="295" t="str">
        <f t="shared" ca="1" si="346"/>
        <v/>
      </c>
      <c r="W341" s="294" t="str">
        <f t="shared" si="401"/>
        <v/>
      </c>
      <c r="X341" s="295" t="str">
        <f t="shared" ca="1" si="347"/>
        <v/>
      </c>
      <c r="Y341" s="294" t="str">
        <f t="shared" si="402"/>
        <v/>
      </c>
      <c r="Z341" s="295" t="str">
        <f t="shared" ca="1" si="348"/>
        <v/>
      </c>
      <c r="AA341" s="294" t="str">
        <f t="shared" si="403"/>
        <v/>
      </c>
      <c r="AB341" s="295" t="str">
        <f t="shared" ca="1" si="349"/>
        <v/>
      </c>
      <c r="AC341" s="294" t="str">
        <f t="shared" si="404"/>
        <v/>
      </c>
      <c r="AD341" s="295" t="str">
        <f t="shared" ca="1" si="350"/>
        <v/>
      </c>
      <c r="AE341" s="294" t="str">
        <f t="shared" si="405"/>
        <v/>
      </c>
      <c r="AF341" s="295" t="str">
        <f t="shared" ca="1" si="351"/>
        <v/>
      </c>
      <c r="AG341" s="294" t="str">
        <f t="shared" si="406"/>
        <v/>
      </c>
      <c r="AH341" s="295" t="str">
        <f t="shared" ca="1" si="352"/>
        <v/>
      </c>
      <c r="AI341" s="294" t="str">
        <f t="shared" si="407"/>
        <v/>
      </c>
      <c r="AJ341" s="295" t="str">
        <f t="shared" si="353"/>
        <v/>
      </c>
      <c r="AK341" s="294" t="str">
        <f t="shared" si="408"/>
        <v/>
      </c>
      <c r="AL341" s="295" t="str">
        <f t="shared" si="354"/>
        <v/>
      </c>
      <c r="AM341" s="294" t="str">
        <f t="shared" si="409"/>
        <v/>
      </c>
      <c r="AN341" s="295" t="str">
        <f t="shared" si="355"/>
        <v/>
      </c>
      <c r="AO341" s="294" t="str">
        <f t="shared" si="410"/>
        <v/>
      </c>
      <c r="AP341" s="295" t="str">
        <f t="shared" si="356"/>
        <v/>
      </c>
      <c r="AQ341" s="294" t="str">
        <f t="shared" si="411"/>
        <v/>
      </c>
      <c r="AR341" s="295" t="str">
        <f t="shared" si="357"/>
        <v/>
      </c>
      <c r="AS341" s="294" t="str">
        <f t="shared" si="412"/>
        <v/>
      </c>
      <c r="AT341" s="295" t="str">
        <f t="shared" si="358"/>
        <v/>
      </c>
      <c r="AU341" s="294" t="str">
        <f t="shared" si="413"/>
        <v/>
      </c>
      <c r="AV341" s="295" t="str">
        <f t="shared" si="359"/>
        <v/>
      </c>
      <c r="AW341" s="294" t="str">
        <f t="shared" si="414"/>
        <v/>
      </c>
      <c r="AX341" s="295" t="str">
        <f t="shared" si="360"/>
        <v/>
      </c>
      <c r="AY341" s="294" t="str">
        <f t="shared" si="415"/>
        <v/>
      </c>
      <c r="AZ341" s="295" t="str">
        <f t="shared" si="361"/>
        <v/>
      </c>
      <c r="BA341" s="294" t="str">
        <f t="shared" si="364"/>
        <v/>
      </c>
      <c r="BB341" s="295" t="str">
        <f t="shared" si="362"/>
        <v/>
      </c>
      <c r="BC341" s="294" t="str">
        <f t="shared" si="365"/>
        <v/>
      </c>
      <c r="BD341" s="295" t="str">
        <f t="shared" si="363"/>
        <v/>
      </c>
      <c r="BE341" s="294" t="str">
        <f t="shared" si="366"/>
        <v/>
      </c>
    </row>
    <row r="342" spans="1:57" ht="26.25" hidden="1" customHeight="1">
      <c r="A342" s="241">
        <f t="shared" si="391"/>
        <v>214</v>
      </c>
      <c r="B342" s="381"/>
      <c r="C342" s="380" t="str">
        <f t="shared" si="336"/>
        <v/>
      </c>
      <c r="D342" s="295" t="str">
        <f t="shared" si="337"/>
        <v/>
      </c>
      <c r="E342" s="294" t="str">
        <f t="shared" si="392"/>
        <v/>
      </c>
      <c r="F342" s="295" t="str">
        <f t="shared" ca="1" si="338"/>
        <v/>
      </c>
      <c r="G342" s="294" t="str">
        <f t="shared" si="393"/>
        <v/>
      </c>
      <c r="H342" s="295" t="str">
        <f t="shared" ca="1" si="339"/>
        <v/>
      </c>
      <c r="I342" s="294" t="str">
        <f t="shared" si="394"/>
        <v/>
      </c>
      <c r="J342" s="295" t="str">
        <f t="shared" ca="1" si="340"/>
        <v/>
      </c>
      <c r="K342" s="294" t="str">
        <f t="shared" si="395"/>
        <v/>
      </c>
      <c r="L342" s="295" t="str">
        <f t="shared" ca="1" si="341"/>
        <v/>
      </c>
      <c r="M342" s="294" t="str">
        <f t="shared" si="396"/>
        <v/>
      </c>
      <c r="N342" s="295" t="str">
        <f t="shared" ca="1" si="342"/>
        <v/>
      </c>
      <c r="O342" s="294" t="str">
        <f t="shared" si="397"/>
        <v/>
      </c>
      <c r="P342" s="295" t="str">
        <f t="shared" ca="1" si="343"/>
        <v/>
      </c>
      <c r="Q342" s="294" t="str">
        <f t="shared" si="398"/>
        <v/>
      </c>
      <c r="R342" s="295" t="str">
        <f t="shared" ca="1" si="344"/>
        <v/>
      </c>
      <c r="S342" s="294" t="str">
        <f t="shared" si="399"/>
        <v/>
      </c>
      <c r="T342" s="295" t="str">
        <f t="shared" ca="1" si="345"/>
        <v/>
      </c>
      <c r="U342" s="294" t="str">
        <f t="shared" si="400"/>
        <v/>
      </c>
      <c r="V342" s="295" t="str">
        <f t="shared" ca="1" si="346"/>
        <v/>
      </c>
      <c r="W342" s="294" t="str">
        <f t="shared" si="401"/>
        <v/>
      </c>
      <c r="X342" s="295" t="str">
        <f t="shared" ca="1" si="347"/>
        <v/>
      </c>
      <c r="Y342" s="294" t="str">
        <f t="shared" si="402"/>
        <v/>
      </c>
      <c r="Z342" s="295" t="str">
        <f t="shared" ca="1" si="348"/>
        <v/>
      </c>
      <c r="AA342" s="294" t="str">
        <f t="shared" si="403"/>
        <v/>
      </c>
      <c r="AB342" s="295" t="str">
        <f t="shared" ca="1" si="349"/>
        <v/>
      </c>
      <c r="AC342" s="294" t="str">
        <f t="shared" si="404"/>
        <v/>
      </c>
      <c r="AD342" s="295" t="str">
        <f t="shared" ca="1" si="350"/>
        <v/>
      </c>
      <c r="AE342" s="294" t="str">
        <f t="shared" si="405"/>
        <v/>
      </c>
      <c r="AF342" s="295" t="str">
        <f t="shared" ca="1" si="351"/>
        <v/>
      </c>
      <c r="AG342" s="294" t="str">
        <f t="shared" si="406"/>
        <v/>
      </c>
      <c r="AH342" s="295" t="str">
        <f t="shared" ca="1" si="352"/>
        <v/>
      </c>
      <c r="AI342" s="294" t="str">
        <f t="shared" si="407"/>
        <v/>
      </c>
      <c r="AJ342" s="295" t="str">
        <f t="shared" si="353"/>
        <v/>
      </c>
      <c r="AK342" s="294" t="str">
        <f t="shared" si="408"/>
        <v/>
      </c>
      <c r="AL342" s="295" t="str">
        <f t="shared" si="354"/>
        <v/>
      </c>
      <c r="AM342" s="294" t="str">
        <f t="shared" si="409"/>
        <v/>
      </c>
      <c r="AN342" s="295" t="str">
        <f t="shared" si="355"/>
        <v/>
      </c>
      <c r="AO342" s="294" t="str">
        <f t="shared" si="410"/>
        <v/>
      </c>
      <c r="AP342" s="295" t="str">
        <f t="shared" si="356"/>
        <v/>
      </c>
      <c r="AQ342" s="294" t="str">
        <f t="shared" si="411"/>
        <v/>
      </c>
      <c r="AR342" s="295" t="str">
        <f t="shared" si="357"/>
        <v/>
      </c>
      <c r="AS342" s="294" t="str">
        <f t="shared" si="412"/>
        <v/>
      </c>
      <c r="AT342" s="295" t="str">
        <f t="shared" si="358"/>
        <v/>
      </c>
      <c r="AU342" s="294" t="str">
        <f t="shared" si="413"/>
        <v/>
      </c>
      <c r="AV342" s="295" t="str">
        <f t="shared" si="359"/>
        <v/>
      </c>
      <c r="AW342" s="294" t="str">
        <f t="shared" si="414"/>
        <v/>
      </c>
      <c r="AX342" s="295" t="str">
        <f t="shared" si="360"/>
        <v/>
      </c>
      <c r="AY342" s="294" t="str">
        <f t="shared" si="415"/>
        <v/>
      </c>
      <c r="AZ342" s="295" t="str">
        <f t="shared" si="361"/>
        <v/>
      </c>
      <c r="BA342" s="294" t="str">
        <f t="shared" si="364"/>
        <v/>
      </c>
      <c r="BB342" s="295" t="str">
        <f t="shared" si="362"/>
        <v/>
      </c>
      <c r="BC342" s="294" t="str">
        <f t="shared" si="365"/>
        <v/>
      </c>
      <c r="BD342" s="295" t="str">
        <f t="shared" si="363"/>
        <v/>
      </c>
      <c r="BE342" s="294" t="str">
        <f t="shared" si="366"/>
        <v/>
      </c>
    </row>
    <row r="343" spans="1:57" ht="26.25" hidden="1" customHeight="1">
      <c r="A343" s="241">
        <f t="shared" si="391"/>
        <v>215</v>
      </c>
      <c r="B343" s="381"/>
      <c r="C343" s="380" t="str">
        <f t="shared" si="336"/>
        <v/>
      </c>
      <c r="D343" s="295" t="str">
        <f t="shared" si="337"/>
        <v/>
      </c>
      <c r="E343" s="294" t="str">
        <f t="shared" si="392"/>
        <v/>
      </c>
      <c r="F343" s="295" t="str">
        <f t="shared" ca="1" si="338"/>
        <v/>
      </c>
      <c r="G343" s="294" t="str">
        <f t="shared" si="393"/>
        <v/>
      </c>
      <c r="H343" s="295" t="str">
        <f t="shared" ca="1" si="339"/>
        <v/>
      </c>
      <c r="I343" s="294" t="str">
        <f t="shared" si="394"/>
        <v/>
      </c>
      <c r="J343" s="295" t="str">
        <f t="shared" ca="1" si="340"/>
        <v/>
      </c>
      <c r="K343" s="294" t="str">
        <f t="shared" si="395"/>
        <v/>
      </c>
      <c r="L343" s="295" t="str">
        <f t="shared" ca="1" si="341"/>
        <v/>
      </c>
      <c r="M343" s="294" t="str">
        <f t="shared" si="396"/>
        <v/>
      </c>
      <c r="N343" s="295" t="str">
        <f t="shared" ca="1" si="342"/>
        <v/>
      </c>
      <c r="O343" s="294" t="str">
        <f t="shared" si="397"/>
        <v/>
      </c>
      <c r="P343" s="295" t="str">
        <f t="shared" ca="1" si="343"/>
        <v/>
      </c>
      <c r="Q343" s="294" t="str">
        <f t="shared" si="398"/>
        <v/>
      </c>
      <c r="R343" s="295" t="str">
        <f t="shared" ca="1" si="344"/>
        <v/>
      </c>
      <c r="S343" s="294" t="str">
        <f t="shared" si="399"/>
        <v/>
      </c>
      <c r="T343" s="295" t="str">
        <f t="shared" ca="1" si="345"/>
        <v/>
      </c>
      <c r="U343" s="294" t="str">
        <f t="shared" si="400"/>
        <v/>
      </c>
      <c r="V343" s="295" t="str">
        <f t="shared" ca="1" si="346"/>
        <v/>
      </c>
      <c r="W343" s="294" t="str">
        <f t="shared" si="401"/>
        <v/>
      </c>
      <c r="X343" s="295" t="str">
        <f t="shared" ca="1" si="347"/>
        <v/>
      </c>
      <c r="Y343" s="294" t="str">
        <f t="shared" si="402"/>
        <v/>
      </c>
      <c r="Z343" s="295" t="str">
        <f t="shared" ca="1" si="348"/>
        <v/>
      </c>
      <c r="AA343" s="294" t="str">
        <f t="shared" si="403"/>
        <v/>
      </c>
      <c r="AB343" s="295" t="str">
        <f t="shared" ca="1" si="349"/>
        <v/>
      </c>
      <c r="AC343" s="294" t="str">
        <f t="shared" si="404"/>
        <v/>
      </c>
      <c r="AD343" s="295" t="str">
        <f t="shared" ca="1" si="350"/>
        <v/>
      </c>
      <c r="AE343" s="294" t="str">
        <f t="shared" si="405"/>
        <v/>
      </c>
      <c r="AF343" s="295" t="str">
        <f t="shared" ca="1" si="351"/>
        <v/>
      </c>
      <c r="AG343" s="294" t="str">
        <f t="shared" si="406"/>
        <v/>
      </c>
      <c r="AH343" s="295" t="str">
        <f t="shared" ca="1" si="352"/>
        <v/>
      </c>
      <c r="AI343" s="294" t="str">
        <f t="shared" si="407"/>
        <v/>
      </c>
      <c r="AJ343" s="295" t="str">
        <f t="shared" si="353"/>
        <v/>
      </c>
      <c r="AK343" s="294" t="str">
        <f t="shared" si="408"/>
        <v/>
      </c>
      <c r="AL343" s="295" t="str">
        <f t="shared" si="354"/>
        <v/>
      </c>
      <c r="AM343" s="294" t="str">
        <f t="shared" si="409"/>
        <v/>
      </c>
      <c r="AN343" s="295" t="str">
        <f t="shared" si="355"/>
        <v/>
      </c>
      <c r="AO343" s="294" t="str">
        <f t="shared" si="410"/>
        <v/>
      </c>
      <c r="AP343" s="295" t="str">
        <f t="shared" si="356"/>
        <v/>
      </c>
      <c r="AQ343" s="294" t="str">
        <f t="shared" si="411"/>
        <v/>
      </c>
      <c r="AR343" s="295" t="str">
        <f t="shared" si="357"/>
        <v/>
      </c>
      <c r="AS343" s="294" t="str">
        <f t="shared" si="412"/>
        <v/>
      </c>
      <c r="AT343" s="295" t="str">
        <f t="shared" si="358"/>
        <v/>
      </c>
      <c r="AU343" s="294" t="str">
        <f t="shared" si="413"/>
        <v/>
      </c>
      <c r="AV343" s="295" t="str">
        <f t="shared" si="359"/>
        <v/>
      </c>
      <c r="AW343" s="294" t="str">
        <f t="shared" si="414"/>
        <v/>
      </c>
      <c r="AX343" s="295" t="str">
        <f t="shared" si="360"/>
        <v/>
      </c>
      <c r="AY343" s="294" t="str">
        <f t="shared" si="415"/>
        <v/>
      </c>
      <c r="AZ343" s="295" t="str">
        <f t="shared" si="361"/>
        <v/>
      </c>
      <c r="BA343" s="294" t="str">
        <f t="shared" si="364"/>
        <v/>
      </c>
      <c r="BB343" s="295" t="str">
        <f t="shared" si="362"/>
        <v/>
      </c>
      <c r="BC343" s="294" t="str">
        <f t="shared" si="365"/>
        <v/>
      </c>
      <c r="BD343" s="295" t="str">
        <f t="shared" si="363"/>
        <v/>
      </c>
      <c r="BE343" s="294" t="str">
        <f t="shared" si="366"/>
        <v/>
      </c>
    </row>
    <row r="344" spans="1:57" ht="26.25" hidden="1" customHeight="1">
      <c r="A344" s="241">
        <f t="shared" si="391"/>
        <v>216</v>
      </c>
      <c r="B344" s="381"/>
      <c r="C344" s="380" t="str">
        <f t="shared" si="336"/>
        <v/>
      </c>
      <c r="D344" s="295" t="str">
        <f t="shared" si="337"/>
        <v/>
      </c>
      <c r="E344" s="294" t="str">
        <f t="shared" si="392"/>
        <v/>
      </c>
      <c r="F344" s="295" t="str">
        <f t="shared" ca="1" si="338"/>
        <v/>
      </c>
      <c r="G344" s="294" t="str">
        <f t="shared" si="393"/>
        <v/>
      </c>
      <c r="H344" s="295" t="str">
        <f t="shared" ca="1" si="339"/>
        <v/>
      </c>
      <c r="I344" s="294" t="str">
        <f t="shared" si="394"/>
        <v/>
      </c>
      <c r="J344" s="295" t="str">
        <f t="shared" ca="1" si="340"/>
        <v/>
      </c>
      <c r="K344" s="294" t="str">
        <f t="shared" si="395"/>
        <v/>
      </c>
      <c r="L344" s="295" t="str">
        <f t="shared" ca="1" si="341"/>
        <v/>
      </c>
      <c r="M344" s="294" t="str">
        <f t="shared" si="396"/>
        <v/>
      </c>
      <c r="N344" s="295" t="str">
        <f t="shared" ca="1" si="342"/>
        <v/>
      </c>
      <c r="O344" s="294" t="str">
        <f t="shared" si="397"/>
        <v/>
      </c>
      <c r="P344" s="295" t="str">
        <f t="shared" ca="1" si="343"/>
        <v/>
      </c>
      <c r="Q344" s="294" t="str">
        <f t="shared" si="398"/>
        <v/>
      </c>
      <c r="R344" s="295" t="str">
        <f t="shared" ca="1" si="344"/>
        <v/>
      </c>
      <c r="S344" s="294" t="str">
        <f t="shared" si="399"/>
        <v/>
      </c>
      <c r="T344" s="295" t="str">
        <f t="shared" ca="1" si="345"/>
        <v/>
      </c>
      <c r="U344" s="294" t="str">
        <f t="shared" si="400"/>
        <v/>
      </c>
      <c r="V344" s="295" t="str">
        <f t="shared" ca="1" si="346"/>
        <v/>
      </c>
      <c r="W344" s="294" t="str">
        <f t="shared" si="401"/>
        <v/>
      </c>
      <c r="X344" s="295" t="str">
        <f t="shared" ca="1" si="347"/>
        <v/>
      </c>
      <c r="Y344" s="294" t="str">
        <f t="shared" si="402"/>
        <v/>
      </c>
      <c r="Z344" s="295" t="str">
        <f t="shared" ca="1" si="348"/>
        <v/>
      </c>
      <c r="AA344" s="294" t="str">
        <f t="shared" si="403"/>
        <v/>
      </c>
      <c r="AB344" s="295" t="str">
        <f t="shared" ca="1" si="349"/>
        <v/>
      </c>
      <c r="AC344" s="294" t="str">
        <f t="shared" si="404"/>
        <v/>
      </c>
      <c r="AD344" s="295" t="str">
        <f t="shared" ca="1" si="350"/>
        <v/>
      </c>
      <c r="AE344" s="294" t="str">
        <f t="shared" si="405"/>
        <v/>
      </c>
      <c r="AF344" s="295" t="str">
        <f t="shared" ca="1" si="351"/>
        <v/>
      </c>
      <c r="AG344" s="294" t="str">
        <f t="shared" si="406"/>
        <v/>
      </c>
      <c r="AH344" s="295" t="str">
        <f t="shared" ca="1" si="352"/>
        <v/>
      </c>
      <c r="AI344" s="294" t="str">
        <f t="shared" si="407"/>
        <v/>
      </c>
      <c r="AJ344" s="295" t="str">
        <f t="shared" si="353"/>
        <v/>
      </c>
      <c r="AK344" s="294" t="str">
        <f t="shared" si="408"/>
        <v/>
      </c>
      <c r="AL344" s="295" t="str">
        <f t="shared" si="354"/>
        <v/>
      </c>
      <c r="AM344" s="294" t="str">
        <f t="shared" si="409"/>
        <v/>
      </c>
      <c r="AN344" s="295" t="str">
        <f t="shared" si="355"/>
        <v/>
      </c>
      <c r="AO344" s="294" t="str">
        <f t="shared" si="410"/>
        <v/>
      </c>
      <c r="AP344" s="295" t="str">
        <f t="shared" si="356"/>
        <v/>
      </c>
      <c r="AQ344" s="294" t="str">
        <f t="shared" si="411"/>
        <v/>
      </c>
      <c r="AR344" s="295" t="str">
        <f t="shared" si="357"/>
        <v/>
      </c>
      <c r="AS344" s="294" t="str">
        <f t="shared" si="412"/>
        <v/>
      </c>
      <c r="AT344" s="295" t="str">
        <f t="shared" si="358"/>
        <v/>
      </c>
      <c r="AU344" s="294" t="str">
        <f t="shared" si="413"/>
        <v/>
      </c>
      <c r="AV344" s="295" t="str">
        <f t="shared" si="359"/>
        <v/>
      </c>
      <c r="AW344" s="294" t="str">
        <f t="shared" si="414"/>
        <v/>
      </c>
      <c r="AX344" s="295" t="str">
        <f t="shared" si="360"/>
        <v/>
      </c>
      <c r="AY344" s="294" t="str">
        <f t="shared" si="415"/>
        <v/>
      </c>
      <c r="AZ344" s="295" t="str">
        <f t="shared" si="361"/>
        <v/>
      </c>
      <c r="BA344" s="294" t="str">
        <f t="shared" si="364"/>
        <v/>
      </c>
      <c r="BB344" s="295" t="str">
        <f t="shared" si="362"/>
        <v/>
      </c>
      <c r="BC344" s="294" t="str">
        <f t="shared" si="365"/>
        <v/>
      </c>
      <c r="BD344" s="295" t="str">
        <f t="shared" si="363"/>
        <v/>
      </c>
      <c r="BE344" s="294" t="str">
        <f t="shared" si="366"/>
        <v/>
      </c>
    </row>
    <row r="345" spans="1:57" ht="26.25" hidden="1" customHeight="1">
      <c r="A345" s="241">
        <f t="shared" si="391"/>
        <v>217</v>
      </c>
      <c r="B345" s="381"/>
      <c r="C345" s="380" t="str">
        <f t="shared" si="336"/>
        <v/>
      </c>
      <c r="D345" s="295" t="str">
        <f t="shared" si="337"/>
        <v/>
      </c>
      <c r="E345" s="294" t="str">
        <f t="shared" si="392"/>
        <v/>
      </c>
      <c r="F345" s="295" t="str">
        <f t="shared" ca="1" si="338"/>
        <v/>
      </c>
      <c r="G345" s="294" t="str">
        <f t="shared" si="393"/>
        <v/>
      </c>
      <c r="H345" s="295" t="str">
        <f t="shared" ca="1" si="339"/>
        <v/>
      </c>
      <c r="I345" s="294" t="str">
        <f t="shared" si="394"/>
        <v/>
      </c>
      <c r="J345" s="295" t="str">
        <f t="shared" ca="1" si="340"/>
        <v/>
      </c>
      <c r="K345" s="294" t="str">
        <f t="shared" si="395"/>
        <v/>
      </c>
      <c r="L345" s="295" t="str">
        <f t="shared" ca="1" si="341"/>
        <v/>
      </c>
      <c r="M345" s="294" t="str">
        <f t="shared" si="396"/>
        <v/>
      </c>
      <c r="N345" s="295" t="str">
        <f t="shared" ca="1" si="342"/>
        <v/>
      </c>
      <c r="O345" s="294" t="str">
        <f t="shared" si="397"/>
        <v/>
      </c>
      <c r="P345" s="295" t="str">
        <f t="shared" ca="1" si="343"/>
        <v/>
      </c>
      <c r="Q345" s="294" t="str">
        <f t="shared" si="398"/>
        <v/>
      </c>
      <c r="R345" s="295" t="str">
        <f t="shared" ca="1" si="344"/>
        <v/>
      </c>
      <c r="S345" s="294" t="str">
        <f t="shared" si="399"/>
        <v/>
      </c>
      <c r="T345" s="295" t="str">
        <f t="shared" ca="1" si="345"/>
        <v/>
      </c>
      <c r="U345" s="294" t="str">
        <f t="shared" si="400"/>
        <v/>
      </c>
      <c r="V345" s="295" t="str">
        <f t="shared" ca="1" si="346"/>
        <v/>
      </c>
      <c r="W345" s="294" t="str">
        <f t="shared" si="401"/>
        <v/>
      </c>
      <c r="X345" s="295" t="str">
        <f t="shared" ca="1" si="347"/>
        <v/>
      </c>
      <c r="Y345" s="294" t="str">
        <f t="shared" si="402"/>
        <v/>
      </c>
      <c r="Z345" s="295" t="str">
        <f t="shared" ca="1" si="348"/>
        <v/>
      </c>
      <c r="AA345" s="294" t="str">
        <f t="shared" si="403"/>
        <v/>
      </c>
      <c r="AB345" s="295" t="str">
        <f t="shared" ca="1" si="349"/>
        <v/>
      </c>
      <c r="AC345" s="294" t="str">
        <f t="shared" si="404"/>
        <v/>
      </c>
      <c r="AD345" s="295" t="str">
        <f t="shared" ca="1" si="350"/>
        <v/>
      </c>
      <c r="AE345" s="294" t="str">
        <f t="shared" si="405"/>
        <v/>
      </c>
      <c r="AF345" s="295" t="str">
        <f t="shared" ca="1" si="351"/>
        <v/>
      </c>
      <c r="AG345" s="294" t="str">
        <f t="shared" si="406"/>
        <v/>
      </c>
      <c r="AH345" s="295" t="str">
        <f t="shared" ca="1" si="352"/>
        <v/>
      </c>
      <c r="AI345" s="294" t="str">
        <f t="shared" si="407"/>
        <v/>
      </c>
      <c r="AJ345" s="295" t="str">
        <f t="shared" si="353"/>
        <v/>
      </c>
      <c r="AK345" s="294" t="str">
        <f t="shared" si="408"/>
        <v/>
      </c>
      <c r="AL345" s="295" t="str">
        <f t="shared" si="354"/>
        <v/>
      </c>
      <c r="AM345" s="294" t="str">
        <f t="shared" si="409"/>
        <v/>
      </c>
      <c r="AN345" s="295" t="str">
        <f t="shared" si="355"/>
        <v/>
      </c>
      <c r="AO345" s="294" t="str">
        <f t="shared" si="410"/>
        <v/>
      </c>
      <c r="AP345" s="295" t="str">
        <f t="shared" si="356"/>
        <v/>
      </c>
      <c r="AQ345" s="294" t="str">
        <f t="shared" si="411"/>
        <v/>
      </c>
      <c r="AR345" s="295" t="str">
        <f t="shared" si="357"/>
        <v/>
      </c>
      <c r="AS345" s="294" t="str">
        <f t="shared" si="412"/>
        <v/>
      </c>
      <c r="AT345" s="295" t="str">
        <f t="shared" si="358"/>
        <v/>
      </c>
      <c r="AU345" s="294" t="str">
        <f t="shared" si="413"/>
        <v/>
      </c>
      <c r="AV345" s="295" t="str">
        <f t="shared" si="359"/>
        <v/>
      </c>
      <c r="AW345" s="294" t="str">
        <f t="shared" si="414"/>
        <v/>
      </c>
      <c r="AX345" s="295" t="str">
        <f t="shared" si="360"/>
        <v/>
      </c>
      <c r="AY345" s="294" t="str">
        <f t="shared" si="415"/>
        <v/>
      </c>
      <c r="AZ345" s="295" t="str">
        <f t="shared" si="361"/>
        <v/>
      </c>
      <c r="BA345" s="294" t="str">
        <f t="shared" si="364"/>
        <v/>
      </c>
      <c r="BB345" s="295" t="str">
        <f t="shared" si="362"/>
        <v/>
      </c>
      <c r="BC345" s="294" t="str">
        <f t="shared" si="365"/>
        <v/>
      </c>
      <c r="BD345" s="295" t="str">
        <f t="shared" si="363"/>
        <v/>
      </c>
      <c r="BE345" s="294" t="str">
        <f t="shared" si="366"/>
        <v/>
      </c>
    </row>
    <row r="346" spans="1:57">
      <c r="D346" s="301"/>
      <c r="F346" s="301"/>
      <c r="H346" s="301"/>
      <c r="J346" s="301"/>
      <c r="L346" s="301"/>
      <c r="N346" s="301"/>
      <c r="P346" s="301"/>
    </row>
  </sheetData>
  <sheetProtection algorithmName="SHA-512" hashValue="EFX7B1G5Jp5RrWJXl61yWWtUkAXGmVsZloauj+FBi3mK7CTMN861U2OM5XYCx1Bqlo5Jy1fa6nCRY567qz9lWA==" saltValue="VJZLuBPWAvfUMcS8fs3SAQ==" spinCount="100000" sheet="1" objects="1" scenarios="1"/>
  <mergeCells count="165">
    <mergeCell ref="F7:G7"/>
    <mergeCell ref="D8:E8"/>
    <mergeCell ref="D7:E7"/>
    <mergeCell ref="H8:I8"/>
    <mergeCell ref="J8:K8"/>
    <mergeCell ref="L8:M8"/>
    <mergeCell ref="N8:O8"/>
    <mergeCell ref="P8:Q8"/>
    <mergeCell ref="T7:U7"/>
    <mergeCell ref="V7:W7"/>
    <mergeCell ref="X7:Y7"/>
    <mergeCell ref="T8:U8"/>
    <mergeCell ref="V8:W8"/>
    <mergeCell ref="X8:Y8"/>
    <mergeCell ref="R8:S8"/>
    <mergeCell ref="B3:C3"/>
    <mergeCell ref="B1:AK1"/>
    <mergeCell ref="F5:G5"/>
    <mergeCell ref="F4:G4"/>
    <mergeCell ref="H4:I4"/>
    <mergeCell ref="H5:I5"/>
    <mergeCell ref="F3:I3"/>
    <mergeCell ref="L3:N3"/>
    <mergeCell ref="L4:N5"/>
    <mergeCell ref="B7:B8"/>
    <mergeCell ref="R7:S7"/>
    <mergeCell ref="H7:I7"/>
    <mergeCell ref="J7:K7"/>
    <mergeCell ref="L7:M7"/>
    <mergeCell ref="N7:O7"/>
    <mergeCell ref="P7:Q7"/>
    <mergeCell ref="F8:G8"/>
    <mergeCell ref="AJ7:AK7"/>
    <mergeCell ref="Z7:AA7"/>
    <mergeCell ref="AB7:AC7"/>
    <mergeCell ref="AB11:AC11"/>
    <mergeCell ref="V9:W9"/>
    <mergeCell ref="AD11:AE11"/>
    <mergeCell ref="AJ11:AK11"/>
    <mergeCell ref="AJ9:AK9"/>
    <mergeCell ref="AJ10:AK10"/>
    <mergeCell ref="AD7:AE7"/>
    <mergeCell ref="AD8:AE8"/>
    <mergeCell ref="AJ8:AK8"/>
    <mergeCell ref="Z8:AA8"/>
    <mergeCell ref="AB8:AC8"/>
    <mergeCell ref="V10:W10"/>
    <mergeCell ref="V11:W11"/>
    <mergeCell ref="AB9:AC9"/>
    <mergeCell ref="AD9:AE9"/>
    <mergeCell ref="AD10:AE10"/>
    <mergeCell ref="AH7:AI7"/>
    <mergeCell ref="AH8:AI8"/>
    <mergeCell ref="AH9:AI9"/>
    <mergeCell ref="AH10:AI10"/>
    <mergeCell ref="AH11:AI11"/>
    <mergeCell ref="AF7:AG7"/>
    <mergeCell ref="X10:Y10"/>
    <mergeCell ref="Z10:AA10"/>
    <mergeCell ref="AB10:AC10"/>
    <mergeCell ref="D9:E9"/>
    <mergeCell ref="R9:S9"/>
    <mergeCell ref="T9:U9"/>
    <mergeCell ref="D10:E10"/>
    <mergeCell ref="F10:G10"/>
    <mergeCell ref="L9:M9"/>
    <mergeCell ref="N9:O9"/>
    <mergeCell ref="P9:Q9"/>
    <mergeCell ref="F9:G9"/>
    <mergeCell ref="H9:I9"/>
    <mergeCell ref="J9:K9"/>
    <mergeCell ref="H10:I10"/>
    <mergeCell ref="B13:G13"/>
    <mergeCell ref="B128:G128"/>
    <mergeCell ref="B10:C10"/>
    <mergeCell ref="X9:Y9"/>
    <mergeCell ref="Z9:AA9"/>
    <mergeCell ref="B11:C11"/>
    <mergeCell ref="D11:E11"/>
    <mergeCell ref="F11:G11"/>
    <mergeCell ref="H11:I11"/>
    <mergeCell ref="J11:K11"/>
    <mergeCell ref="L11:M11"/>
    <mergeCell ref="N11:O11"/>
    <mergeCell ref="P11:Q11"/>
    <mergeCell ref="R11:S11"/>
    <mergeCell ref="T11:U11"/>
    <mergeCell ref="X11:Y11"/>
    <mergeCell ref="Z11:AA11"/>
    <mergeCell ref="J10:K10"/>
    <mergeCell ref="B9:C9"/>
    <mergeCell ref="L10:M10"/>
    <mergeCell ref="N10:O10"/>
    <mergeCell ref="P10:Q10"/>
    <mergeCell ref="R10:S10"/>
    <mergeCell ref="T10:U10"/>
    <mergeCell ref="AF10:AG10"/>
    <mergeCell ref="AF11:AG11"/>
    <mergeCell ref="AL11:AM11"/>
    <mergeCell ref="AN11:AO11"/>
    <mergeCell ref="AP11:AQ11"/>
    <mergeCell ref="AR11:AS11"/>
    <mergeCell ref="AT7:AU7"/>
    <mergeCell ref="AT9:AU9"/>
    <mergeCell ref="AT11:AU11"/>
    <mergeCell ref="AL9:AM9"/>
    <mergeCell ref="AN9:AO9"/>
    <mergeCell ref="AP9:AQ9"/>
    <mergeCell ref="AR9:AS9"/>
    <mergeCell ref="AL10:AM10"/>
    <mergeCell ref="AN10:AO10"/>
    <mergeCell ref="AP10:AQ10"/>
    <mergeCell ref="AR10:AS10"/>
    <mergeCell ref="AL7:AM7"/>
    <mergeCell ref="AN7:AO7"/>
    <mergeCell ref="AP7:AQ7"/>
    <mergeCell ref="AR7:AS7"/>
    <mergeCell ref="AL8:AM8"/>
    <mergeCell ref="AV7:AW7"/>
    <mergeCell ref="AX7:AY7"/>
    <mergeCell ref="AZ7:BA7"/>
    <mergeCell ref="AT8:AU8"/>
    <mergeCell ref="AV8:AW8"/>
    <mergeCell ref="AX8:AY8"/>
    <mergeCell ref="AZ8:BA8"/>
    <mergeCell ref="AF8:AG8"/>
    <mergeCell ref="AF9:AG9"/>
    <mergeCell ref="AV9:AW9"/>
    <mergeCell ref="AX9:AY9"/>
    <mergeCell ref="AZ9:BA9"/>
    <mergeCell ref="BB10:BC10"/>
    <mergeCell ref="BD10:BE10"/>
    <mergeCell ref="BB8:BC8"/>
    <mergeCell ref="BD8:BE8"/>
    <mergeCell ref="AN8:AO8"/>
    <mergeCell ref="AP8:AQ8"/>
    <mergeCell ref="AR8:AS8"/>
    <mergeCell ref="AT10:AU10"/>
    <mergeCell ref="AV10:AW10"/>
    <mergeCell ref="AX10:AY10"/>
    <mergeCell ref="AZ10:BA10"/>
    <mergeCell ref="BF8:BG8"/>
    <mergeCell ref="BH8:BI8"/>
    <mergeCell ref="BF11:BG11"/>
    <mergeCell ref="BH11:BI11"/>
    <mergeCell ref="AV11:AW11"/>
    <mergeCell ref="AX11:AY11"/>
    <mergeCell ref="AZ11:BA11"/>
    <mergeCell ref="BJ7:BK7"/>
    <mergeCell ref="BJ8:BK8"/>
    <mergeCell ref="BJ9:BK9"/>
    <mergeCell ref="BJ10:BK10"/>
    <mergeCell ref="BJ11:BK11"/>
    <mergeCell ref="BF9:BG9"/>
    <mergeCell ref="BH9:BI9"/>
    <mergeCell ref="BF10:BG10"/>
    <mergeCell ref="BH10:BI10"/>
    <mergeCell ref="BF7:BG7"/>
    <mergeCell ref="BH7:BI7"/>
    <mergeCell ref="BB7:BC7"/>
    <mergeCell ref="BD7:BE7"/>
    <mergeCell ref="BB9:BC9"/>
    <mergeCell ref="BD9:BE9"/>
    <mergeCell ref="BB11:BC11"/>
    <mergeCell ref="BD11:BE11"/>
  </mergeCells>
  <printOptions horizontalCentered="1"/>
  <pageMargins left="0.39370078740157483" right="0.19685039370078741" top="0.39370078740157483" bottom="0.19685039370078741"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49"/>
  <sheetViews>
    <sheetView showGridLines="0" tabSelected="1" zoomScale="85" zoomScaleNormal="85" workbookViewId="0">
      <selection activeCell="O26" sqref="O26:Q26"/>
    </sheetView>
  </sheetViews>
  <sheetFormatPr baseColWidth="10" defaultColWidth="11.42578125" defaultRowHeight="15.75"/>
  <cols>
    <col min="1" max="1" width="4.42578125" style="424" customWidth="1"/>
    <col min="2" max="2" width="6.140625" style="424" customWidth="1"/>
    <col min="3" max="3" width="17" style="424" customWidth="1"/>
    <col min="4" max="4" width="16" style="424" customWidth="1"/>
    <col min="5" max="5" width="5.42578125" style="424" customWidth="1"/>
    <col min="6" max="6" width="10" style="424" customWidth="1"/>
    <col min="7" max="7" width="17" style="424" customWidth="1"/>
    <col min="8" max="8" width="8.42578125" style="424" bestFit="1" customWidth="1"/>
    <col min="9" max="9" width="17" style="424" customWidth="1"/>
    <col min="10" max="10" width="17.7109375" style="424" customWidth="1"/>
    <col min="11" max="11" width="11.140625" style="424" customWidth="1"/>
    <col min="12" max="12" width="10" style="424" customWidth="1"/>
    <col min="13" max="13" width="10.140625" style="424" customWidth="1"/>
    <col min="14" max="14" width="16.85546875" style="424" customWidth="1"/>
    <col min="15" max="15" width="18.85546875" style="424" customWidth="1"/>
    <col min="16" max="16" width="34.7109375" style="424" customWidth="1"/>
    <col min="17" max="17" width="47.28515625" style="424" customWidth="1"/>
    <col min="18" max="18" width="13.7109375" style="423" customWidth="1"/>
    <col min="19" max="19" width="8.28515625" style="423" customWidth="1"/>
    <col min="20" max="21" width="13.7109375" style="424" hidden="1" customWidth="1"/>
    <col min="22" max="22" width="11.42578125" style="424" customWidth="1"/>
    <col min="23" max="16384" width="11.42578125" style="424"/>
  </cols>
  <sheetData>
    <row r="2" spans="2:21" ht="25.5" customHeight="1">
      <c r="B2" s="1442" t="str">
        <f>+'1_ENTREGA'!A1</f>
        <v>UNIVERSIDAD DE ANTIOQUIA</v>
      </c>
      <c r="C2" s="1443"/>
      <c r="D2" s="1443"/>
      <c r="E2" s="1443"/>
      <c r="F2" s="1443"/>
      <c r="G2" s="1443"/>
      <c r="H2" s="1443"/>
      <c r="I2" s="1443"/>
      <c r="J2" s="1443"/>
      <c r="K2" s="1443"/>
      <c r="L2" s="1443"/>
      <c r="M2" s="1443"/>
      <c r="N2" s="1443"/>
      <c r="O2" s="1443"/>
      <c r="P2" s="1443"/>
      <c r="Q2" s="1444"/>
    </row>
    <row r="3" spans="2:21" ht="48" customHeight="1">
      <c r="B3" s="1445" t="str">
        <f>+'1_ENTREGA'!A2</f>
        <v>Invitación Pública N° VA-007-2021</v>
      </c>
      <c r="C3" s="1446"/>
      <c r="D3" s="1446"/>
      <c r="E3" s="1446"/>
      <c r="F3" s="1446"/>
      <c r="G3" s="1446"/>
      <c r="H3" s="1446"/>
      <c r="I3" s="1446"/>
      <c r="J3" s="1446"/>
      <c r="K3" s="1446"/>
      <c r="L3" s="1446"/>
      <c r="M3" s="1446"/>
      <c r="N3" s="1446"/>
      <c r="O3" s="1446"/>
      <c r="P3" s="1446"/>
      <c r="Q3" s="1447"/>
    </row>
    <row r="4" spans="2:21" ht="90.75" customHeight="1">
      <c r="B4" s="144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C4" s="1446"/>
      <c r="D4" s="1446"/>
      <c r="E4" s="1446"/>
      <c r="F4" s="1446"/>
      <c r="G4" s="1446"/>
      <c r="H4" s="1446"/>
      <c r="I4" s="1446"/>
      <c r="J4" s="1446"/>
      <c r="K4" s="1446"/>
      <c r="L4" s="1446"/>
      <c r="M4" s="1446"/>
      <c r="N4" s="1446"/>
      <c r="O4" s="1446"/>
      <c r="P4" s="1446"/>
      <c r="Q4" s="1447"/>
    </row>
    <row r="5" spans="2:21" ht="26.25" customHeight="1">
      <c r="B5" s="1448" t="s">
        <v>165</v>
      </c>
      <c r="C5" s="1449"/>
      <c r="D5" s="1449"/>
      <c r="E5" s="1449"/>
      <c r="F5" s="1449"/>
      <c r="G5" s="1449"/>
      <c r="H5" s="1449"/>
      <c r="I5" s="1449"/>
      <c r="J5" s="1449"/>
      <c r="K5" s="1449"/>
      <c r="L5" s="1449"/>
      <c r="M5" s="1449"/>
      <c r="N5" s="1449"/>
      <c r="O5" s="1449"/>
      <c r="P5" s="1449"/>
      <c r="Q5" s="1450"/>
    </row>
    <row r="6" spans="2:21" ht="16.5" thickBot="1">
      <c r="B6" s="425"/>
      <c r="C6" s="425"/>
      <c r="D6" s="425"/>
      <c r="E6" s="425"/>
      <c r="F6" s="425"/>
      <c r="G6" s="425"/>
      <c r="H6" s="425"/>
      <c r="I6" s="425"/>
      <c r="J6" s="425"/>
      <c r="K6" s="425"/>
      <c r="L6" s="425"/>
      <c r="M6" s="425"/>
      <c r="N6" s="425"/>
      <c r="O6" s="425"/>
      <c r="P6" s="425"/>
    </row>
    <row r="7" spans="2:21" ht="18" customHeight="1" thickBot="1">
      <c r="B7" s="1451" t="s">
        <v>27</v>
      </c>
      <c r="C7" s="1451"/>
      <c r="D7" s="284">
        <v>3606.42</v>
      </c>
      <c r="E7" s="1451" t="s">
        <v>55</v>
      </c>
      <c r="F7" s="1451"/>
      <c r="G7" s="1451"/>
      <c r="H7" s="1452" t="s">
        <v>43</v>
      </c>
      <c r="I7" s="1452"/>
      <c r="J7" s="1452"/>
      <c r="K7" s="1452"/>
      <c r="L7" s="1452"/>
      <c r="M7" s="425"/>
      <c r="N7" s="425"/>
      <c r="O7" s="426" t="s">
        <v>26</v>
      </c>
      <c r="P7" s="427">
        <f>+'5.2. EXPERIENCIA GRAL'!N6</f>
        <v>644511075</v>
      </c>
    </row>
    <row r="8" spans="2:21" ht="20.25" customHeight="1" thickBot="1">
      <c r="B8" s="1437" t="s">
        <v>41</v>
      </c>
      <c r="C8" s="1437"/>
      <c r="D8" s="285">
        <v>44306</v>
      </c>
      <c r="E8" s="286">
        <v>1</v>
      </c>
      <c r="F8" s="1453" t="s">
        <v>75</v>
      </c>
      <c r="G8" s="1453"/>
      <c r="H8" s="428">
        <f>IF(($D$7-TRUNC($D$7))&lt;=0.5,1,2)</f>
        <v>1</v>
      </c>
      <c r="I8" s="1454" t="str">
        <f>IF(H8=3,VLOOKUP(H8,$E$8:$F$9,2,FALSE),IF(H8=2,VLOOKUP(H8,$E$8:$F$9,2,FALSE),IF(H8=1,VLOOKUP(H8,$E$8:$F$9,2,FALSE),"NINGUNO")))</f>
        <v>Desviación estándar</v>
      </c>
      <c r="J8" s="1454"/>
      <c r="K8" s="1455">
        <f ca="1">IF($I$8="Media aritmética",ROUND(SUM(G14:G29)/P8,2),ROUND(_xlfn.STDEV.P(G14:G29),2))</f>
        <v>5305828.2300000004</v>
      </c>
      <c r="L8" s="1455"/>
      <c r="M8" s="425"/>
      <c r="N8" s="425"/>
      <c r="O8" s="429" t="s">
        <v>54</v>
      </c>
      <c r="P8" s="430">
        <f ca="1">16-(INT(COUNTBLANK(G14:G29)))</f>
        <v>9</v>
      </c>
    </row>
    <row r="9" spans="2:21" ht="36.75" customHeight="1" thickBot="1">
      <c r="B9" s="1437" t="s">
        <v>162</v>
      </c>
      <c r="C9" s="1437"/>
      <c r="D9" s="287">
        <v>560639418</v>
      </c>
      <c r="E9" s="286">
        <v>2</v>
      </c>
      <c r="F9" s="1453" t="s">
        <v>53</v>
      </c>
      <c r="G9" s="1453"/>
      <c r="H9" s="425"/>
      <c r="I9" s="425"/>
      <c r="J9" s="425"/>
      <c r="K9" s="425"/>
      <c r="L9" s="425"/>
      <c r="M9" s="425"/>
      <c r="N9" s="431"/>
      <c r="O9" s="425"/>
      <c r="P9" s="425"/>
    </row>
    <row r="10" spans="2:21" ht="21" customHeight="1" thickBot="1">
      <c r="B10" s="1437" t="s">
        <v>114</v>
      </c>
      <c r="C10" s="1437"/>
      <c r="D10" s="288">
        <v>0.1401</v>
      </c>
      <c r="E10" s="425"/>
      <c r="F10" s="425"/>
      <c r="G10" s="425"/>
      <c r="H10" s="425"/>
      <c r="I10" s="425"/>
      <c r="J10" s="425"/>
      <c r="K10" s="425"/>
      <c r="L10" s="425"/>
      <c r="M10" s="425"/>
      <c r="N10" s="425"/>
      <c r="O10" s="425"/>
      <c r="P10" s="425"/>
    </row>
    <row r="11" spans="2:21" ht="28.5" customHeight="1">
      <c r="B11" s="425"/>
      <c r="C11" s="425"/>
      <c r="D11" s="432"/>
      <c r="E11" s="425"/>
      <c r="F11" s="425"/>
      <c r="G11" s="425" t="b">
        <f ca="1">+G14&gt;=K8*100</f>
        <v>1</v>
      </c>
      <c r="I11" s="1438" t="s">
        <v>69</v>
      </c>
      <c r="J11" s="1439"/>
      <c r="K11" s="1439"/>
      <c r="L11" s="1440"/>
      <c r="M11" s="433" t="s">
        <v>2</v>
      </c>
      <c r="N11" s="425"/>
    </row>
    <row r="12" spans="2:21" ht="18" customHeight="1">
      <c r="B12" s="434"/>
      <c r="C12" s="431"/>
      <c r="D12" s="434"/>
      <c r="E12" s="431"/>
      <c r="F12" s="435" t="s">
        <v>49</v>
      </c>
      <c r="G12" s="431"/>
      <c r="I12" s="289">
        <v>100</v>
      </c>
      <c r="J12" s="289">
        <v>120</v>
      </c>
      <c r="K12" s="289">
        <f>200-J12</f>
        <v>80</v>
      </c>
      <c r="L12" s="289">
        <v>100</v>
      </c>
      <c r="M12" s="433">
        <f>+SUM(I12:L12)</f>
        <v>400</v>
      </c>
      <c r="N12" s="425"/>
    </row>
    <row r="13" spans="2:21" ht="47.25" customHeight="1">
      <c r="B13" s="436" t="s">
        <v>29</v>
      </c>
      <c r="C13" s="1438" t="s">
        <v>30</v>
      </c>
      <c r="D13" s="1439"/>
      <c r="E13" s="1440"/>
      <c r="F13" s="437" t="s">
        <v>50</v>
      </c>
      <c r="G13" s="436" t="s">
        <v>111</v>
      </c>
      <c r="H13" s="436" t="s">
        <v>121</v>
      </c>
      <c r="I13" s="438" t="s">
        <v>42</v>
      </c>
      <c r="J13" s="438" t="s">
        <v>70</v>
      </c>
      <c r="K13" s="438" t="s">
        <v>71</v>
      </c>
      <c r="L13" s="438" t="s">
        <v>163</v>
      </c>
      <c r="M13" s="439" t="s">
        <v>46</v>
      </c>
      <c r="N13" s="439" t="s">
        <v>164</v>
      </c>
      <c r="O13" s="1438" t="s">
        <v>33</v>
      </c>
      <c r="P13" s="1439"/>
      <c r="Q13" s="1440"/>
      <c r="T13" s="1441" t="s">
        <v>28</v>
      </c>
      <c r="U13" s="1441"/>
    </row>
    <row r="14" spans="2:21" s="447" customFormat="1" ht="57" customHeight="1">
      <c r="B14" s="440">
        <f>+IF('1_ENTREGA'!A8="","",'1_ENTREGA'!A8)</f>
        <v>1</v>
      </c>
      <c r="C14" s="1419" t="str">
        <f>IF(B14="","",VLOOKUP(B14,LISTA_OFERENTES,2,FALSE))</f>
        <v>INVERCOPA S.A.S.</v>
      </c>
      <c r="D14" s="1420"/>
      <c r="E14" s="1421"/>
      <c r="F14" s="441" t="str">
        <f>IFERROR(IF(VLOOKUP(B14,ESTATUS,8,FALSE)=0, " ",VLOOKUP(B14,ESTATUS,8,FALSE))," ")</f>
        <v>NH</v>
      </c>
      <c r="G14" s="442" t="str">
        <f t="shared" ref="G14:G43" si="0">IF(OR(F14="NH",F14=""),"",IF(VLOOKUP(B14,COSTO_D,2,FALSE)&gt;$D$9,"REVISAR",ROUND(VLOOKUP(B14,COSTO_D,2,FALSE),0)))</f>
        <v/>
      </c>
      <c r="H14" s="443" t="str">
        <f>IF(OR(F14="NH",F14=""),"",IF(VLOOKUP(B14,AU,2,FALSE)&gt;$D$10,"REVISAR",VLOOKUP(B14,AU,2,FALSE)))</f>
        <v/>
      </c>
      <c r="I14" s="444" t="str">
        <f>IF(G14="","",IF($I$8="Media aritmética",(G14&lt;=$K$8)*100+(G14&gt;$K$8)*0,IF(AND((AVERAGE($G$14:$G$40)-$K$8/2&lt;=G14),(G14&lt;=(AVERAGE($G$14:$G$40)+$K$8/2))),100,0)))</f>
        <v/>
      </c>
      <c r="J14" s="444" t="str">
        <f>+IF(F14="H",HLOOKUP(B14,'Cálculo Pt2'!$D$7:$BK$11,3,FALSE),"")</f>
        <v/>
      </c>
      <c r="K14" s="444" t="str">
        <f>+IF(F14="H",HLOOKUP(B14,'Cálculo Pt2'!$D$7:$BK$11,4,FALSE),"")</f>
        <v/>
      </c>
      <c r="L14" s="444" t="str">
        <f>IF(F14="H",($L$12*(MIN($H$14:$H$40)/H14))," ")</f>
        <v xml:space="preserve"> </v>
      </c>
      <c r="M14" s="445" t="str">
        <f>IF(OR(F14="",F14="NH"),"",SUM(I14:L14))</f>
        <v/>
      </c>
      <c r="N14" s="446" t="str">
        <f t="shared" ref="N14:N43" si="1">IFERROR(IF(OR(F14=" ",F14="NH")," ",VLOOKUP(M14,ORDEN,2,FALSE))," ")</f>
        <v xml:space="preserve"> </v>
      </c>
      <c r="O14" s="1422" t="str">
        <f>RESUMEN!I5</f>
        <v>Se rechaza la propuesta conforme al literal c. del numeral 14 de los Términos de Referencia: "Se presente de forma extemporánea antes o después de la fecha y hora fijadas para la entrega y el cierre o en lugar diferente al indicado."</v>
      </c>
      <c r="P14" s="1423"/>
      <c r="Q14" s="1424"/>
      <c r="T14" s="1076">
        <f ca="1">IFERROR(LARGE($M$14:$M$29,U14)," ")</f>
        <v>264</v>
      </c>
      <c r="U14" s="448">
        <v>1</v>
      </c>
    </row>
    <row r="15" spans="2:21" s="447" customFormat="1">
      <c r="B15" s="440">
        <f>+IF('1_ENTREGA'!A9="","",'1_ENTREGA'!A9)</f>
        <v>2</v>
      </c>
      <c r="C15" s="1419" t="str">
        <f t="shared" ref="C15:C29" si="2">IF(B15="","",VLOOKUP(B15,LISTA_OFERENTES,2,FALSE))</f>
        <v>MAURICIO RAFAEL PABA PINZÓN</v>
      </c>
      <c r="D15" s="1420"/>
      <c r="E15" s="1421"/>
      <c r="F15" s="441" t="str">
        <f t="shared" ref="F15:F43" ca="1" si="3">IFERROR(IF(VLOOKUP(B15,ESTATUS,8,FALSE)=0, " ",VLOOKUP(B15,ESTATUS,8,FALSE))," ")</f>
        <v>H</v>
      </c>
      <c r="G15" s="442">
        <f t="shared" ca="1" si="0"/>
        <v>551049627</v>
      </c>
      <c r="H15" s="443">
        <f t="shared" ref="H15:H43" ca="1" si="4">IF(OR(F15="NH",F15=""),"",IF(VLOOKUP(B15,AU,2,FALSE)&gt;$D$10,"REVISAR",VLOOKUP(B15,AU,2,FALSE)))</f>
        <v>0.14000000000000001</v>
      </c>
      <c r="I15" s="444">
        <f ca="1">IF(G15="","",IF($I$8="Media aritmética",(G15&lt;=$K$8)*100+(G15&gt;$K$8)*0,IF(AND((AVERAGE($G$14:$G$29)-$K$8/2&lt;=G15),(G15&lt;=(AVERAGE($G$14:$G$29)+$K$8/2))),100,0)))</f>
        <v>100</v>
      </c>
      <c r="J15" s="444">
        <f ca="1">+IF(F15="H",HLOOKUP(B15,'Cálculo Pt2'!$D$7:$BK$11,3,FALSE),"")</f>
        <v>16</v>
      </c>
      <c r="K15" s="444">
        <f ca="1">+IF(F15="H",HLOOKUP(B15,'Cálculo Pt2'!$D$7:$BK$11,4,FALSE),"")</f>
        <v>19.999999999999996</v>
      </c>
      <c r="L15" s="444">
        <f ca="1">IF(F15="H",($L$12*(MIN($H$14:$H$29)/H15))," ")</f>
        <v>85.714285714285694</v>
      </c>
      <c r="M15" s="445">
        <f t="shared" ref="M15:M43" ca="1" si="5">IF(OR(F15="",F15="NH"),"",SUM(I15:L15))</f>
        <v>221.71428571428569</v>
      </c>
      <c r="N15" s="446">
        <f t="shared" ca="1" si="1"/>
        <v>2</v>
      </c>
      <c r="O15" s="1422"/>
      <c r="P15" s="1423"/>
      <c r="Q15" s="1424"/>
      <c r="T15" s="1076">
        <f t="shared" ref="T15:T43" ca="1" si="6">IFERROR(LARGE($M$14:$M$29,U15)," ")</f>
        <v>221.71428571428569</v>
      </c>
      <c r="U15" s="448">
        <v>2</v>
      </c>
    </row>
    <row r="16" spans="2:21" s="447" customFormat="1">
      <c r="B16" s="440">
        <f>+IF('1_ENTREGA'!A10="","",'1_ENTREGA'!A10)</f>
        <v>3</v>
      </c>
      <c r="C16" s="1419" t="str">
        <f t="shared" si="2"/>
        <v>CONSORCIO INTERNACIONAL DE SOLUCIONES INTEGRALES S.A.S.</v>
      </c>
      <c r="D16" s="1420"/>
      <c r="E16" s="1421"/>
      <c r="F16" s="441" t="str">
        <f t="shared" ca="1" si="3"/>
        <v>H</v>
      </c>
      <c r="G16" s="442">
        <f t="shared" ca="1" si="0"/>
        <v>542098891</v>
      </c>
      <c r="H16" s="443">
        <f t="shared" ca="1" si="4"/>
        <v>0.13</v>
      </c>
      <c r="I16" s="444">
        <f t="shared" ref="I16:I46" ca="1" si="7">IF(G16="","",IF($I$8="Media aritmética",(G16&lt;=$K$8)*100+(G16&gt;$K$8)*0,IF(AND((AVERAGE($G$14:$G$29)-$K$8/2&lt;=G16),(G16&lt;=(AVERAGE($G$14:$G$29)+$K$8/2))),100,0)))</f>
        <v>0</v>
      </c>
      <c r="J16" s="444">
        <f ca="1">+IF(F16="H",HLOOKUP(B16,'Cálculo Pt2'!$D$7:$BK$11,3,FALSE),"")</f>
        <v>48</v>
      </c>
      <c r="K16" s="444">
        <f ca="1">+IF(F16="H",HLOOKUP(B16,'Cálculo Pt2'!$D$7:$BK$11,4,FALSE),"")</f>
        <v>21.17647058823529</v>
      </c>
      <c r="L16" s="444">
        <f t="shared" ref="L16:L29" ca="1" si="8">IF(F16="H",($L$12*(MIN($H$14:$H$29)/H16))," ")</f>
        <v>92.307692307692307</v>
      </c>
      <c r="M16" s="445">
        <f t="shared" ca="1" si="5"/>
        <v>161.4841628959276</v>
      </c>
      <c r="N16" s="446">
        <f t="shared" ca="1" si="1"/>
        <v>5</v>
      </c>
      <c r="O16" s="1422"/>
      <c r="P16" s="1423"/>
      <c r="Q16" s="1424"/>
      <c r="T16" s="1076">
        <f t="shared" ca="1" si="6"/>
        <v>216.06722689075627</v>
      </c>
      <c r="U16" s="448">
        <v>3</v>
      </c>
    </row>
    <row r="17" spans="2:21" s="447" customFormat="1" ht="47.25" customHeight="1">
      <c r="B17" s="440">
        <f>+IF('1_ENTREGA'!A11="","",'1_ENTREGA'!A11)</f>
        <v>4</v>
      </c>
      <c r="C17" s="1419" t="str">
        <f t="shared" si="2"/>
        <v>LUIS ENRIQUE OYOLA QUINTERO</v>
      </c>
      <c r="D17" s="1420"/>
      <c r="E17" s="1421"/>
      <c r="F17" s="441" t="str">
        <f t="shared" ca="1" si="3"/>
        <v>NH</v>
      </c>
      <c r="G17" s="442" t="str">
        <f t="shared" ca="1" si="0"/>
        <v/>
      </c>
      <c r="H17" s="443" t="str">
        <f t="shared" ca="1" si="4"/>
        <v/>
      </c>
      <c r="I17" s="444" t="str">
        <f t="shared" ca="1" si="7"/>
        <v/>
      </c>
      <c r="J17" s="444" t="str">
        <f ca="1">+IF(F17="H",HLOOKUP(B17,'Cálculo Pt2'!$D$7:$BK$11,3,FALSE),"")</f>
        <v/>
      </c>
      <c r="K17" s="444" t="str">
        <f ca="1">+IF(F17="H",HLOOKUP(B17,'Cálculo Pt2'!$D$7:$BK$11,4,FALSE),"")</f>
        <v/>
      </c>
      <c r="L17" s="444" t="str">
        <f t="shared" ca="1" si="8"/>
        <v xml:space="preserve"> </v>
      </c>
      <c r="M17" s="445" t="str">
        <f t="shared" ca="1" si="5"/>
        <v/>
      </c>
      <c r="N17" s="446" t="str">
        <f t="shared" ca="1" si="1"/>
        <v xml:space="preserve"> </v>
      </c>
      <c r="O17" s="1422" t="str">
        <f>RESUMEN!I8</f>
        <v>Se inhabilita la propuesta conforme al literal j. del numeral 14 de los Términos de Referencia: j. "Modifique las descripciones, los ítems o las cantidades del formato de presentación de la Propuesta económica" ítem modificados 11,6 - 11,7"</v>
      </c>
      <c r="P17" s="1423"/>
      <c r="Q17" s="1424"/>
      <c r="T17" s="1076">
        <f t="shared" ca="1" si="6"/>
        <v>197.12418300653593</v>
      </c>
      <c r="U17" s="448">
        <v>4</v>
      </c>
    </row>
    <row r="18" spans="2:21" s="447" customFormat="1">
      <c r="B18" s="440">
        <f>+IF('1_ENTREGA'!A12="","",'1_ENTREGA'!A12)</f>
        <v>5</v>
      </c>
      <c r="C18" s="1419" t="str">
        <f t="shared" si="2"/>
        <v>JOHN JAIRO VÁSQUEZ SUÁREZ</v>
      </c>
      <c r="D18" s="1420"/>
      <c r="E18" s="1421"/>
      <c r="F18" s="441" t="str">
        <f t="shared" ca="1" si="3"/>
        <v>H</v>
      </c>
      <c r="G18" s="442">
        <f t="shared" ca="1" si="0"/>
        <v>549328522</v>
      </c>
      <c r="H18" s="443">
        <f t="shared" ca="1" si="4"/>
        <v>0.14000000000000001</v>
      </c>
      <c r="I18" s="444">
        <f t="shared" ca="1" si="7"/>
        <v>100</v>
      </c>
      <c r="J18" s="444">
        <f ca="1">+IF(F18="H",HLOOKUP(B18,'Cálculo Pt2'!$D$7:$BK$11,3,FALSE),"")</f>
        <v>8</v>
      </c>
      <c r="K18" s="444">
        <f ca="1">+IF(F18="H",HLOOKUP(B18,'Cálculo Pt2'!$D$7:$BK$11,4,FALSE),"")</f>
        <v>22.352941176470583</v>
      </c>
      <c r="L18" s="444">
        <f t="shared" ca="1" si="8"/>
        <v>85.714285714285694</v>
      </c>
      <c r="M18" s="445">
        <f t="shared" ca="1" si="5"/>
        <v>216.06722689075627</v>
      </c>
      <c r="N18" s="446">
        <f t="shared" ca="1" si="1"/>
        <v>3</v>
      </c>
      <c r="O18" s="1422"/>
      <c r="P18" s="1423"/>
      <c r="Q18" s="1424"/>
      <c r="T18" s="1076">
        <f t="shared" ca="1" si="6"/>
        <v>161.4841628959276</v>
      </c>
      <c r="U18" s="448">
        <v>5</v>
      </c>
    </row>
    <row r="19" spans="2:21" s="447" customFormat="1">
      <c r="B19" s="440">
        <f>+IF('1_ENTREGA'!A13="","",'1_ENTREGA'!A13)</f>
        <v>6</v>
      </c>
      <c r="C19" s="1419" t="str">
        <f t="shared" si="2"/>
        <v>GRUPO EMPRESARIAL PINZÓN MUÑOZ S.A.S.</v>
      </c>
      <c r="D19" s="1420"/>
      <c r="E19" s="1421"/>
      <c r="F19" s="441" t="str">
        <f t="shared" ca="1" si="3"/>
        <v>H</v>
      </c>
      <c r="G19" s="442">
        <f t="shared" ca="1" si="0"/>
        <v>545966282</v>
      </c>
      <c r="H19" s="443">
        <f t="shared" ca="1" si="4"/>
        <v>0.13500000000000001</v>
      </c>
      <c r="I19" s="444">
        <f t="shared" ca="1" si="7"/>
        <v>0</v>
      </c>
      <c r="J19" s="444">
        <f ca="1">+IF(F19="H",HLOOKUP(B19,'Cálculo Pt2'!$D$7:$BK$11,3,FALSE),"")</f>
        <v>80</v>
      </c>
      <c r="K19" s="444">
        <f ca="1">+IF(F19="H",HLOOKUP(B19,'Cálculo Pt2'!$D$7:$BK$11,4,FALSE),"")</f>
        <v>28.235294117647051</v>
      </c>
      <c r="L19" s="444">
        <f t="shared" ca="1" si="8"/>
        <v>88.888888888888886</v>
      </c>
      <c r="M19" s="445">
        <f t="shared" ca="1" si="5"/>
        <v>197.12418300653593</v>
      </c>
      <c r="N19" s="446">
        <f t="shared" ca="1" si="1"/>
        <v>4</v>
      </c>
      <c r="O19" s="1422"/>
      <c r="P19" s="1423"/>
      <c r="Q19" s="1424"/>
      <c r="T19" s="1076">
        <f t="shared" ca="1" si="6"/>
        <v>145.41176470588235</v>
      </c>
      <c r="U19" s="448">
        <v>6</v>
      </c>
    </row>
    <row r="20" spans="2:21" s="447" customFormat="1">
      <c r="B20" s="440">
        <f>+IF('1_ENTREGA'!A14="","",'1_ENTREGA'!A14)</f>
        <v>7</v>
      </c>
      <c r="C20" s="1419" t="str">
        <f t="shared" si="2"/>
        <v>ASEM S.A.S.</v>
      </c>
      <c r="D20" s="1420"/>
      <c r="E20" s="1421"/>
      <c r="F20" s="441" t="str">
        <f t="shared" ca="1" si="3"/>
        <v>H</v>
      </c>
      <c r="G20" s="442">
        <f t="shared" ca="1" si="0"/>
        <v>556159126</v>
      </c>
      <c r="H20" s="443">
        <f t="shared" ca="1" si="4"/>
        <v>0.12</v>
      </c>
      <c r="I20" s="444">
        <f t="shared" ca="1" si="7"/>
        <v>0</v>
      </c>
      <c r="J20" s="444">
        <f ca="1">+IF(F20="H",HLOOKUP(B20,'Cálculo Pt2'!$D$7:$BK$11,3,FALSE),"")</f>
        <v>16</v>
      </c>
      <c r="K20" s="444">
        <f ca="1">+IF(F20="H",HLOOKUP(B20,'Cálculo Pt2'!$D$7:$BK$11,4,FALSE),"")</f>
        <v>29.411764705882344</v>
      </c>
      <c r="L20" s="444">
        <f t="shared" ca="1" si="8"/>
        <v>100</v>
      </c>
      <c r="M20" s="445">
        <f t="shared" ca="1" si="5"/>
        <v>145.41176470588235</v>
      </c>
      <c r="N20" s="446">
        <f t="shared" ca="1" si="1"/>
        <v>6</v>
      </c>
      <c r="O20" s="1422"/>
      <c r="P20" s="1423"/>
      <c r="Q20" s="1424"/>
      <c r="T20" s="1076">
        <f t="shared" ca="1" si="6"/>
        <v>132.33823529411762</v>
      </c>
      <c r="U20" s="448">
        <v>7</v>
      </c>
    </row>
    <row r="21" spans="2:21" s="447" customFormat="1" ht="39" customHeight="1">
      <c r="B21" s="440">
        <f>+IF('1_ENTREGA'!A15="","",'1_ENTREGA'!A15)</f>
        <v>8</v>
      </c>
      <c r="C21" s="1419" t="str">
        <f t="shared" si="2"/>
        <v>ARCELEC S.A.S.</v>
      </c>
      <c r="D21" s="1420"/>
      <c r="E21" s="1421"/>
      <c r="F21" s="441" t="str">
        <f t="shared" ca="1" si="3"/>
        <v>NH</v>
      </c>
      <c r="G21" s="442" t="str">
        <f t="shared" ca="1" si="0"/>
        <v/>
      </c>
      <c r="H21" s="443" t="str">
        <f t="shared" ca="1" si="4"/>
        <v/>
      </c>
      <c r="I21" s="444" t="str">
        <f t="shared" ca="1" si="7"/>
        <v/>
      </c>
      <c r="J21" s="444" t="str">
        <f ca="1">+IF(F21="H",HLOOKUP(B21,'Cálculo Pt2'!$D$7:$BK$11,3,FALSE),"")</f>
        <v/>
      </c>
      <c r="K21" s="444" t="str">
        <f ca="1">+IF(F21="H",HLOOKUP(B21,'Cálculo Pt2'!$D$7:$BK$11,4,FALSE),"")</f>
        <v/>
      </c>
      <c r="L21" s="444" t="str">
        <f t="shared" ca="1" si="8"/>
        <v xml:space="preserve"> </v>
      </c>
      <c r="M21" s="445" t="str">
        <f t="shared" ca="1" si="5"/>
        <v/>
      </c>
      <c r="N21" s="446" t="str">
        <f t="shared" ca="1" si="1"/>
        <v xml:space="preserve"> </v>
      </c>
      <c r="O21" s="1422" t="str">
        <f>RESUMEN!I12</f>
        <v>Actualmente, se tiene información fidedigna, sobre la existencia de hechos de fuerza mayor que le impedirían celebrar y ejecutar el contrato, conforme lo exigen los Términos de Referencia.</v>
      </c>
      <c r="P21" s="1423"/>
      <c r="Q21" s="1424"/>
      <c r="T21" s="1076">
        <f t="shared" ca="1" si="6"/>
        <v>128.54298642533936</v>
      </c>
      <c r="U21" s="448">
        <v>8</v>
      </c>
    </row>
    <row r="22" spans="2:21" s="447" customFormat="1" ht="40.5" customHeight="1">
      <c r="B22" s="440">
        <f>+IF('1_ENTREGA'!A16="","",'1_ENTREGA'!A16)</f>
        <v>9</v>
      </c>
      <c r="C22" s="1419" t="str">
        <f t="shared" si="2"/>
        <v>HIMHER Y COMPAÑIA S.A.</v>
      </c>
      <c r="D22" s="1420"/>
      <c r="E22" s="1421"/>
      <c r="F22" s="441" t="str">
        <f t="shared" ca="1" si="3"/>
        <v>NH</v>
      </c>
      <c r="G22" s="442" t="str">
        <f t="shared" ca="1" si="0"/>
        <v/>
      </c>
      <c r="H22" s="443" t="str">
        <f t="shared" ca="1" si="4"/>
        <v/>
      </c>
      <c r="I22" s="444" t="str">
        <f t="shared" ca="1" si="7"/>
        <v/>
      </c>
      <c r="J22" s="444" t="str">
        <f ca="1">+IF(F22="H",HLOOKUP(B22,'Cálculo Pt2'!$D$7:$BK$11,3,FALSE),"")</f>
        <v/>
      </c>
      <c r="K22" s="444" t="str">
        <f ca="1">+IF(F22="H",HLOOKUP(B22,'Cálculo Pt2'!$D$7:$BK$11,4,FALSE),"")</f>
        <v/>
      </c>
      <c r="L22" s="444" t="str">
        <f t="shared" ca="1" si="8"/>
        <v xml:space="preserve"> </v>
      </c>
      <c r="M22" s="445" t="str">
        <f t="shared" ca="1" si="5"/>
        <v/>
      </c>
      <c r="N22" s="446" t="str">
        <f t="shared" ca="1" si="1"/>
        <v xml:space="preserve"> </v>
      </c>
      <c r="O22" s="1422" t="str">
        <f>RESUMEN!I13</f>
        <v>No cumple con la experiencia solicita en el numeral 5.2 de los Términos de Referencia: Garantizar que la sumatoria de los hasta cinco (5) contratos ejecutados, sea mayor a dos (2)</v>
      </c>
      <c r="P22" s="1423"/>
      <c r="Q22" s="1424"/>
      <c r="T22" s="1076">
        <f t="shared" ca="1" si="6"/>
        <v>110.89184060721061</v>
      </c>
      <c r="U22" s="448">
        <v>9</v>
      </c>
    </row>
    <row r="23" spans="2:21" s="447" customFormat="1" ht="40.5" customHeight="1">
      <c r="B23" s="440">
        <f>+IF('1_ENTREGA'!A17="","",'1_ENTREGA'!A17)</f>
        <v>10</v>
      </c>
      <c r="C23" s="1419" t="str">
        <f t="shared" si="2"/>
        <v>INTER OBRAS GR S.A.S.</v>
      </c>
      <c r="D23" s="1420"/>
      <c r="E23" s="1421"/>
      <c r="F23" s="441" t="str">
        <f t="shared" ca="1" si="3"/>
        <v>NH</v>
      </c>
      <c r="G23" s="442" t="str">
        <f t="shared" ca="1" si="0"/>
        <v/>
      </c>
      <c r="H23" s="443" t="str">
        <f t="shared" ca="1" si="4"/>
        <v/>
      </c>
      <c r="I23" s="444" t="str">
        <f t="shared" ca="1" si="7"/>
        <v/>
      </c>
      <c r="J23" s="444" t="str">
        <f ca="1">+IF(F23="H",HLOOKUP(B23,'Cálculo Pt2'!$D$7:$BK$11,3,FALSE),"")</f>
        <v/>
      </c>
      <c r="K23" s="444" t="str">
        <f ca="1">+IF(F23="H",HLOOKUP(B23,'Cálculo Pt2'!$D$7:$BK$11,4,FALSE),"")</f>
        <v/>
      </c>
      <c r="L23" s="444" t="str">
        <f t="shared" ca="1" si="8"/>
        <v xml:space="preserve"> </v>
      </c>
      <c r="M23" s="445" t="str">
        <f t="shared" ca="1" si="5"/>
        <v/>
      </c>
      <c r="N23" s="446" t="str">
        <f t="shared" ca="1" si="1"/>
        <v xml:space="preserve"> </v>
      </c>
      <c r="O23" s="1422" t="str">
        <f>RESUMEN!I14</f>
        <v>No cumple con la experiencia solicita en el numeral 5.2 de los Términos de Referencia: Garantizar que la sumatoria de los hasta cinco (5) contratos ejecutados, sea mayor a dos (2)</v>
      </c>
      <c r="P23" s="1423"/>
      <c r="Q23" s="1424"/>
      <c r="T23" s="1076" t="str">
        <f t="shared" ca="1" si="6"/>
        <v xml:space="preserve"> </v>
      </c>
      <c r="U23" s="448">
        <v>10</v>
      </c>
    </row>
    <row r="24" spans="2:21" s="447" customFormat="1">
      <c r="B24" s="440">
        <f>+IF('1_ENTREGA'!A18="","",'1_ENTREGA'!A18)</f>
        <v>11</v>
      </c>
      <c r="C24" s="1419" t="str">
        <f t="shared" si="2"/>
        <v>KA S.A.</v>
      </c>
      <c r="D24" s="1420"/>
      <c r="E24" s="1421"/>
      <c r="F24" s="441" t="str">
        <f t="shared" ca="1" si="3"/>
        <v>H</v>
      </c>
      <c r="G24" s="442">
        <f t="shared" ca="1" si="0"/>
        <v>547511571</v>
      </c>
      <c r="H24" s="443">
        <f t="shared" ca="1" si="4"/>
        <v>0.124</v>
      </c>
      <c r="I24" s="444">
        <f t="shared" ca="1" si="7"/>
        <v>0</v>
      </c>
      <c r="J24" s="444">
        <f ca="1">+IF(F24="H",HLOOKUP(B24,'Cálculo Pt2'!$D$7:$BK$11,3,FALSE),"")</f>
        <v>0</v>
      </c>
      <c r="K24" s="444">
        <f ca="1">+IF(F24="H",HLOOKUP(B24,'Cálculo Pt2'!$D$7:$BK$11,4,FALSE),"")</f>
        <v>14.117647058823527</v>
      </c>
      <c r="L24" s="444">
        <f t="shared" ca="1" si="8"/>
        <v>96.774193548387089</v>
      </c>
      <c r="M24" s="445">
        <f t="shared" ca="1" si="5"/>
        <v>110.89184060721061</v>
      </c>
      <c r="N24" s="446">
        <f t="shared" ca="1" si="1"/>
        <v>9</v>
      </c>
      <c r="O24" s="1422"/>
      <c r="P24" s="1423"/>
      <c r="Q24" s="1424"/>
      <c r="T24" s="1076" t="str">
        <f t="shared" ca="1" si="6"/>
        <v xml:space="preserve"> </v>
      </c>
      <c r="U24" s="448">
        <v>11</v>
      </c>
    </row>
    <row r="25" spans="2:21" s="447" customFormat="1" ht="13.5" customHeight="1">
      <c r="B25" s="440">
        <f>+IF('1_ENTREGA'!A19="","",'1_ENTREGA'!A19)</f>
        <v>12</v>
      </c>
      <c r="C25" s="1419" t="str">
        <f t="shared" si="2"/>
        <v>JULIO CESAR QUESADA ARREDONDO</v>
      </c>
      <c r="D25" s="1420"/>
      <c r="E25" s="1421"/>
      <c r="F25" s="441" t="str">
        <f t="shared" ca="1" si="3"/>
        <v>H</v>
      </c>
      <c r="G25" s="442">
        <f t="shared" ca="1" si="0"/>
        <v>558930881</v>
      </c>
      <c r="H25" s="443">
        <f t="shared" ca="1" si="4"/>
        <v>0.128</v>
      </c>
      <c r="I25" s="444">
        <f t="shared" ca="1" si="7"/>
        <v>0</v>
      </c>
      <c r="J25" s="444">
        <f ca="1">+IF(F25="H",HLOOKUP(B25,'Cálculo Pt2'!$D$7:$BK$11,3,FALSE),"")</f>
        <v>8</v>
      </c>
      <c r="K25" s="444">
        <f ca="1">+IF(F25="H",HLOOKUP(B25,'Cálculo Pt2'!$D$7:$BK$11,4,FALSE),"")</f>
        <v>30.588235294117638</v>
      </c>
      <c r="L25" s="444">
        <f t="shared" ca="1" si="8"/>
        <v>93.75</v>
      </c>
      <c r="M25" s="445">
        <f t="shared" ca="1" si="5"/>
        <v>132.33823529411762</v>
      </c>
      <c r="N25" s="446">
        <f t="shared" ca="1" si="1"/>
        <v>7</v>
      </c>
      <c r="O25" s="1422"/>
      <c r="P25" s="1423"/>
      <c r="Q25" s="1424"/>
      <c r="T25" s="1076" t="str">
        <f t="shared" ca="1" si="6"/>
        <v xml:space="preserve"> </v>
      </c>
      <c r="U25" s="448">
        <v>12</v>
      </c>
    </row>
    <row r="26" spans="2:21" s="447" customFormat="1" ht="56.25" customHeight="1">
      <c r="B26" s="440">
        <f>+IF('1_ENTREGA'!A20="","",'1_ENTREGA'!A20)</f>
        <v>13</v>
      </c>
      <c r="C26" s="1419" t="str">
        <f t="shared" si="2"/>
        <v>GALA URBANA S.A.S.</v>
      </c>
      <c r="D26" s="1420"/>
      <c r="E26" s="1421"/>
      <c r="F26" s="441" t="str">
        <f t="shared" ca="1" si="3"/>
        <v>NH</v>
      </c>
      <c r="G26" s="442" t="str">
        <f t="shared" ca="1" si="0"/>
        <v/>
      </c>
      <c r="H26" s="443" t="str">
        <f t="shared" ca="1" si="4"/>
        <v/>
      </c>
      <c r="I26" s="444" t="str">
        <f t="shared" ca="1" si="7"/>
        <v/>
      </c>
      <c r="J26" s="444" t="str">
        <f ca="1">+IF(F26="H",HLOOKUP(B26,'Cálculo Pt2'!$D$7:$BK$11,3,FALSE),"")</f>
        <v/>
      </c>
      <c r="K26" s="444" t="str">
        <f ca="1">+IF(F26="H",HLOOKUP(B26,'Cálculo Pt2'!$D$7:$BK$11,4,FALSE),"")</f>
        <v/>
      </c>
      <c r="L26" s="444" t="str">
        <f t="shared" ca="1" si="8"/>
        <v xml:space="preserve"> </v>
      </c>
      <c r="M26" s="445" t="str">
        <f t="shared" ca="1" si="5"/>
        <v/>
      </c>
      <c r="N26" s="446" t="str">
        <f t="shared" ca="1" si="1"/>
        <v xml:space="preserve"> </v>
      </c>
      <c r="O26" s="1422" t="str">
        <f>RESUMEN!I17</f>
        <v xml:space="preserve">Se rechaza de plano conforme el Numeral 5.3. Requisitos de capacidad financiera. por no cumplir con el capital de trabajo exigido en los términos de referencia. por no cumplir con el capital de trabajo exigido en los terminos de referencia </v>
      </c>
      <c r="P26" s="1423"/>
      <c r="Q26" s="1424"/>
      <c r="T26" s="1076" t="str">
        <f t="shared" ca="1" si="6"/>
        <v xml:space="preserve"> </v>
      </c>
      <c r="U26" s="448">
        <v>13</v>
      </c>
    </row>
    <row r="27" spans="2:21" s="447" customFormat="1" ht="33.75" customHeight="1">
      <c r="B27" s="440">
        <f>+IF('1_ENTREGA'!A21="","",'1_ENTREGA'!A21)</f>
        <v>14</v>
      </c>
      <c r="C27" s="1419" t="str">
        <f t="shared" si="2"/>
        <v>SIRCOL S.A.S.</v>
      </c>
      <c r="D27" s="1420"/>
      <c r="E27" s="1421"/>
      <c r="F27" s="441" t="str">
        <f t="shared" ca="1" si="3"/>
        <v>NH</v>
      </c>
      <c r="G27" s="442" t="str">
        <f t="shared" ca="1" si="0"/>
        <v/>
      </c>
      <c r="H27" s="443" t="str">
        <f t="shared" ca="1" si="4"/>
        <v/>
      </c>
      <c r="I27" s="444" t="str">
        <f t="shared" ca="1" si="7"/>
        <v/>
      </c>
      <c r="J27" s="444" t="str">
        <f ca="1">+IF(F27="H",HLOOKUP(B27,'Cálculo Pt2'!$D$7:$BK$11,3,FALSE),"")</f>
        <v/>
      </c>
      <c r="K27" s="444" t="str">
        <f ca="1">+IF(F27="H",HLOOKUP(B27,'Cálculo Pt2'!$D$7:$BK$11,4,FALSE),"")</f>
        <v/>
      </c>
      <c r="L27" s="444" t="str">
        <f t="shared" ca="1" si="8"/>
        <v xml:space="preserve"> </v>
      </c>
      <c r="M27" s="445" t="str">
        <f t="shared" ca="1" si="5"/>
        <v/>
      </c>
      <c r="N27" s="446" t="str">
        <f t="shared" ca="1" si="1"/>
        <v xml:space="preserve"> </v>
      </c>
      <c r="O27" s="1422" t="str">
        <f>RESUMEN!I18</f>
        <v>Se inhabilita la propuesta conforme al literal h. del numeral 14 de los terminos de referencia: "Presente una Propuesta parcial o deje de cotizar algún ítem" item no cotizado 10.8"</v>
      </c>
      <c r="P27" s="1423"/>
      <c r="Q27" s="1424"/>
      <c r="T27" s="1076" t="str">
        <f t="shared" ca="1" si="6"/>
        <v xml:space="preserve"> </v>
      </c>
      <c r="U27" s="448">
        <v>14</v>
      </c>
    </row>
    <row r="28" spans="2:21" s="447" customFormat="1">
      <c r="B28" s="440">
        <f>+IF('1_ENTREGA'!A22="","",'1_ENTREGA'!A22)</f>
        <v>15</v>
      </c>
      <c r="C28" s="1419" t="str">
        <f t="shared" si="2"/>
        <v>ACEROS Y CONCRETOS S.A.S.</v>
      </c>
      <c r="D28" s="1420"/>
      <c r="E28" s="1421"/>
      <c r="F28" s="441" t="str">
        <f t="shared" ca="1" si="3"/>
        <v>H</v>
      </c>
      <c r="G28" s="442">
        <f t="shared" ca="1" si="0"/>
        <v>548988000</v>
      </c>
      <c r="H28" s="443">
        <f t="shared" ca="1" si="4"/>
        <v>0.12</v>
      </c>
      <c r="I28" s="444">
        <f t="shared" ca="1" si="7"/>
        <v>100</v>
      </c>
      <c r="J28" s="444">
        <f ca="1">+IF(F28="H",HLOOKUP(B28,'Cálculo Pt2'!$D$7:$BK$11,3,FALSE),"")</f>
        <v>24</v>
      </c>
      <c r="K28" s="444">
        <f ca="1">+IF(F28="H",HLOOKUP(B28,'Cálculo Pt2'!$D$7:$BK$11,4,FALSE),"")</f>
        <v>40.000000000000007</v>
      </c>
      <c r="L28" s="444">
        <f t="shared" ca="1" si="8"/>
        <v>100</v>
      </c>
      <c r="M28" s="445">
        <f t="shared" ca="1" si="5"/>
        <v>264</v>
      </c>
      <c r="N28" s="446">
        <f t="shared" ca="1" si="1"/>
        <v>1</v>
      </c>
      <c r="O28" s="1422"/>
      <c r="P28" s="1423"/>
      <c r="Q28" s="1424"/>
      <c r="T28" s="1076" t="str">
        <f t="shared" ca="1" si="6"/>
        <v xml:space="preserve"> </v>
      </c>
      <c r="U28" s="448">
        <v>15</v>
      </c>
    </row>
    <row r="29" spans="2:21" s="447" customFormat="1">
      <c r="B29" s="440">
        <f>+IF('1_ENTREGA'!A23="","",'1_ENTREGA'!A23)</f>
        <v>16</v>
      </c>
      <c r="C29" s="1419" t="str">
        <f t="shared" si="2"/>
        <v>DANIEL JOSÉ NIEVES VERGARA</v>
      </c>
      <c r="D29" s="1420"/>
      <c r="E29" s="1421"/>
      <c r="F29" s="441" t="str">
        <f t="shared" ca="1" si="3"/>
        <v>H</v>
      </c>
      <c r="G29" s="442">
        <f t="shared" ca="1" si="0"/>
        <v>557368147</v>
      </c>
      <c r="H29" s="443">
        <f t="shared" ca="1" si="4"/>
        <v>0.13</v>
      </c>
      <c r="I29" s="444">
        <f t="shared" ca="1" si="7"/>
        <v>0</v>
      </c>
      <c r="J29" s="444">
        <f ca="1">+IF(F29="H",HLOOKUP(B29,'Cálculo Pt2'!$D$7:$BK$11,3,FALSE),"")</f>
        <v>8</v>
      </c>
      <c r="K29" s="444">
        <f ca="1">+IF(F29="H",HLOOKUP(B29,'Cálculo Pt2'!$D$7:$BK$11,4,FALSE),"")</f>
        <v>28.235294117647051</v>
      </c>
      <c r="L29" s="444">
        <f t="shared" ca="1" si="8"/>
        <v>92.307692307692307</v>
      </c>
      <c r="M29" s="445">
        <f t="shared" ca="1" si="5"/>
        <v>128.54298642533936</v>
      </c>
      <c r="N29" s="446">
        <f t="shared" ca="1" si="1"/>
        <v>8</v>
      </c>
      <c r="O29" s="1422"/>
      <c r="P29" s="1423"/>
      <c r="Q29" s="1424"/>
      <c r="T29" s="1076" t="str">
        <f t="shared" ca="1" si="6"/>
        <v xml:space="preserve"> </v>
      </c>
      <c r="U29" s="448">
        <v>16</v>
      </c>
    </row>
    <row r="30" spans="2:21" s="447" customFormat="1" hidden="1">
      <c r="B30" s="440">
        <f>+IF('1_ENTREGA'!A24="","",'1_ENTREGA'!A24)</f>
        <v>17</v>
      </c>
      <c r="C30" s="1419">
        <f t="shared" ref="C30:C42" si="9">IF(B30="","",VLOOKUP(B30,LISTA_OFERENTES,2,FALSE))</f>
        <v>0</v>
      </c>
      <c r="D30" s="1420"/>
      <c r="E30" s="1421"/>
      <c r="F30" s="441" t="str">
        <f t="shared" si="3"/>
        <v xml:space="preserve"> </v>
      </c>
      <c r="G30" s="442" t="e">
        <f t="shared" si="0"/>
        <v>#N/A</v>
      </c>
      <c r="H30" s="443" t="e">
        <f t="shared" si="4"/>
        <v>#N/A</v>
      </c>
      <c r="I30" s="444" t="e">
        <f t="shared" si="7"/>
        <v>#N/A</v>
      </c>
      <c r="J30" s="444" t="str">
        <f>+IF(F30="H",HLOOKUP(B30,'Cálculo Pt2'!$D$7:$BK$11,3,FALSE),"")</f>
        <v/>
      </c>
      <c r="K30" s="444" t="str">
        <f>+IF(F30="H",HLOOKUP(B30,'Cálculo Pt2'!$D$7:$BK$11,4,FALSE),"")</f>
        <v/>
      </c>
      <c r="L30" s="444" t="str">
        <f t="shared" ref="L30:L43" si="10">IF(F30="H",($L$12*(MIN($H$14:$H$40)/H30))," ")</f>
        <v xml:space="preserve"> </v>
      </c>
      <c r="M30" s="445" t="e">
        <f t="shared" si="5"/>
        <v>#N/A</v>
      </c>
      <c r="N30" s="446" t="str">
        <f t="shared" si="1"/>
        <v xml:space="preserve"> </v>
      </c>
      <c r="O30" s="1425" t="e">
        <f>+RESUMEN!#REF!</f>
        <v>#REF!</v>
      </c>
      <c r="P30" s="1426"/>
      <c r="Q30" s="1427"/>
      <c r="T30" s="1076" t="str">
        <f t="shared" ca="1" si="6"/>
        <v xml:space="preserve"> </v>
      </c>
      <c r="U30" s="448">
        <v>17</v>
      </c>
    </row>
    <row r="31" spans="2:21" s="447" customFormat="1" hidden="1">
      <c r="B31" s="440">
        <f>+IF('1_ENTREGA'!A25="","",'1_ENTREGA'!A25)</f>
        <v>18</v>
      </c>
      <c r="C31" s="1419">
        <f t="shared" si="9"/>
        <v>0</v>
      </c>
      <c r="D31" s="1420"/>
      <c r="E31" s="1421"/>
      <c r="F31" s="441" t="str">
        <f t="shared" si="3"/>
        <v xml:space="preserve"> </v>
      </c>
      <c r="G31" s="442" t="e">
        <f t="shared" si="0"/>
        <v>#N/A</v>
      </c>
      <c r="H31" s="443" t="e">
        <f t="shared" si="4"/>
        <v>#N/A</v>
      </c>
      <c r="I31" s="444" t="e">
        <f t="shared" si="7"/>
        <v>#N/A</v>
      </c>
      <c r="J31" s="444" t="str">
        <f>+IF(F31="H",HLOOKUP(B31,'Cálculo Pt2'!$D$7:$BK$11,3,FALSE),"")</f>
        <v/>
      </c>
      <c r="K31" s="444" t="str">
        <f>+IF(F31="H",HLOOKUP(B31,'Cálculo Pt2'!$D$7:$BK$11,4,FALSE),"")</f>
        <v/>
      </c>
      <c r="L31" s="444" t="str">
        <f t="shared" si="10"/>
        <v xml:space="preserve"> </v>
      </c>
      <c r="M31" s="445" t="e">
        <f t="shared" si="5"/>
        <v>#N/A</v>
      </c>
      <c r="N31" s="446" t="str">
        <f t="shared" si="1"/>
        <v xml:space="preserve"> </v>
      </c>
      <c r="O31" s="1425" t="e">
        <f>+RESUMEN!#REF!</f>
        <v>#REF!</v>
      </c>
      <c r="P31" s="1426"/>
      <c r="Q31" s="1427"/>
      <c r="T31" s="1076" t="str">
        <f t="shared" ca="1" si="6"/>
        <v xml:space="preserve"> </v>
      </c>
      <c r="U31" s="448">
        <v>18</v>
      </c>
    </row>
    <row r="32" spans="2:21" s="447" customFormat="1" ht="81.75" hidden="1" customHeight="1">
      <c r="B32" s="440">
        <f>+IF('1_ENTREGA'!A26="","",'1_ENTREGA'!A26)</f>
        <v>19</v>
      </c>
      <c r="C32" s="1419">
        <f t="shared" si="9"/>
        <v>0</v>
      </c>
      <c r="D32" s="1420"/>
      <c r="E32" s="1421"/>
      <c r="F32" s="441" t="str">
        <f t="shared" si="3"/>
        <v xml:space="preserve"> </v>
      </c>
      <c r="G32" s="442" t="e">
        <f t="shared" si="0"/>
        <v>#N/A</v>
      </c>
      <c r="H32" s="443" t="e">
        <f t="shared" si="4"/>
        <v>#N/A</v>
      </c>
      <c r="I32" s="444" t="e">
        <f t="shared" si="7"/>
        <v>#N/A</v>
      </c>
      <c r="J32" s="444" t="str">
        <f>+IF(F32="H",HLOOKUP(B32,'Cálculo Pt2'!$D$7:$BK$11,3,FALSE),"")</f>
        <v/>
      </c>
      <c r="K32" s="444" t="str">
        <f>+IF(F32="H",HLOOKUP(B32,'Cálculo Pt2'!$D$7:$BK$11,4,FALSE),"")</f>
        <v/>
      </c>
      <c r="L32" s="444" t="str">
        <f t="shared" si="10"/>
        <v xml:space="preserve"> </v>
      </c>
      <c r="M32" s="445" t="e">
        <f t="shared" si="5"/>
        <v>#N/A</v>
      </c>
      <c r="N32" s="446" t="str">
        <f t="shared" si="1"/>
        <v xml:space="preserve"> </v>
      </c>
      <c r="O32" s="1428" t="e">
        <f>+RESUMEN!#REF!</f>
        <v>#REF!</v>
      </c>
      <c r="P32" s="1429"/>
      <c r="Q32" s="1430"/>
      <c r="T32" s="1076" t="str">
        <f t="shared" ca="1" si="6"/>
        <v xml:space="preserve"> </v>
      </c>
      <c r="U32" s="448">
        <v>19</v>
      </c>
    </row>
    <row r="33" spans="2:21" s="447" customFormat="1" hidden="1">
      <c r="B33" s="440">
        <f>+IF('1_ENTREGA'!A27="","",'1_ENTREGA'!A27)</f>
        <v>20</v>
      </c>
      <c r="C33" s="1419">
        <f t="shared" si="9"/>
        <v>0</v>
      </c>
      <c r="D33" s="1420"/>
      <c r="E33" s="1421"/>
      <c r="F33" s="441" t="str">
        <f t="shared" si="3"/>
        <v xml:space="preserve"> </v>
      </c>
      <c r="G33" s="442" t="e">
        <f t="shared" si="0"/>
        <v>#N/A</v>
      </c>
      <c r="H33" s="443" t="e">
        <f t="shared" si="4"/>
        <v>#N/A</v>
      </c>
      <c r="I33" s="444" t="e">
        <f t="shared" si="7"/>
        <v>#N/A</v>
      </c>
      <c r="J33" s="444" t="str">
        <f>+IF(F33="H",HLOOKUP(B33,'Cálculo Pt2'!$D$7:$BK$11,3,FALSE),"")</f>
        <v/>
      </c>
      <c r="K33" s="444" t="str">
        <f>+IF(F33="H",HLOOKUP(B33,'Cálculo Pt2'!$D$7:$BK$11,4,FALSE),"")</f>
        <v/>
      </c>
      <c r="L33" s="444" t="str">
        <f t="shared" si="10"/>
        <v xml:space="preserve"> </v>
      </c>
      <c r="M33" s="445" t="e">
        <f t="shared" si="5"/>
        <v>#N/A</v>
      </c>
      <c r="N33" s="446" t="str">
        <f t="shared" si="1"/>
        <v xml:space="preserve"> </v>
      </c>
      <c r="O33" s="1425" t="e">
        <f>+RESUMEN!#REF!</f>
        <v>#REF!</v>
      </c>
      <c r="P33" s="1426"/>
      <c r="Q33" s="1427"/>
      <c r="T33" s="1076" t="str">
        <f t="shared" ca="1" si="6"/>
        <v xml:space="preserve"> </v>
      </c>
      <c r="U33" s="448">
        <v>20</v>
      </c>
    </row>
    <row r="34" spans="2:21" s="447" customFormat="1" ht="69" hidden="1" customHeight="1">
      <c r="B34" s="440">
        <f>+IF('1_ENTREGA'!A28="","",'1_ENTREGA'!A28)</f>
        <v>21</v>
      </c>
      <c r="C34" s="1419">
        <f t="shared" si="9"/>
        <v>0</v>
      </c>
      <c r="D34" s="1420"/>
      <c r="E34" s="1421"/>
      <c r="F34" s="441" t="str">
        <f t="shared" si="3"/>
        <v xml:space="preserve"> </v>
      </c>
      <c r="G34" s="442" t="e">
        <f t="shared" si="0"/>
        <v>#N/A</v>
      </c>
      <c r="H34" s="443" t="e">
        <f t="shared" si="4"/>
        <v>#N/A</v>
      </c>
      <c r="I34" s="444" t="e">
        <f t="shared" si="7"/>
        <v>#N/A</v>
      </c>
      <c r="J34" s="444" t="str">
        <f>+IF(F34="H",HLOOKUP(B34,'Cálculo Pt2'!$D$7:$BK$11,3,FALSE),"")</f>
        <v/>
      </c>
      <c r="K34" s="444" t="str">
        <f>+IF(F34="H",HLOOKUP(B34,'Cálculo Pt2'!$D$7:$BK$11,4,FALSE),"")</f>
        <v/>
      </c>
      <c r="L34" s="444" t="str">
        <f t="shared" si="10"/>
        <v xml:space="preserve"> </v>
      </c>
      <c r="M34" s="445" t="e">
        <f t="shared" si="5"/>
        <v>#N/A</v>
      </c>
      <c r="N34" s="446" t="str">
        <f t="shared" si="1"/>
        <v xml:space="preserve"> </v>
      </c>
      <c r="O34" s="1428" t="e">
        <f>+RESUMEN!#REF!</f>
        <v>#REF!</v>
      </c>
      <c r="P34" s="1429"/>
      <c r="Q34" s="1430"/>
      <c r="T34" s="1076" t="str">
        <f t="shared" ca="1" si="6"/>
        <v xml:space="preserve"> </v>
      </c>
      <c r="U34" s="448">
        <v>21</v>
      </c>
    </row>
    <row r="35" spans="2:21" s="447" customFormat="1" ht="63" hidden="1" customHeight="1">
      <c r="B35" s="440">
        <f>+IF('1_ENTREGA'!A29="","",'1_ENTREGA'!A29)</f>
        <v>22</v>
      </c>
      <c r="C35" s="1419">
        <f t="shared" si="9"/>
        <v>0</v>
      </c>
      <c r="D35" s="1420"/>
      <c r="E35" s="1421"/>
      <c r="F35" s="441" t="str">
        <f t="shared" si="3"/>
        <v xml:space="preserve"> </v>
      </c>
      <c r="G35" s="442" t="e">
        <f t="shared" si="0"/>
        <v>#N/A</v>
      </c>
      <c r="H35" s="443" t="e">
        <f t="shared" si="4"/>
        <v>#N/A</v>
      </c>
      <c r="I35" s="444" t="e">
        <f t="shared" si="7"/>
        <v>#N/A</v>
      </c>
      <c r="J35" s="444" t="str">
        <f>+IF(F35="H",HLOOKUP(B35,'Cálculo Pt2'!$D$7:$BK$11,3,FALSE),"")</f>
        <v/>
      </c>
      <c r="K35" s="444" t="str">
        <f>+IF(F35="H",HLOOKUP(B35,'Cálculo Pt2'!$D$7:$BK$11,4,FALSE),"")</f>
        <v/>
      </c>
      <c r="L35" s="444" t="str">
        <f t="shared" si="10"/>
        <v xml:space="preserve"> </v>
      </c>
      <c r="M35" s="445" t="e">
        <f t="shared" si="5"/>
        <v>#N/A</v>
      </c>
      <c r="N35" s="446" t="str">
        <f t="shared" si="1"/>
        <v xml:space="preserve"> </v>
      </c>
      <c r="O35" s="1428" t="e">
        <f>+RESUMEN!#REF!</f>
        <v>#REF!</v>
      </c>
      <c r="P35" s="1429"/>
      <c r="Q35" s="1430"/>
      <c r="T35" s="1076" t="str">
        <f t="shared" ca="1" si="6"/>
        <v xml:space="preserve"> </v>
      </c>
      <c r="U35" s="448">
        <v>22</v>
      </c>
    </row>
    <row r="36" spans="2:21" s="447" customFormat="1" ht="65.25" hidden="1" customHeight="1">
      <c r="B36" s="440">
        <f>+IF('1_ENTREGA'!A30="","",'1_ENTREGA'!A30)</f>
        <v>23</v>
      </c>
      <c r="C36" s="1419">
        <f t="shared" si="9"/>
        <v>0</v>
      </c>
      <c r="D36" s="1420"/>
      <c r="E36" s="1421"/>
      <c r="F36" s="441" t="str">
        <f t="shared" si="3"/>
        <v xml:space="preserve"> </v>
      </c>
      <c r="G36" s="442" t="e">
        <f t="shared" si="0"/>
        <v>#N/A</v>
      </c>
      <c r="H36" s="443" t="e">
        <f t="shared" si="4"/>
        <v>#N/A</v>
      </c>
      <c r="I36" s="444" t="e">
        <f t="shared" si="7"/>
        <v>#N/A</v>
      </c>
      <c r="J36" s="444" t="str">
        <f>+IF(F36="H",HLOOKUP(B36,'Cálculo Pt2'!$D$7:$BK$11,3,FALSE),"")</f>
        <v/>
      </c>
      <c r="K36" s="444" t="str">
        <f>+IF(F36="H",HLOOKUP(B36,'Cálculo Pt2'!$D$7:$BK$11,4,FALSE),"")</f>
        <v/>
      </c>
      <c r="L36" s="444" t="str">
        <f t="shared" si="10"/>
        <v xml:space="preserve"> </v>
      </c>
      <c r="M36" s="445" t="e">
        <f t="shared" si="5"/>
        <v>#N/A</v>
      </c>
      <c r="N36" s="446" t="str">
        <f t="shared" si="1"/>
        <v xml:space="preserve"> </v>
      </c>
      <c r="O36" s="1428" t="e">
        <f>+RESUMEN!#REF!</f>
        <v>#REF!</v>
      </c>
      <c r="P36" s="1429"/>
      <c r="Q36" s="1430"/>
      <c r="T36" s="1076" t="str">
        <f t="shared" ca="1" si="6"/>
        <v xml:space="preserve"> </v>
      </c>
      <c r="U36" s="448">
        <v>23</v>
      </c>
    </row>
    <row r="37" spans="2:21" s="447" customFormat="1" ht="70.5" hidden="1" customHeight="1">
      <c r="B37" s="440">
        <f>+IF('1_ENTREGA'!A31="","",'1_ENTREGA'!A31)</f>
        <v>24</v>
      </c>
      <c r="C37" s="1419">
        <f t="shared" si="9"/>
        <v>0</v>
      </c>
      <c r="D37" s="1420"/>
      <c r="E37" s="1421"/>
      <c r="F37" s="441" t="str">
        <f t="shared" si="3"/>
        <v xml:space="preserve"> </v>
      </c>
      <c r="G37" s="442" t="e">
        <f t="shared" si="0"/>
        <v>#N/A</v>
      </c>
      <c r="H37" s="443" t="e">
        <f t="shared" si="4"/>
        <v>#N/A</v>
      </c>
      <c r="I37" s="444" t="e">
        <f t="shared" si="7"/>
        <v>#N/A</v>
      </c>
      <c r="J37" s="444" t="str">
        <f>+IF(F37="H",HLOOKUP(B37,'Cálculo Pt2'!$D$7:$BK$11,3,FALSE),"")</f>
        <v/>
      </c>
      <c r="K37" s="444" t="str">
        <f>+IF(F37="H",HLOOKUP(B37,'Cálculo Pt2'!$D$7:$BK$11,4,FALSE),"")</f>
        <v/>
      </c>
      <c r="L37" s="444" t="str">
        <f t="shared" si="10"/>
        <v xml:space="preserve"> </v>
      </c>
      <c r="M37" s="445" t="e">
        <f t="shared" si="5"/>
        <v>#N/A</v>
      </c>
      <c r="N37" s="446" t="str">
        <f t="shared" si="1"/>
        <v xml:space="preserve"> </v>
      </c>
      <c r="O37" s="1428" t="e">
        <f>+RESUMEN!#REF!</f>
        <v>#REF!</v>
      </c>
      <c r="P37" s="1429"/>
      <c r="Q37" s="1430"/>
      <c r="T37" s="1076" t="str">
        <f t="shared" ca="1" si="6"/>
        <v xml:space="preserve"> </v>
      </c>
      <c r="U37" s="448">
        <v>24</v>
      </c>
    </row>
    <row r="38" spans="2:21" s="447" customFormat="1" ht="78.75" hidden="1" customHeight="1">
      <c r="B38" s="440">
        <f>+IF('1_ENTREGA'!A32="","",'1_ENTREGA'!A32)</f>
        <v>25</v>
      </c>
      <c r="C38" s="1419">
        <f t="shared" si="9"/>
        <v>0</v>
      </c>
      <c r="D38" s="1420"/>
      <c r="E38" s="1421"/>
      <c r="F38" s="441" t="str">
        <f t="shared" si="3"/>
        <v xml:space="preserve"> </v>
      </c>
      <c r="G38" s="442" t="e">
        <f t="shared" si="0"/>
        <v>#N/A</v>
      </c>
      <c r="H38" s="443" t="e">
        <f t="shared" si="4"/>
        <v>#N/A</v>
      </c>
      <c r="I38" s="444" t="e">
        <f t="shared" si="7"/>
        <v>#N/A</v>
      </c>
      <c r="J38" s="444" t="str">
        <f>+IF(F38="H",HLOOKUP(B38,'Cálculo Pt2'!$D$7:$BK$11,3,FALSE),"")</f>
        <v/>
      </c>
      <c r="K38" s="444" t="str">
        <f>+IF(F38="H",HLOOKUP(B38,'Cálculo Pt2'!$D$7:$BK$11,4,FALSE),"")</f>
        <v/>
      </c>
      <c r="L38" s="444" t="str">
        <f t="shared" si="10"/>
        <v xml:space="preserve"> </v>
      </c>
      <c r="M38" s="445" t="e">
        <f t="shared" si="5"/>
        <v>#N/A</v>
      </c>
      <c r="N38" s="446" t="str">
        <f t="shared" si="1"/>
        <v xml:space="preserve"> </v>
      </c>
      <c r="O38" s="1428" t="e">
        <f>+RESUMEN!#REF!</f>
        <v>#REF!</v>
      </c>
      <c r="P38" s="1429"/>
      <c r="Q38" s="1430"/>
      <c r="T38" s="1076" t="str">
        <f t="shared" ca="1" si="6"/>
        <v xml:space="preserve"> </v>
      </c>
      <c r="U38" s="448">
        <v>25</v>
      </c>
    </row>
    <row r="39" spans="2:21" s="447" customFormat="1" hidden="1">
      <c r="B39" s="440">
        <f>+IF('1_ENTREGA'!A33="","",'1_ENTREGA'!A33)</f>
        <v>26</v>
      </c>
      <c r="C39" s="1419">
        <f t="shared" si="9"/>
        <v>0</v>
      </c>
      <c r="D39" s="1420"/>
      <c r="E39" s="1421"/>
      <c r="F39" s="441" t="str">
        <f t="shared" si="3"/>
        <v xml:space="preserve"> </v>
      </c>
      <c r="G39" s="442" t="e">
        <f t="shared" si="0"/>
        <v>#N/A</v>
      </c>
      <c r="H39" s="443" t="e">
        <f t="shared" si="4"/>
        <v>#N/A</v>
      </c>
      <c r="I39" s="444" t="e">
        <f t="shared" si="7"/>
        <v>#N/A</v>
      </c>
      <c r="J39" s="444" t="str">
        <f>+IF(F39="H",HLOOKUP(B39,'Cálculo Pt2'!$D$7:$BK$11,3,FALSE),"")</f>
        <v/>
      </c>
      <c r="K39" s="444" t="str">
        <f>+IF(F39="H",HLOOKUP(B39,'Cálculo Pt2'!$D$7:$BK$11,4,FALSE),"")</f>
        <v/>
      </c>
      <c r="L39" s="444" t="str">
        <f t="shared" si="10"/>
        <v xml:space="preserve"> </v>
      </c>
      <c r="M39" s="445" t="e">
        <f t="shared" si="5"/>
        <v>#N/A</v>
      </c>
      <c r="N39" s="446" t="str">
        <f t="shared" si="1"/>
        <v xml:space="preserve"> </v>
      </c>
      <c r="O39" s="1425" t="e">
        <f>+RESUMEN!#REF!</f>
        <v>#REF!</v>
      </c>
      <c r="P39" s="1426"/>
      <c r="Q39" s="1427"/>
      <c r="T39" s="1076" t="str">
        <f t="shared" ca="1" si="6"/>
        <v xml:space="preserve"> </v>
      </c>
      <c r="U39" s="448">
        <v>26</v>
      </c>
    </row>
    <row r="40" spans="2:21" s="447" customFormat="1" ht="43.5" hidden="1" customHeight="1">
      <c r="B40" s="440">
        <f>+IF('1_ENTREGA'!A34="","",'1_ENTREGA'!A34)</f>
        <v>27</v>
      </c>
      <c r="C40" s="1419">
        <f t="shared" si="9"/>
        <v>0</v>
      </c>
      <c r="D40" s="1420"/>
      <c r="E40" s="1421"/>
      <c r="F40" s="441" t="str">
        <f t="shared" si="3"/>
        <v xml:space="preserve"> </v>
      </c>
      <c r="G40" s="442" t="e">
        <f t="shared" si="0"/>
        <v>#N/A</v>
      </c>
      <c r="H40" s="443" t="e">
        <f t="shared" si="4"/>
        <v>#N/A</v>
      </c>
      <c r="I40" s="444" t="e">
        <f t="shared" si="7"/>
        <v>#N/A</v>
      </c>
      <c r="J40" s="444" t="str">
        <f>+IF(F40="H",HLOOKUP(B40,'Cálculo Pt2'!$D$7:$BK$11,3,FALSE),"")</f>
        <v/>
      </c>
      <c r="K40" s="444" t="str">
        <f>+IF(F40="H",HLOOKUP(B40,'Cálculo Pt2'!$D$7:$BK$11,4,FALSE),"")</f>
        <v/>
      </c>
      <c r="L40" s="444" t="str">
        <f t="shared" si="10"/>
        <v xml:space="preserve"> </v>
      </c>
      <c r="M40" s="445" t="e">
        <f t="shared" si="5"/>
        <v>#N/A</v>
      </c>
      <c r="N40" s="446" t="str">
        <f t="shared" si="1"/>
        <v xml:space="preserve"> </v>
      </c>
      <c r="O40" s="1431" t="e">
        <f>+RESUMEN!#REF!</f>
        <v>#REF!</v>
      </c>
      <c r="P40" s="1432"/>
      <c r="Q40" s="1433"/>
      <c r="T40" s="1076" t="str">
        <f t="shared" ca="1" si="6"/>
        <v xml:space="preserve"> </v>
      </c>
      <c r="U40" s="448">
        <v>27</v>
      </c>
    </row>
    <row r="41" spans="2:21" s="447" customFormat="1" ht="18" hidden="1" customHeight="1">
      <c r="B41" s="440">
        <f>+IF('1_ENTREGA'!A35="","",'1_ENTREGA'!A35)</f>
        <v>28</v>
      </c>
      <c r="C41" s="1419" t="str">
        <f t="shared" si="9"/>
        <v>O13</v>
      </c>
      <c r="D41" s="1420"/>
      <c r="E41" s="1421"/>
      <c r="F41" s="441" t="str">
        <f t="shared" si="3"/>
        <v xml:space="preserve"> </v>
      </c>
      <c r="G41" s="442" t="e">
        <f t="shared" ca="1" si="0"/>
        <v>#REF!</v>
      </c>
      <c r="H41" s="443" t="e">
        <f t="shared" si="4"/>
        <v>#N/A</v>
      </c>
      <c r="I41" s="444" t="e">
        <f t="shared" ca="1" si="7"/>
        <v>#REF!</v>
      </c>
      <c r="J41" s="444" t="str">
        <f>+IF(F41="H",HLOOKUP(B41,'Cálculo Pt2'!$D$7:$BK$11,3,FALSE),"")</f>
        <v/>
      </c>
      <c r="K41" s="444" t="str">
        <f>+IF(F41="H",HLOOKUP(B41,'Cálculo Pt2'!$D$7:$BK$11,4,FALSE),"")</f>
        <v/>
      </c>
      <c r="L41" s="444" t="str">
        <f t="shared" si="10"/>
        <v xml:space="preserve"> </v>
      </c>
      <c r="M41" s="445" t="e">
        <f t="shared" ca="1" si="5"/>
        <v>#REF!</v>
      </c>
      <c r="N41" s="446" t="str">
        <f t="shared" si="1"/>
        <v xml:space="preserve"> </v>
      </c>
      <c r="O41" s="376"/>
      <c r="P41" s="377"/>
      <c r="Q41" s="378"/>
      <c r="T41" s="1076" t="str">
        <f t="shared" ca="1" si="6"/>
        <v xml:space="preserve"> </v>
      </c>
      <c r="U41" s="448">
        <v>28</v>
      </c>
    </row>
    <row r="42" spans="2:21" s="447" customFormat="1" hidden="1">
      <c r="B42" s="440">
        <f>+IF('1_ENTREGA'!A36="","",'1_ENTREGA'!A36)</f>
        <v>29</v>
      </c>
      <c r="C42" s="1419" t="str">
        <f t="shared" si="9"/>
        <v>O14</v>
      </c>
      <c r="D42" s="1420"/>
      <c r="E42" s="1421"/>
      <c r="F42" s="441" t="str">
        <f t="shared" si="3"/>
        <v xml:space="preserve"> </v>
      </c>
      <c r="G42" s="442" t="e">
        <f t="shared" ca="1" si="0"/>
        <v>#REF!</v>
      </c>
      <c r="H42" s="443" t="e">
        <f t="shared" si="4"/>
        <v>#N/A</v>
      </c>
      <c r="I42" s="444" t="e">
        <f t="shared" ca="1" si="7"/>
        <v>#REF!</v>
      </c>
      <c r="J42" s="444" t="str">
        <f>+IF(F42="H",HLOOKUP(B42,'Cálculo Pt2'!$D$7:$BK$11,3,FALSE),"")</f>
        <v/>
      </c>
      <c r="K42" s="444" t="str">
        <f>+IF(F42="H",HLOOKUP(B42,'Cálculo Pt2'!$D$7:$BK$11,4,FALSE),"")</f>
        <v/>
      </c>
      <c r="L42" s="444" t="str">
        <f t="shared" si="10"/>
        <v xml:space="preserve"> </v>
      </c>
      <c r="M42" s="445" t="e">
        <f t="shared" ca="1" si="5"/>
        <v>#REF!</v>
      </c>
      <c r="N42" s="446" t="str">
        <f t="shared" si="1"/>
        <v xml:space="preserve"> </v>
      </c>
      <c r="O42" s="376"/>
      <c r="P42" s="377"/>
      <c r="Q42" s="378"/>
      <c r="T42" s="1076" t="str">
        <f t="shared" ca="1" si="6"/>
        <v xml:space="preserve"> </v>
      </c>
      <c r="U42" s="448">
        <v>29</v>
      </c>
    </row>
    <row r="43" spans="2:21" s="447" customFormat="1" hidden="1">
      <c r="B43" s="440">
        <f>+IF('1_ENTREGA'!A37="","",'1_ENTREGA'!A37)</f>
        <v>30</v>
      </c>
      <c r="C43" s="1419" t="str">
        <f>IF(B43="","",VLOOKUP(B43,LISTA_OFERENTES,2,FALSE))</f>
        <v>O15</v>
      </c>
      <c r="D43" s="1420"/>
      <c r="E43" s="1421"/>
      <c r="F43" s="441" t="str">
        <f t="shared" si="3"/>
        <v xml:space="preserve"> </v>
      </c>
      <c r="G43" s="442" t="e">
        <f t="shared" ca="1" si="0"/>
        <v>#REF!</v>
      </c>
      <c r="H43" s="443" t="e">
        <f t="shared" si="4"/>
        <v>#N/A</v>
      </c>
      <c r="I43" s="444" t="e">
        <f t="shared" ca="1" si="7"/>
        <v>#REF!</v>
      </c>
      <c r="J43" s="444" t="str">
        <f>+IF(F43="H",HLOOKUP(B43,'Cálculo Pt2'!$D$7:$BK$11,3,FALSE),"")</f>
        <v/>
      </c>
      <c r="K43" s="444" t="str">
        <f>+IF(F43="H",HLOOKUP(B43,'Cálculo Pt2'!$D$7:$BK$11,4,FALSE),"")</f>
        <v/>
      </c>
      <c r="L43" s="444" t="str">
        <f t="shared" si="10"/>
        <v xml:space="preserve"> </v>
      </c>
      <c r="M43" s="445" t="e">
        <f t="shared" ca="1" si="5"/>
        <v>#REF!</v>
      </c>
      <c r="N43" s="446" t="str">
        <f t="shared" si="1"/>
        <v xml:space="preserve"> </v>
      </c>
      <c r="O43" s="1434"/>
      <c r="P43" s="1435"/>
      <c r="Q43" s="1436"/>
      <c r="T43" s="1076" t="str">
        <f t="shared" ca="1" si="6"/>
        <v xml:space="preserve"> </v>
      </c>
      <c r="U43" s="448">
        <v>30</v>
      </c>
    </row>
    <row r="44" spans="2:21" hidden="1">
      <c r="I44" s="444" t="str">
        <f t="shared" si="7"/>
        <v/>
      </c>
    </row>
    <row r="45" spans="2:21" hidden="1">
      <c r="F45" s="449" t="s">
        <v>108</v>
      </c>
      <c r="G45" s="450" t="e">
        <f ca="1">+AVERAGE(G14:G40)</f>
        <v>#N/A</v>
      </c>
      <c r="H45" s="449"/>
      <c r="I45" s="444" t="e">
        <f t="shared" ca="1" si="7"/>
        <v>#N/A</v>
      </c>
      <c r="J45" s="451" t="e">
        <f ca="1">+AVERAGE(I45:I46)</f>
        <v>#N/A</v>
      </c>
      <c r="K45" s="449"/>
      <c r="L45" s="449"/>
    </row>
    <row r="46" spans="2:21" hidden="1">
      <c r="F46" s="449"/>
      <c r="G46" s="452" t="e">
        <f ca="1">+_xlfn.STDEV.P(G14:G40)</f>
        <v>#N/A</v>
      </c>
      <c r="H46" s="449"/>
      <c r="I46" s="444" t="e">
        <f t="shared" ca="1" si="7"/>
        <v>#N/A</v>
      </c>
      <c r="J46" s="449"/>
      <c r="K46" s="449"/>
      <c r="L46" s="449"/>
    </row>
    <row r="47" spans="2:21" hidden="1">
      <c r="F47" s="449"/>
      <c r="G47" s="449"/>
      <c r="H47" s="449"/>
      <c r="I47" s="449"/>
      <c r="J47" s="449"/>
      <c r="K47" s="449"/>
      <c r="L47" s="449"/>
    </row>
    <row r="48" spans="2:21">
      <c r="F48" s="449"/>
      <c r="G48" s="449"/>
      <c r="H48" s="449"/>
      <c r="I48" s="449"/>
      <c r="J48" s="449"/>
      <c r="K48" s="449"/>
      <c r="L48" s="453"/>
    </row>
    <row r="49" spans="6:12">
      <c r="F49" s="449"/>
      <c r="G49" s="449"/>
      <c r="H49" s="449"/>
      <c r="I49" s="449"/>
      <c r="J49" s="449"/>
      <c r="K49" s="449"/>
      <c r="L49" s="449"/>
    </row>
  </sheetData>
  <sheetProtection algorithmName="SHA-512" hashValue="L2xUUN+2MgZA0qvSjYCvmfS+isgfuKymj0zxkTpU9QDfvfoK6vPVsofvQ/AzZOIDo/FHqtKgFTUxUGwnuPbnow==" saltValue="ST98fYDq5wp1hH/bKxTn2A==" spinCount="100000" sheet="1" objects="1" scenarios="1"/>
  <mergeCells count="76">
    <mergeCell ref="B8:C8"/>
    <mergeCell ref="F8:G8"/>
    <mergeCell ref="I8:J8"/>
    <mergeCell ref="K8:L8"/>
    <mergeCell ref="B9:C9"/>
    <mergeCell ref="F9:G9"/>
    <mergeCell ref="B2:Q2"/>
    <mergeCell ref="B3:Q3"/>
    <mergeCell ref="B4:Q4"/>
    <mergeCell ref="B5:Q5"/>
    <mergeCell ref="B7:C7"/>
    <mergeCell ref="E7:G7"/>
    <mergeCell ref="H7:L7"/>
    <mergeCell ref="T13:U13"/>
    <mergeCell ref="C15:E15"/>
    <mergeCell ref="O15:Q15"/>
    <mergeCell ref="C16:E16"/>
    <mergeCell ref="O16:Q16"/>
    <mergeCell ref="C14:E14"/>
    <mergeCell ref="O14:Q14"/>
    <mergeCell ref="B10:C10"/>
    <mergeCell ref="I11:L11"/>
    <mergeCell ref="C13:E13"/>
    <mergeCell ref="O13:Q13"/>
    <mergeCell ref="C17:E17"/>
    <mergeCell ref="O17:Q17"/>
    <mergeCell ref="C18:E18"/>
    <mergeCell ref="O18:Q18"/>
    <mergeCell ref="C19:E19"/>
    <mergeCell ref="O19:Q19"/>
    <mergeCell ref="C20:E20"/>
    <mergeCell ref="O20:Q20"/>
    <mergeCell ref="O26:Q26"/>
    <mergeCell ref="C24:E24"/>
    <mergeCell ref="C25:E25"/>
    <mergeCell ref="C26:E26"/>
    <mergeCell ref="C21:E21"/>
    <mergeCell ref="C22:E22"/>
    <mergeCell ref="C23:E23"/>
    <mergeCell ref="O21:Q21"/>
    <mergeCell ref="O22:Q22"/>
    <mergeCell ref="O23:Q23"/>
    <mergeCell ref="O24:Q24"/>
    <mergeCell ref="O25:Q25"/>
    <mergeCell ref="O43:Q43"/>
    <mergeCell ref="C28:E28"/>
    <mergeCell ref="C29:E29"/>
    <mergeCell ref="C27:E27"/>
    <mergeCell ref="C43:E43"/>
    <mergeCell ref="C30:E30"/>
    <mergeCell ref="C31:E31"/>
    <mergeCell ref="C32:E32"/>
    <mergeCell ref="C33:E33"/>
    <mergeCell ref="C34:E34"/>
    <mergeCell ref="C35:E35"/>
    <mergeCell ref="C36:E36"/>
    <mergeCell ref="C37:E37"/>
    <mergeCell ref="O37:Q37"/>
    <mergeCell ref="C41:E41"/>
    <mergeCell ref="C42:E42"/>
    <mergeCell ref="C38:E38"/>
    <mergeCell ref="C39:E39"/>
    <mergeCell ref="C40:E40"/>
    <mergeCell ref="O27:Q27"/>
    <mergeCell ref="O28:Q28"/>
    <mergeCell ref="O29:Q29"/>
    <mergeCell ref="O30:Q30"/>
    <mergeCell ref="O35:Q35"/>
    <mergeCell ref="O36:Q36"/>
    <mergeCell ref="O38:Q38"/>
    <mergeCell ref="O31:Q31"/>
    <mergeCell ref="O32:Q32"/>
    <mergeCell ref="O33:Q33"/>
    <mergeCell ref="O34:Q34"/>
    <mergeCell ref="O39:Q39"/>
    <mergeCell ref="O40:Q40"/>
  </mergeCells>
  <conditionalFormatting sqref="N14:N43">
    <cfRule type="cellIs" dxfId="2" priority="3" operator="equal">
      <formula>1</formula>
    </cfRule>
  </conditionalFormatting>
  <conditionalFormatting sqref="F14:F43">
    <cfRule type="cellIs" dxfId="1" priority="1" operator="equal">
      <formula>"NH"</formula>
    </cfRule>
    <cfRule type="cellIs" dxfId="0" priority="2" operator="equal">
      <formula>"H"</formula>
    </cfRule>
  </conditionalFormatting>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38"/>
  <sheetViews>
    <sheetView showGridLines="0" topLeftCell="A8" zoomScale="70" zoomScaleNormal="70" workbookViewId="0">
      <selection activeCell="D17" sqref="D17"/>
    </sheetView>
  </sheetViews>
  <sheetFormatPr baseColWidth="10" defaultColWidth="11.42578125" defaultRowHeight="14.25"/>
  <cols>
    <col min="1" max="1" width="3.42578125" style="20" bestFit="1" customWidth="1"/>
    <col min="2" max="2" width="17.42578125" style="20" bestFit="1" customWidth="1"/>
    <col min="3" max="3" width="35.85546875" style="20" customWidth="1"/>
    <col min="4" max="4" width="33.28515625" style="20" customWidth="1"/>
    <col min="5" max="5" width="14.85546875" style="20" customWidth="1"/>
    <col min="6" max="6" width="28" style="20" bestFit="1" customWidth="1"/>
    <col min="7" max="7" width="27.7109375" style="20" customWidth="1"/>
    <col min="8" max="8" width="23.42578125" style="20" customWidth="1"/>
    <col min="9" max="9" width="53" style="20" customWidth="1"/>
    <col min="10" max="16384" width="11.42578125" style="20"/>
  </cols>
  <sheetData>
    <row r="1" spans="1:9" ht="34.5" customHeight="1">
      <c r="A1" s="1101"/>
      <c r="B1" s="1103" t="s">
        <v>4</v>
      </c>
      <c r="C1" s="1103"/>
      <c r="D1" s="1103"/>
      <c r="E1" s="1103"/>
      <c r="F1" s="1103"/>
      <c r="G1" s="1103"/>
      <c r="H1" s="1103"/>
      <c r="I1" s="1104"/>
    </row>
    <row r="2" spans="1:9" ht="32.25" customHeight="1">
      <c r="A2" s="1102"/>
      <c r="B2" s="1105" t="str">
        <f>+'1_ENTREGA'!A2</f>
        <v>Invitación Pública N° VA-007-2021</v>
      </c>
      <c r="C2" s="1105"/>
      <c r="D2" s="1105"/>
      <c r="E2" s="1105"/>
      <c r="F2" s="1105"/>
      <c r="G2" s="1105"/>
      <c r="H2" s="1105"/>
      <c r="I2" s="1106"/>
    </row>
    <row r="3" spans="1:9" ht="95.25" customHeight="1">
      <c r="A3" s="1102"/>
      <c r="B3" s="1107"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C3" s="1107"/>
      <c r="D3" s="1107"/>
      <c r="E3" s="1107"/>
      <c r="F3" s="1107"/>
      <c r="G3" s="1107"/>
      <c r="H3" s="1107"/>
      <c r="I3" s="1108"/>
    </row>
    <row r="4" spans="1:9" ht="18" customHeight="1">
      <c r="A4" s="1109" t="s">
        <v>40</v>
      </c>
      <c r="B4" s="1110"/>
      <c r="C4" s="1110"/>
      <c r="D4" s="1110"/>
      <c r="E4" s="1110"/>
      <c r="F4" s="1110"/>
      <c r="G4" s="1110"/>
      <c r="H4" s="1110"/>
      <c r="I4" s="1111"/>
    </row>
    <row r="5" spans="1:9" ht="33" customHeight="1">
      <c r="A5" s="1112" t="s">
        <v>856</v>
      </c>
      <c r="B5" s="1112"/>
      <c r="C5" s="1112"/>
      <c r="D5" s="1113"/>
      <c r="E5" s="1114"/>
      <c r="F5" s="1114"/>
      <c r="G5" s="1114"/>
      <c r="H5" s="1114"/>
      <c r="I5" s="1115"/>
    </row>
    <row r="6" spans="1:9" ht="30">
      <c r="A6" s="303" t="s">
        <v>34</v>
      </c>
      <c r="B6" s="304" t="s">
        <v>259</v>
      </c>
      <c r="C6" s="304" t="s">
        <v>260</v>
      </c>
      <c r="D6" s="303" t="s">
        <v>855</v>
      </c>
      <c r="E6" s="304" t="s">
        <v>35</v>
      </c>
      <c r="F6" s="304" t="s">
        <v>36</v>
      </c>
      <c r="G6" s="304" t="s">
        <v>261</v>
      </c>
      <c r="H6" s="304" t="s">
        <v>37</v>
      </c>
      <c r="I6" s="304" t="s">
        <v>13</v>
      </c>
    </row>
    <row r="7" spans="1:9" ht="89.25" customHeight="1">
      <c r="A7" s="305">
        <f>IF('1_ENTREGA'!A8="","",'1_ENTREGA'!A8)</f>
        <v>1</v>
      </c>
      <c r="B7" s="1087">
        <v>44305.50545138889</v>
      </c>
      <c r="C7" s="1055" t="s">
        <v>320</v>
      </c>
      <c r="D7" s="1077" t="s">
        <v>313</v>
      </c>
      <c r="E7" s="1078">
        <v>9003271584</v>
      </c>
      <c r="F7" s="1078" t="s">
        <v>336</v>
      </c>
      <c r="G7" s="1077" t="s">
        <v>347</v>
      </c>
      <c r="H7" s="1089">
        <v>640533209</v>
      </c>
      <c r="I7" s="310" t="s">
        <v>854</v>
      </c>
    </row>
    <row r="8" spans="1:9" ht="60.75" customHeight="1">
      <c r="A8" s="305">
        <f>IF('1_ENTREGA'!A9="","",'1_ENTREGA'!A9)</f>
        <v>2</v>
      </c>
      <c r="B8" s="1087">
        <v>44305.587442129632</v>
      </c>
      <c r="C8" s="1055" t="s">
        <v>321</v>
      </c>
      <c r="D8" s="1077" t="s">
        <v>857</v>
      </c>
      <c r="E8" s="1078">
        <v>8798107</v>
      </c>
      <c r="F8" s="1078" t="s">
        <v>314</v>
      </c>
      <c r="G8" s="1077" t="s">
        <v>348</v>
      </c>
      <c r="H8" s="1089">
        <v>633431546</v>
      </c>
      <c r="I8" s="310"/>
    </row>
    <row r="9" spans="1:9" ht="60" customHeight="1">
      <c r="A9" s="305">
        <f>IF('1_ENTREGA'!A10="","",'1_ENTREGA'!A10)</f>
        <v>3</v>
      </c>
      <c r="B9" s="1087">
        <v>44305.592060185183</v>
      </c>
      <c r="C9" s="1055" t="s">
        <v>322</v>
      </c>
      <c r="D9" s="1077" t="s">
        <v>858</v>
      </c>
      <c r="E9" s="1078">
        <v>811012753</v>
      </c>
      <c r="F9" s="1078" t="s">
        <v>337</v>
      </c>
      <c r="G9" s="1077" t="s">
        <v>349</v>
      </c>
      <c r="H9" s="1089">
        <v>617721687</v>
      </c>
      <c r="I9" s="310"/>
    </row>
    <row r="10" spans="1:9" ht="60.75" customHeight="1">
      <c r="A10" s="305">
        <f>IF('1_ENTREGA'!A11="","",'1_ENTREGA'!A11)</f>
        <v>4</v>
      </c>
      <c r="B10" s="1087">
        <v>44305.596388888887</v>
      </c>
      <c r="C10" s="1055" t="s">
        <v>323</v>
      </c>
      <c r="D10" s="1077" t="s">
        <v>859</v>
      </c>
      <c r="E10" s="1078">
        <v>73077245</v>
      </c>
      <c r="F10" s="1078" t="s">
        <v>315</v>
      </c>
      <c r="G10" s="1077" t="s">
        <v>350</v>
      </c>
      <c r="H10" s="1089">
        <v>628841902</v>
      </c>
      <c r="I10" s="310"/>
    </row>
    <row r="11" spans="1:9" ht="42" customHeight="1">
      <c r="A11" s="305">
        <f>IF('1_ENTREGA'!A12="","",'1_ENTREGA'!A12)</f>
        <v>5</v>
      </c>
      <c r="B11" s="1087">
        <v>44305.597222222219</v>
      </c>
      <c r="C11" s="1055" t="s">
        <v>324</v>
      </c>
      <c r="D11" s="1077" t="s">
        <v>860</v>
      </c>
      <c r="E11" s="1078">
        <v>8407211</v>
      </c>
      <c r="F11" s="1078" t="s">
        <v>316</v>
      </c>
      <c r="G11" s="1077" t="s">
        <v>351</v>
      </c>
      <c r="H11" s="1089">
        <v>629365688</v>
      </c>
      <c r="I11" s="310"/>
    </row>
    <row r="12" spans="1:9" ht="42" customHeight="1">
      <c r="A12" s="305">
        <f>IF('1_ENTREGA'!A13="","",'1_ENTREGA'!A13)</f>
        <v>6</v>
      </c>
      <c r="B12" s="1087">
        <v>44305.59847222222</v>
      </c>
      <c r="C12" s="1055" t="s">
        <v>325</v>
      </c>
      <c r="D12" s="1077" t="s">
        <v>861</v>
      </c>
      <c r="E12" s="1078">
        <v>900372215</v>
      </c>
      <c r="F12" s="1078" t="s">
        <v>338</v>
      </c>
      <c r="G12" s="1077" t="s">
        <v>352</v>
      </c>
      <c r="H12" s="1089">
        <v>621746402</v>
      </c>
      <c r="I12" s="310"/>
    </row>
    <row r="13" spans="1:9" ht="42" customHeight="1">
      <c r="A13" s="305">
        <f>IF('1_ENTREGA'!A14="","",'1_ENTREGA'!A14)</f>
        <v>7</v>
      </c>
      <c r="B13" s="1087">
        <v>44305.600034722222</v>
      </c>
      <c r="C13" s="1055" t="s">
        <v>326</v>
      </c>
      <c r="D13" s="1077" t="s">
        <v>845</v>
      </c>
      <c r="E13" s="1078">
        <v>82500360</v>
      </c>
      <c r="F13" s="1078" t="s">
        <v>339</v>
      </c>
      <c r="G13" s="1088">
        <v>7544101112362</v>
      </c>
      <c r="H13" s="1089">
        <v>626068328</v>
      </c>
      <c r="I13" s="312"/>
    </row>
    <row r="14" spans="1:9" ht="42" customHeight="1">
      <c r="A14" s="305">
        <f>IF('1_ENTREGA'!A15="","",'1_ENTREGA'!A15)</f>
        <v>8</v>
      </c>
      <c r="B14" s="1087">
        <v>44305.600393518522</v>
      </c>
      <c r="C14" s="1055" t="s">
        <v>327</v>
      </c>
      <c r="D14" s="1077" t="s">
        <v>317</v>
      </c>
      <c r="E14" s="1078">
        <v>900024950</v>
      </c>
      <c r="F14" s="1078" t="s">
        <v>340</v>
      </c>
      <c r="G14" s="1077">
        <v>2025609</v>
      </c>
      <c r="H14" s="1089">
        <v>611031629</v>
      </c>
      <c r="I14" s="312"/>
    </row>
    <row r="15" spans="1:9" ht="42" customHeight="1">
      <c r="A15" s="305">
        <f>IF('1_ENTREGA'!A16="","",'1_ENTREGA'!A16)</f>
        <v>9</v>
      </c>
      <c r="B15" s="1087">
        <v>44305.600717592592</v>
      </c>
      <c r="C15" s="1055" t="s">
        <v>328</v>
      </c>
      <c r="D15" s="1077" t="s">
        <v>862</v>
      </c>
      <c r="E15" s="1078">
        <v>860069559</v>
      </c>
      <c r="F15" s="1078" t="s">
        <v>341</v>
      </c>
      <c r="G15" s="1079">
        <v>1444101127843</v>
      </c>
      <c r="H15" s="1089">
        <v>628472526</v>
      </c>
      <c r="I15" s="312"/>
    </row>
    <row r="16" spans="1:9" ht="42" customHeight="1">
      <c r="A16" s="305">
        <f>IF('1_ENTREGA'!A17="","",'1_ENTREGA'!A17)</f>
        <v>10</v>
      </c>
      <c r="B16" s="1087">
        <v>44305.606712962966</v>
      </c>
      <c r="C16" s="1055" t="s">
        <v>329</v>
      </c>
      <c r="D16" s="1077" t="s">
        <v>863</v>
      </c>
      <c r="E16" s="1078">
        <v>9005990529</v>
      </c>
      <c r="F16" s="1078" t="s">
        <v>342</v>
      </c>
      <c r="G16" s="1077" t="s">
        <v>353</v>
      </c>
      <c r="H16" s="1089">
        <v>614293256</v>
      </c>
      <c r="I16" s="312"/>
    </row>
    <row r="17" spans="1:9" ht="42" customHeight="1">
      <c r="A17" s="305">
        <f>IF('1_ENTREGA'!A18="","",'1_ENTREGA'!A18)</f>
        <v>11</v>
      </c>
      <c r="B17" s="1087">
        <v>44305.60728009259</v>
      </c>
      <c r="C17" s="1055" t="s">
        <v>330</v>
      </c>
      <c r="D17" s="1077" t="s">
        <v>841</v>
      </c>
      <c r="E17" s="1078">
        <v>830141859</v>
      </c>
      <c r="F17" s="1078" t="s">
        <v>343</v>
      </c>
      <c r="G17" s="1079">
        <v>2144101348151</v>
      </c>
      <c r="H17" s="1089">
        <v>620604366</v>
      </c>
      <c r="I17" s="312"/>
    </row>
    <row r="18" spans="1:9" ht="42" customHeight="1">
      <c r="A18" s="305">
        <f>IF('1_ENTREGA'!A19="","",'1_ENTREGA'!A19)</f>
        <v>12</v>
      </c>
      <c r="B18" s="1087">
        <v>44305.607673611114</v>
      </c>
      <c r="C18" s="1055" t="s">
        <v>331</v>
      </c>
      <c r="D18" s="1077" t="s">
        <v>864</v>
      </c>
      <c r="E18" s="1078">
        <v>73236879</v>
      </c>
      <c r="F18" s="1078" t="s">
        <v>318</v>
      </c>
      <c r="G18" s="1079">
        <v>7544101112361</v>
      </c>
      <c r="H18" s="1089">
        <v>633447546</v>
      </c>
      <c r="I18" s="312"/>
    </row>
    <row r="19" spans="1:9" ht="42" customHeight="1">
      <c r="A19" s="305">
        <f>IF('1_ENTREGA'!A20="","",'1_ENTREGA'!A20)</f>
        <v>13</v>
      </c>
      <c r="B19" s="1087">
        <v>44305.608622685184</v>
      </c>
      <c r="C19" s="1055" t="s">
        <v>332</v>
      </c>
      <c r="D19" s="1077" t="s">
        <v>842</v>
      </c>
      <c r="E19" s="1078">
        <v>9009719154</v>
      </c>
      <c r="F19" s="1078" t="s">
        <v>344</v>
      </c>
      <c r="G19" s="1077" t="s">
        <v>354</v>
      </c>
      <c r="H19" s="1089">
        <v>644262594</v>
      </c>
      <c r="I19" s="312"/>
    </row>
    <row r="20" spans="1:9" ht="42" customHeight="1">
      <c r="A20" s="305">
        <f>IF('1_ENTREGA'!A21="","",'1_ENTREGA'!A21)</f>
        <v>14</v>
      </c>
      <c r="B20" s="1087">
        <v>44305.610312500001</v>
      </c>
      <c r="C20" s="1055" t="s">
        <v>333</v>
      </c>
      <c r="D20" s="1077" t="s">
        <v>844</v>
      </c>
      <c r="E20" s="1078">
        <v>9011050469</v>
      </c>
      <c r="F20" s="1078" t="s">
        <v>345</v>
      </c>
      <c r="G20" s="1077" t="s">
        <v>355</v>
      </c>
      <c r="H20" s="1089">
        <v>597961865</v>
      </c>
      <c r="I20" s="312"/>
    </row>
    <row r="21" spans="1:9" ht="42" customHeight="1">
      <c r="A21" s="305">
        <f>IF('1_ENTREGA'!A22="","",'1_ENTREGA'!A22)</f>
        <v>15</v>
      </c>
      <c r="B21" s="1087">
        <v>44305.613738425927</v>
      </c>
      <c r="C21" s="1055" t="s">
        <v>334</v>
      </c>
      <c r="D21" s="1077" t="s">
        <v>843</v>
      </c>
      <c r="E21" s="1078">
        <v>8110020982</v>
      </c>
      <c r="F21" s="1078" t="s">
        <v>346</v>
      </c>
      <c r="G21" s="1077" t="s">
        <v>356</v>
      </c>
      <c r="H21" s="1089">
        <v>617995792</v>
      </c>
      <c r="I21" s="312"/>
    </row>
    <row r="22" spans="1:9" ht="42" customHeight="1">
      <c r="A22" s="305">
        <f>IF('1_ENTREGA'!A23="","",'1_ENTREGA'!A23)</f>
        <v>16</v>
      </c>
      <c r="B22" s="1087">
        <v>44305.622361111113</v>
      </c>
      <c r="C22" s="1055" t="s">
        <v>335</v>
      </c>
      <c r="D22" s="1077" t="s">
        <v>865</v>
      </c>
      <c r="E22" s="1078">
        <v>10765872</v>
      </c>
      <c r="F22" s="1078" t="s">
        <v>319</v>
      </c>
      <c r="G22" s="1079">
        <v>7544101112359</v>
      </c>
      <c r="H22" s="1089">
        <v>633003005</v>
      </c>
      <c r="I22" s="312"/>
    </row>
    <row r="23" spans="1:9" ht="57" hidden="1" customHeight="1">
      <c r="A23" s="21">
        <f>IF('1_ENTREGA'!A24="","",'1_ENTREGA'!A24)</f>
        <v>17</v>
      </c>
      <c r="B23" s="1083"/>
      <c r="C23" s="1084"/>
      <c r="D23" s="125">
        <f t="shared" ref="D23:D30" si="0">IF(A23="","",VLOOKUP(A23,LISTA_OFERENTES,2,FALSE))</f>
        <v>0</v>
      </c>
      <c r="E23" s="1084"/>
      <c r="F23" s="1084"/>
      <c r="G23" s="1085"/>
      <c r="H23" s="1086"/>
      <c r="I23" s="94"/>
    </row>
    <row r="24" spans="1:9" ht="42" hidden="1" customHeight="1">
      <c r="A24" s="305">
        <f>IF('1_ENTREGA'!A25="","",'1_ENTREGA'!A25)</f>
        <v>18</v>
      </c>
      <c r="B24" s="306"/>
      <c r="C24" s="307"/>
      <c r="D24" s="308">
        <f t="shared" si="0"/>
        <v>0</v>
      </c>
      <c r="E24" s="307"/>
      <c r="F24" s="307"/>
      <c r="G24" s="309"/>
      <c r="H24" s="311"/>
      <c r="I24" s="312"/>
    </row>
    <row r="25" spans="1:9" ht="42" hidden="1" customHeight="1">
      <c r="A25" s="305">
        <f>IF('1_ENTREGA'!A26="","",'1_ENTREGA'!A26)</f>
        <v>19</v>
      </c>
      <c r="B25" s="306"/>
      <c r="C25" s="307"/>
      <c r="D25" s="308">
        <f t="shared" si="0"/>
        <v>0</v>
      </c>
      <c r="E25" s="307"/>
      <c r="F25" s="307"/>
      <c r="G25" s="309"/>
      <c r="H25" s="311"/>
      <c r="I25" s="312"/>
    </row>
    <row r="26" spans="1:9" ht="42" hidden="1" customHeight="1">
      <c r="A26" s="305">
        <f>IF('1_ENTREGA'!A27="","",'1_ENTREGA'!A27)</f>
        <v>20</v>
      </c>
      <c r="B26" s="306"/>
      <c r="C26" s="307"/>
      <c r="D26" s="308">
        <f t="shared" si="0"/>
        <v>0</v>
      </c>
      <c r="E26" s="307"/>
      <c r="F26" s="307"/>
      <c r="G26" s="309"/>
      <c r="H26" s="311"/>
      <c r="I26" s="312"/>
    </row>
    <row r="27" spans="1:9" ht="42" hidden="1" customHeight="1">
      <c r="A27" s="305">
        <f>IF('1_ENTREGA'!A28="","",'1_ENTREGA'!A28)</f>
        <v>21</v>
      </c>
      <c r="B27" s="306"/>
      <c r="C27" s="307"/>
      <c r="D27" s="308">
        <f t="shared" si="0"/>
        <v>0</v>
      </c>
      <c r="E27" s="307"/>
      <c r="F27" s="307"/>
      <c r="G27" s="309"/>
      <c r="H27" s="311"/>
      <c r="I27" s="312"/>
    </row>
    <row r="28" spans="1:9" ht="42" hidden="1" customHeight="1">
      <c r="A28" s="305">
        <f>IF('1_ENTREGA'!A29="","",'1_ENTREGA'!A29)</f>
        <v>22</v>
      </c>
      <c r="B28" s="306"/>
      <c r="C28" s="307"/>
      <c r="D28" s="308">
        <f t="shared" si="0"/>
        <v>0</v>
      </c>
      <c r="E28" s="307"/>
      <c r="F28" s="307"/>
      <c r="G28" s="309"/>
      <c r="H28" s="311"/>
      <c r="I28" s="312"/>
    </row>
    <row r="29" spans="1:9" ht="42" hidden="1" customHeight="1">
      <c r="A29" s="305">
        <f>IF('1_ENTREGA'!A30="","",'1_ENTREGA'!A30)</f>
        <v>23</v>
      </c>
      <c r="B29" s="306"/>
      <c r="C29" s="307"/>
      <c r="D29" s="308">
        <f t="shared" si="0"/>
        <v>0</v>
      </c>
      <c r="E29" s="307"/>
      <c r="F29" s="307"/>
      <c r="G29" s="309"/>
      <c r="H29" s="311"/>
      <c r="I29" s="312"/>
    </row>
    <row r="30" spans="1:9" ht="42" hidden="1" customHeight="1">
      <c r="A30" s="305">
        <f>IF('1_ENTREGA'!A31="","",'1_ENTREGA'!A31)</f>
        <v>24</v>
      </c>
      <c r="B30" s="306"/>
      <c r="C30" s="307"/>
      <c r="D30" s="308">
        <f t="shared" si="0"/>
        <v>0</v>
      </c>
      <c r="E30" s="307"/>
      <c r="F30" s="307"/>
      <c r="G30" s="309"/>
      <c r="H30" s="311"/>
      <c r="I30" s="312"/>
    </row>
    <row r="31" spans="1:9" ht="42" hidden="1" customHeight="1">
      <c r="A31" s="305">
        <f>IF('1_ENTREGA'!A32="","",'1_ENTREGA'!A32)</f>
        <v>25</v>
      </c>
      <c r="B31" s="306"/>
      <c r="C31" s="313"/>
      <c r="D31" s="308">
        <f t="shared" ref="D31:D36" si="1">IF(A31="","",VLOOKUP(A31,LISTA_OFERENTES,2,FALSE))</f>
        <v>0</v>
      </c>
      <c r="E31" s="314"/>
      <c r="F31" s="314"/>
      <c r="G31" s="309"/>
      <c r="H31" s="311"/>
      <c r="I31" s="312"/>
    </row>
    <row r="32" spans="1:9" ht="42" hidden="1" customHeight="1">
      <c r="A32" s="305">
        <f>IF('1_ENTREGA'!A33="","",'1_ENTREGA'!A33)</f>
        <v>26</v>
      </c>
      <c r="B32" s="306"/>
      <c r="C32" s="313"/>
      <c r="D32" s="308">
        <f t="shared" si="1"/>
        <v>0</v>
      </c>
      <c r="E32" s="314"/>
      <c r="F32" s="314"/>
      <c r="G32" s="309"/>
      <c r="H32" s="311"/>
      <c r="I32" s="312"/>
    </row>
    <row r="33" spans="1:9" ht="42" hidden="1" customHeight="1">
      <c r="A33" s="305">
        <f>IF('1_ENTREGA'!A34="","",'1_ENTREGA'!A34)</f>
        <v>27</v>
      </c>
      <c r="B33" s="306"/>
      <c r="C33" s="313"/>
      <c r="D33" s="308">
        <f t="shared" si="1"/>
        <v>0</v>
      </c>
      <c r="E33" s="314"/>
      <c r="F33" s="314"/>
      <c r="G33" s="309"/>
      <c r="H33" s="311"/>
      <c r="I33" s="312"/>
    </row>
    <row r="34" spans="1:9" ht="42" hidden="1" customHeight="1">
      <c r="A34" s="21">
        <f>IF('1_ENTREGA'!A35="","",'1_ENTREGA'!A35)</f>
        <v>28</v>
      </c>
      <c r="B34" s="89"/>
      <c r="C34" s="90"/>
      <c r="D34" s="125" t="str">
        <f t="shared" si="1"/>
        <v>O13</v>
      </c>
      <c r="E34" s="91"/>
      <c r="F34" s="92"/>
      <c r="G34" s="92"/>
      <c r="H34" s="93"/>
      <c r="I34" s="94"/>
    </row>
    <row r="35" spans="1:9" ht="42" hidden="1" customHeight="1">
      <c r="A35" s="21">
        <f>IF('1_ENTREGA'!A36="","",'1_ENTREGA'!A36)</f>
        <v>29</v>
      </c>
      <c r="B35" s="89"/>
      <c r="C35" s="90"/>
      <c r="D35" s="125" t="str">
        <f t="shared" si="1"/>
        <v>O14</v>
      </c>
      <c r="E35" s="91"/>
      <c r="F35" s="92"/>
      <c r="G35" s="92"/>
      <c r="H35" s="93"/>
      <c r="I35" s="94"/>
    </row>
    <row r="36" spans="1:9" ht="42" hidden="1" customHeight="1">
      <c r="A36" s="21">
        <f>IF('1_ENTREGA'!A37="","",'1_ENTREGA'!A37)</f>
        <v>30</v>
      </c>
      <c r="B36" s="89"/>
      <c r="C36" s="90"/>
      <c r="D36" s="125" t="str">
        <f t="shared" si="1"/>
        <v>O15</v>
      </c>
      <c r="E36" s="91"/>
      <c r="F36" s="92"/>
      <c r="G36" s="92"/>
      <c r="H36" s="93"/>
      <c r="I36" s="94"/>
    </row>
    <row r="37" spans="1:9">
      <c r="A37" s="22"/>
      <c r="B37" s="22"/>
      <c r="C37" s="22"/>
      <c r="D37" s="22"/>
      <c r="E37" s="22"/>
      <c r="F37" s="22"/>
      <c r="G37" s="22"/>
      <c r="H37" s="22"/>
      <c r="I37" s="22"/>
    </row>
    <row r="38" spans="1:9" ht="54.75" customHeight="1">
      <c r="A38" s="1099" t="s">
        <v>312</v>
      </c>
      <c r="B38" s="1099"/>
      <c r="C38" s="1099"/>
      <c r="D38" s="1100"/>
      <c r="E38" s="1100"/>
      <c r="F38" s="1100"/>
      <c r="G38" s="1100"/>
      <c r="H38" s="1100"/>
      <c r="I38" s="1100"/>
    </row>
  </sheetData>
  <sheetProtection algorithmName="SHA-512" hashValue="pPWbKwlSw5uRAoGClNPElHPKLMQP6xlFQ4j7TJ3wFGP69sTt49pcb6iIY9K368zTBJqGzdvyXd56QAzhHt9AKQ==" saltValue="sgPiKXwXkktn0fb86YMfgA==" spinCount="100000" sheet="1" objects="1" scenarios="1"/>
  <mergeCells count="8">
    <mergeCell ref="A38:I38"/>
    <mergeCell ref="A1:A3"/>
    <mergeCell ref="B1:I1"/>
    <mergeCell ref="B2:I2"/>
    <mergeCell ref="B3:I3"/>
    <mergeCell ref="A4:I4"/>
    <mergeCell ref="A5:C5"/>
    <mergeCell ref="D5:I5"/>
  </mergeCells>
  <hyperlinks>
    <hyperlink ref="C7" r:id="rId1"/>
    <hyperlink ref="C8" r:id="rId2"/>
    <hyperlink ref="C9" r:id="rId3"/>
    <hyperlink ref="C10" r:id="rId4"/>
    <hyperlink ref="C11" r:id="rId5"/>
    <hyperlink ref="C12" r:id="rId6"/>
    <hyperlink ref="C13" r:id="rId7"/>
    <hyperlink ref="C14" r:id="rId8"/>
    <hyperlink ref="C15" r:id="rId9"/>
    <hyperlink ref="C16" r:id="rId10"/>
    <hyperlink ref="C17" r:id="rId11"/>
    <hyperlink ref="C18" r:id="rId12"/>
    <hyperlink ref="C19" r:id="rId13"/>
    <hyperlink ref="C20" r:id="rId14"/>
    <hyperlink ref="C21" r:id="rId15"/>
    <hyperlink ref="C22" r:id="rId16"/>
  </hyperlinks>
  <printOptions horizontalCentered="1"/>
  <pageMargins left="0.70866141732283472" right="0.70866141732283472" top="0.74803149606299213" bottom="0.74803149606299213" header="0.31496062992125984" footer="0.31496062992125984"/>
  <pageSetup scale="56" orientation="landscape"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H48"/>
  <sheetViews>
    <sheetView zoomScale="85" zoomScaleNormal="85" zoomScaleSheetLayoutView="55" workbookViewId="0">
      <pane xSplit="2" ySplit="5" topLeftCell="C6" activePane="bottomRight" state="frozen"/>
      <selection pane="topRight" activeCell="C1" sqref="C1"/>
      <selection pane="bottomLeft" activeCell="A6" sqref="A6"/>
      <selection pane="bottomRight" activeCell="B10" sqref="B10"/>
    </sheetView>
  </sheetViews>
  <sheetFormatPr baseColWidth="10" defaultColWidth="11.42578125" defaultRowHeight="15"/>
  <cols>
    <col min="1" max="1" width="13.140625" style="367" bestFit="1" customWidth="1"/>
    <col min="2" max="2" width="81.42578125" style="367" bestFit="1" customWidth="1"/>
    <col min="3" max="18" width="39.28515625" style="367" customWidth="1"/>
    <col min="19" max="29" width="39.28515625" style="367" hidden="1" customWidth="1"/>
    <col min="30" max="32" width="66.42578125" style="367" hidden="1" customWidth="1"/>
    <col min="33" max="33" width="0" style="326" hidden="1" customWidth="1"/>
    <col min="34" max="16384" width="11.42578125" style="326"/>
  </cols>
  <sheetData>
    <row r="1" spans="1:32" ht="41.25" customHeight="1">
      <c r="A1" s="325"/>
      <c r="B1" s="315" t="s">
        <v>63</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row>
    <row r="2" spans="1:32" ht="15.75">
      <c r="A2" s="25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5.75">
      <c r="A3" s="327"/>
      <c r="B3" s="126" t="s">
        <v>25</v>
      </c>
      <c r="C3" s="127">
        <v>1</v>
      </c>
      <c r="D3" s="127">
        <v>2</v>
      </c>
      <c r="E3" s="127">
        <v>3</v>
      </c>
      <c r="F3" s="127">
        <v>4</v>
      </c>
      <c r="G3" s="127">
        <v>5</v>
      </c>
      <c r="H3" s="127">
        <v>6</v>
      </c>
      <c r="I3" s="127">
        <v>7</v>
      </c>
      <c r="J3" s="127">
        <v>8</v>
      </c>
      <c r="K3" s="127">
        <v>9</v>
      </c>
      <c r="L3" s="127">
        <v>10</v>
      </c>
      <c r="M3" s="127">
        <v>11</v>
      </c>
      <c r="N3" s="127">
        <v>12</v>
      </c>
      <c r="O3" s="127">
        <v>13</v>
      </c>
      <c r="P3" s="127">
        <v>14</v>
      </c>
      <c r="Q3" s="127">
        <v>15</v>
      </c>
      <c r="R3" s="127">
        <v>16</v>
      </c>
      <c r="S3" s="127">
        <v>17</v>
      </c>
      <c r="T3" s="127">
        <v>18</v>
      </c>
      <c r="U3" s="127">
        <v>19</v>
      </c>
      <c r="V3" s="127">
        <v>20</v>
      </c>
      <c r="W3" s="127">
        <v>21</v>
      </c>
      <c r="X3" s="127">
        <v>22</v>
      </c>
      <c r="Y3" s="127">
        <v>23</v>
      </c>
      <c r="Z3" s="127">
        <v>24</v>
      </c>
      <c r="AA3" s="127">
        <v>25</v>
      </c>
      <c r="AB3" s="127">
        <v>26</v>
      </c>
      <c r="AC3" s="127">
        <v>27</v>
      </c>
      <c r="AD3" s="127">
        <v>28</v>
      </c>
      <c r="AE3" s="127">
        <v>29</v>
      </c>
      <c r="AF3" s="127">
        <v>30</v>
      </c>
    </row>
    <row r="4" spans="1:32" ht="64.5" customHeight="1">
      <c r="A4" s="327"/>
      <c r="B4" s="126" t="s">
        <v>31</v>
      </c>
      <c r="C4" s="1058" t="str">
        <f t="shared" ref="C4:P4" si="0">+VLOOKUP(C3,LISTA_OFERENTES,2,FALSE)</f>
        <v>INVERCOPA S.A.S.</v>
      </c>
      <c r="D4" s="1059" t="str">
        <f t="shared" si="0"/>
        <v>MAURICIO RAFAEL PABA PINZÓN</v>
      </c>
      <c r="E4" s="1058" t="str">
        <f>+VLOOKUP(E3,LISTA_OFERENTES,2,FALSE)</f>
        <v>CONSORCIO INTERNACIONAL DE SOLUCIONES INTEGRALES S.A.S.</v>
      </c>
      <c r="F4" s="1059" t="str">
        <f t="shared" si="0"/>
        <v>LUIS ENRIQUE OYOLA QUINTERO</v>
      </c>
      <c r="G4" s="1059" t="str">
        <f t="shared" si="0"/>
        <v>JOHN JAIRO VÁSQUEZ SUÁREZ</v>
      </c>
      <c r="H4" s="1058" t="str">
        <f t="shared" si="0"/>
        <v>GRUPO EMPRESARIAL PINZÓN MUÑOZ S.A.S.</v>
      </c>
      <c r="I4" s="1058" t="str">
        <f t="shared" si="0"/>
        <v>ASEM S.A.S.</v>
      </c>
      <c r="J4" s="1058" t="str">
        <f t="shared" si="0"/>
        <v>ARCELEC S.A.S.</v>
      </c>
      <c r="K4" s="1058" t="str">
        <f t="shared" si="0"/>
        <v>HIMHER Y COMPAÑIA S.A.</v>
      </c>
      <c r="L4" s="1058" t="str">
        <f t="shared" si="0"/>
        <v>INTER OBRAS GR S.A.S.</v>
      </c>
      <c r="M4" s="1058" t="str">
        <f t="shared" si="0"/>
        <v>KA S.A.</v>
      </c>
      <c r="N4" s="1059" t="str">
        <f t="shared" si="0"/>
        <v>JULIO CESAR QUESADA ARREDONDO</v>
      </c>
      <c r="O4" s="1058" t="str">
        <f t="shared" si="0"/>
        <v>GALA URBANA S.A.S.</v>
      </c>
      <c r="P4" s="1058" t="str">
        <f t="shared" si="0"/>
        <v>SIRCOL S.A.S.</v>
      </c>
      <c r="Q4" s="1058" t="str">
        <f>+VLOOKUP(Q3,LISTA_OFERENTES,2,FALSE)</f>
        <v>ACEROS Y CONCRETOS S.A.S.</v>
      </c>
      <c r="R4" s="1059" t="str">
        <f>+VLOOKUP(R3,LISTA_OFERENTES,2,FALSE)</f>
        <v>DANIEL JOSÉ NIEVES VERGARA</v>
      </c>
      <c r="S4" s="127">
        <f t="shared" ref="S4:AF4" si="1">+VLOOKUP(S3,LISTA_OFERENTES,2,FALSE)</f>
        <v>0</v>
      </c>
      <c r="T4" s="127">
        <f t="shared" si="1"/>
        <v>0</v>
      </c>
      <c r="U4" s="127">
        <f t="shared" si="1"/>
        <v>0</v>
      </c>
      <c r="V4" s="127">
        <f t="shared" si="1"/>
        <v>0</v>
      </c>
      <c r="W4" s="127">
        <f t="shared" si="1"/>
        <v>0</v>
      </c>
      <c r="X4" s="127">
        <f t="shared" si="1"/>
        <v>0</v>
      </c>
      <c r="Y4" s="127">
        <f t="shared" si="1"/>
        <v>0</v>
      </c>
      <c r="Z4" s="127">
        <f t="shared" si="1"/>
        <v>0</v>
      </c>
      <c r="AA4" s="127">
        <f t="shared" si="1"/>
        <v>0</v>
      </c>
      <c r="AB4" s="127">
        <f t="shared" si="1"/>
        <v>0</v>
      </c>
      <c r="AC4" s="127">
        <f t="shared" si="1"/>
        <v>0</v>
      </c>
      <c r="AD4" s="127" t="str">
        <f t="shared" si="1"/>
        <v>O13</v>
      </c>
      <c r="AE4" s="127" t="str">
        <f t="shared" si="1"/>
        <v>O14</v>
      </c>
      <c r="AF4" s="127" t="str">
        <f t="shared" si="1"/>
        <v>O15</v>
      </c>
    </row>
    <row r="5" spans="1:32" ht="20.25" customHeight="1">
      <c r="A5" s="327"/>
      <c r="B5" s="126" t="s">
        <v>38</v>
      </c>
      <c r="C5" s="127">
        <f>IF('1_ENTREGA'!$A7="","",VLOOKUP(C3,'2_APERTURA DE SOBRES'!$A$7:$I$36,5,FALSE))</f>
        <v>9003271584</v>
      </c>
      <c r="D5" s="127">
        <f>IF('1_ENTREGA'!$A7="","",VLOOKUP(D3,'2_APERTURA DE SOBRES'!$A$7:$I$36,5,FALSE))</f>
        <v>8798107</v>
      </c>
      <c r="E5" s="127">
        <f>IF('1_ENTREGA'!$A7="","",VLOOKUP(E3,'2_APERTURA DE SOBRES'!$A$7:$I$36,5,FALSE))</f>
        <v>811012753</v>
      </c>
      <c r="F5" s="127">
        <f>IF('1_ENTREGA'!$A7="","",VLOOKUP(F3,'2_APERTURA DE SOBRES'!$A$7:$I$36,5,FALSE))</f>
        <v>73077245</v>
      </c>
      <c r="G5" s="127">
        <f>IF('1_ENTREGA'!$A7="","",VLOOKUP(G3,'2_APERTURA DE SOBRES'!$A$7:$I$36,5,FALSE))</f>
        <v>8407211</v>
      </c>
      <c r="H5" s="127">
        <f>IF('1_ENTREGA'!$A7="","",VLOOKUP(H3,'2_APERTURA DE SOBRES'!$A$7:$I$36,5,FALSE))</f>
        <v>900372215</v>
      </c>
      <c r="I5" s="127">
        <f>IF('1_ENTREGA'!$A7="","",VLOOKUP(I3,'2_APERTURA DE SOBRES'!$A$7:$I$36,5,FALSE))</f>
        <v>82500360</v>
      </c>
      <c r="J5" s="127">
        <f>IF('1_ENTREGA'!$A7="","",VLOOKUP(J3,'2_APERTURA DE SOBRES'!$A$7:$I$36,5,FALSE))</f>
        <v>900024950</v>
      </c>
      <c r="K5" s="127">
        <f>IF('1_ENTREGA'!$A7="","",VLOOKUP(K3,'2_APERTURA DE SOBRES'!$A$7:$I$36,5,FALSE))</f>
        <v>860069559</v>
      </c>
      <c r="L5" s="127">
        <f>IF('1_ENTREGA'!$A7="","",VLOOKUP(L3,'2_APERTURA DE SOBRES'!$A$7:$I$36,5,FALSE))</f>
        <v>9005990529</v>
      </c>
      <c r="M5" s="127">
        <f>IF('1_ENTREGA'!$A7="","",VLOOKUP(M3,'2_APERTURA DE SOBRES'!$A$7:$I$36,5,FALSE))</f>
        <v>830141859</v>
      </c>
      <c r="N5" s="127">
        <f>IF('1_ENTREGA'!$A7="","",VLOOKUP(N3,'2_APERTURA DE SOBRES'!$A$7:$I$36,5,FALSE))</f>
        <v>73236879</v>
      </c>
      <c r="O5" s="127">
        <f>IF('1_ENTREGA'!$A7="","",VLOOKUP(O3,'2_APERTURA DE SOBRES'!$A$7:$I$36,5,FALSE))</f>
        <v>9009719154</v>
      </c>
      <c r="P5" s="127">
        <f>IF('1_ENTREGA'!$A7="","",VLOOKUP(P3,'2_APERTURA DE SOBRES'!$A$7:$I$36,5,FALSE))</f>
        <v>9011050469</v>
      </c>
      <c r="Q5" s="127">
        <f>IF('1_ENTREGA'!$A7="","",VLOOKUP(Q3,'2_APERTURA DE SOBRES'!$A$7:$I$36,5,FALSE))</f>
        <v>8110020982</v>
      </c>
      <c r="R5" s="127">
        <f>IF('1_ENTREGA'!$A7="","",VLOOKUP(R3,'2_APERTURA DE SOBRES'!$A$7:$I$36,5,FALSE))</f>
        <v>10765872</v>
      </c>
      <c r="S5" s="127">
        <f>IF('1_ENTREGA'!$A7="","",VLOOKUP(S3,'2_APERTURA DE SOBRES'!$A$7:$I$36,5,FALSE))</f>
        <v>0</v>
      </c>
      <c r="T5" s="127">
        <f>IF('1_ENTREGA'!$A7="","",VLOOKUP(T3,'2_APERTURA DE SOBRES'!$A$7:$I$36,5,FALSE))</f>
        <v>0</v>
      </c>
      <c r="U5" s="127">
        <f>IF('1_ENTREGA'!$A7="","",VLOOKUP(U3,'2_APERTURA DE SOBRES'!$A$7:$I$36,5,FALSE))</f>
        <v>0</v>
      </c>
      <c r="V5" s="127">
        <f>IF('1_ENTREGA'!$A7="","",VLOOKUP(V3,'2_APERTURA DE SOBRES'!$A$7:$I$36,5,FALSE))</f>
        <v>0</v>
      </c>
      <c r="W5" s="127">
        <f>IF('1_ENTREGA'!$A7="","",VLOOKUP(W3,'2_APERTURA DE SOBRES'!$A$7:$I$36,5,FALSE))</f>
        <v>0</v>
      </c>
      <c r="X5" s="127">
        <f>IF('1_ENTREGA'!$A7="","",VLOOKUP(X3,'2_APERTURA DE SOBRES'!$A$7:$I$36,5,FALSE))</f>
        <v>0</v>
      </c>
      <c r="Y5" s="127">
        <f>IF('1_ENTREGA'!$A7="","",VLOOKUP(Y3,'2_APERTURA DE SOBRES'!$A$7:$I$36,5,FALSE))</f>
        <v>0</v>
      </c>
      <c r="Z5" s="127">
        <f>IF('1_ENTREGA'!$A7="","",VLOOKUP(Z3,'2_APERTURA DE SOBRES'!$A$7:$I$36,5,FALSE))</f>
        <v>0</v>
      </c>
      <c r="AA5" s="127">
        <f>IF('1_ENTREGA'!$A7="","",VLOOKUP(AA3,'2_APERTURA DE SOBRES'!$A$7:$I$36,5,FALSE))</f>
        <v>0</v>
      </c>
      <c r="AB5" s="127">
        <f>IF('1_ENTREGA'!$A7="","",VLOOKUP(AB3,'2_APERTURA DE SOBRES'!$A$7:$I$36,5,FALSE))</f>
        <v>0</v>
      </c>
      <c r="AC5" s="127">
        <f>IF('1_ENTREGA'!$A7="","",VLOOKUP(AC3,'2_APERTURA DE SOBRES'!$A$7:$I$36,5,FALSE))</f>
        <v>0</v>
      </c>
      <c r="AD5" s="127">
        <f>IF('1_ENTREGA'!$A7="","",VLOOKUP(AD3,'2_APERTURA DE SOBRES'!$A$7:$I$36,5,FALSE))</f>
        <v>0</v>
      </c>
      <c r="AE5" s="127">
        <f>IF('1_ENTREGA'!$A7="","",VLOOKUP(AE3,'2_APERTURA DE SOBRES'!$A$7:$I$36,5,FALSE))</f>
        <v>0</v>
      </c>
      <c r="AF5" s="127">
        <f>IF('1_ENTREGA'!$A7="","",VLOOKUP(AF3,'2_APERTURA DE SOBRES'!$A$7:$I$36,5,FALSE))</f>
        <v>0</v>
      </c>
    </row>
    <row r="6" spans="1:32" ht="49.5" customHeight="1">
      <c r="A6" s="328"/>
      <c r="B6" s="254" t="s">
        <v>257</v>
      </c>
      <c r="C6" s="255"/>
      <c r="D6" s="255"/>
      <c r="E6" s="255"/>
      <c r="F6" s="255"/>
      <c r="G6" s="255"/>
      <c r="H6" s="255"/>
      <c r="I6" s="255"/>
      <c r="J6" s="255"/>
      <c r="K6" s="255"/>
      <c r="L6" s="255"/>
      <c r="M6" s="255"/>
      <c r="N6" s="255"/>
      <c r="O6" s="255"/>
      <c r="P6" s="255"/>
      <c r="Q6" s="255"/>
      <c r="R6" s="255"/>
      <c r="S6" s="256"/>
      <c r="T6" s="256"/>
      <c r="U6" s="256"/>
      <c r="V6" s="256"/>
      <c r="W6" s="256"/>
      <c r="X6" s="256"/>
      <c r="Y6" s="256"/>
      <c r="Z6" s="256"/>
      <c r="AA6" s="256"/>
      <c r="AB6" s="256"/>
      <c r="AC6" s="256"/>
      <c r="AD6" s="256"/>
      <c r="AE6" s="256"/>
      <c r="AF6" s="255"/>
    </row>
    <row r="7" spans="1:32" ht="33" customHeight="1">
      <c r="A7" s="257" t="s">
        <v>12</v>
      </c>
      <c r="B7" s="316" t="s">
        <v>357</v>
      </c>
      <c r="C7" s="329"/>
      <c r="D7" s="329"/>
      <c r="E7" s="329"/>
      <c r="F7" s="329"/>
      <c r="G7" s="329"/>
      <c r="H7" s="329"/>
      <c r="I7" s="329"/>
      <c r="J7" s="329"/>
      <c r="K7" s="329"/>
      <c r="L7" s="329"/>
      <c r="M7" s="329"/>
      <c r="N7" s="329"/>
      <c r="O7" s="329"/>
      <c r="P7" s="329"/>
      <c r="Q7" s="329"/>
      <c r="R7" s="329"/>
      <c r="S7" s="330"/>
      <c r="T7" s="330"/>
      <c r="U7" s="330"/>
      <c r="V7" s="330"/>
      <c r="W7" s="330"/>
      <c r="X7" s="330"/>
      <c r="Y7" s="330"/>
      <c r="Z7" s="330"/>
      <c r="AA7" s="330"/>
      <c r="AB7" s="330"/>
      <c r="AC7" s="330"/>
      <c r="AD7" s="330"/>
      <c r="AE7" s="330"/>
      <c r="AF7" s="329"/>
    </row>
    <row r="8" spans="1:32" ht="165">
      <c r="A8" s="331">
        <v>1</v>
      </c>
      <c r="B8" s="258" t="s">
        <v>358</v>
      </c>
      <c r="C8" s="1069" t="s">
        <v>303</v>
      </c>
      <c r="D8" s="1057" t="s">
        <v>302</v>
      </c>
      <c r="E8" s="1069" t="s">
        <v>303</v>
      </c>
      <c r="F8" s="1057" t="s">
        <v>302</v>
      </c>
      <c r="G8" s="1057" t="s">
        <v>302</v>
      </c>
      <c r="H8" s="1069" t="s">
        <v>303</v>
      </c>
      <c r="I8" s="1069" t="s">
        <v>303</v>
      </c>
      <c r="J8" s="1069" t="s">
        <v>303</v>
      </c>
      <c r="K8" s="1069" t="s">
        <v>303</v>
      </c>
      <c r="L8" s="1069" t="s">
        <v>303</v>
      </c>
      <c r="M8" s="1069" t="s">
        <v>303</v>
      </c>
      <c r="N8" s="1057" t="s">
        <v>302</v>
      </c>
      <c r="O8" s="1069" t="s">
        <v>303</v>
      </c>
      <c r="P8" s="1069" t="s">
        <v>303</v>
      </c>
      <c r="Q8" s="1069" t="s">
        <v>303</v>
      </c>
      <c r="R8" s="1057" t="s">
        <v>302</v>
      </c>
      <c r="S8" s="302" t="s">
        <v>303</v>
      </c>
      <c r="T8" s="302"/>
      <c r="U8" s="302"/>
      <c r="V8" s="291"/>
      <c r="W8" s="302"/>
      <c r="X8" s="291"/>
      <c r="Y8" s="291"/>
      <c r="Z8" s="302"/>
      <c r="AA8" s="302"/>
      <c r="AB8" s="302"/>
      <c r="AC8" s="302"/>
      <c r="AD8" s="260"/>
      <c r="AE8" s="260"/>
      <c r="AF8" s="332"/>
    </row>
    <row r="9" spans="1:32" ht="60">
      <c r="A9" s="331">
        <v>2</v>
      </c>
      <c r="B9" s="259" t="s">
        <v>359</v>
      </c>
      <c r="C9" s="1069" t="s">
        <v>303</v>
      </c>
      <c r="D9" s="1057" t="s">
        <v>302</v>
      </c>
      <c r="E9" s="1069" t="s">
        <v>303</v>
      </c>
      <c r="F9" s="1057" t="s">
        <v>302</v>
      </c>
      <c r="G9" s="1057" t="s">
        <v>302</v>
      </c>
      <c r="H9" s="1069" t="s">
        <v>303</v>
      </c>
      <c r="I9" s="1069" t="s">
        <v>303</v>
      </c>
      <c r="J9" s="1069" t="s">
        <v>303</v>
      </c>
      <c r="K9" s="1069" t="s">
        <v>303</v>
      </c>
      <c r="L9" s="1069" t="s">
        <v>303</v>
      </c>
      <c r="M9" s="1069" t="s">
        <v>303</v>
      </c>
      <c r="N9" s="1057" t="s">
        <v>302</v>
      </c>
      <c r="O9" s="1069" t="s">
        <v>303</v>
      </c>
      <c r="P9" s="1069" t="s">
        <v>303</v>
      </c>
      <c r="Q9" s="1069" t="s">
        <v>303</v>
      </c>
      <c r="R9" s="1057" t="s">
        <v>302</v>
      </c>
      <c r="S9" s="302"/>
      <c r="T9" s="302"/>
      <c r="U9" s="302"/>
      <c r="V9" s="291"/>
      <c r="W9" s="302"/>
      <c r="X9" s="291"/>
      <c r="Y9" s="291"/>
      <c r="Z9" s="302"/>
      <c r="AA9" s="302"/>
      <c r="AB9" s="302"/>
      <c r="AC9" s="302"/>
      <c r="AD9" s="260"/>
      <c r="AE9" s="260"/>
      <c r="AF9" s="333"/>
    </row>
    <row r="10" spans="1:32" ht="270">
      <c r="A10" s="331">
        <v>3</v>
      </c>
      <c r="B10" s="258" t="s">
        <v>360</v>
      </c>
      <c r="C10" s="1069" t="s">
        <v>303</v>
      </c>
      <c r="D10" s="1057" t="s">
        <v>302</v>
      </c>
      <c r="E10" s="1069" t="s">
        <v>303</v>
      </c>
      <c r="F10" s="1057" t="s">
        <v>302</v>
      </c>
      <c r="G10" s="1057" t="s">
        <v>302</v>
      </c>
      <c r="H10" s="1069" t="s">
        <v>303</v>
      </c>
      <c r="I10" s="1069" t="s">
        <v>303</v>
      </c>
      <c r="J10" s="1069" t="s">
        <v>303</v>
      </c>
      <c r="K10" s="1069" t="s">
        <v>303</v>
      </c>
      <c r="L10" s="1069" t="s">
        <v>303</v>
      </c>
      <c r="M10" s="1069" t="s">
        <v>303</v>
      </c>
      <c r="N10" s="1057" t="s">
        <v>302</v>
      </c>
      <c r="O10" s="1069" t="s">
        <v>303</v>
      </c>
      <c r="P10" s="1069" t="s">
        <v>303</v>
      </c>
      <c r="Q10" s="1069" t="s">
        <v>303</v>
      </c>
      <c r="R10" s="1057" t="s">
        <v>302</v>
      </c>
      <c r="S10" s="302"/>
      <c r="T10" s="302"/>
      <c r="U10" s="302"/>
      <c r="V10" s="291"/>
      <c r="W10" s="302"/>
      <c r="X10" s="291"/>
      <c r="Y10" s="334"/>
      <c r="Z10" s="302"/>
      <c r="AA10" s="302"/>
      <c r="AB10" s="302"/>
      <c r="AC10" s="302"/>
      <c r="AD10" s="260"/>
      <c r="AE10" s="260"/>
      <c r="AF10" s="332"/>
    </row>
    <row r="11" spans="1:32" ht="75">
      <c r="A11" s="331">
        <v>4</v>
      </c>
      <c r="B11" s="258" t="s">
        <v>361</v>
      </c>
      <c r="C11" s="1069" t="s">
        <v>303</v>
      </c>
      <c r="D11" s="1057" t="s">
        <v>302</v>
      </c>
      <c r="E11" s="1069" t="s">
        <v>303</v>
      </c>
      <c r="F11" s="1057" t="s">
        <v>302</v>
      </c>
      <c r="G11" s="1057" t="s">
        <v>302</v>
      </c>
      <c r="H11" s="1069" t="s">
        <v>303</v>
      </c>
      <c r="I11" s="1069" t="s">
        <v>303</v>
      </c>
      <c r="J11" s="1069" t="s">
        <v>303</v>
      </c>
      <c r="K11" s="1069" t="s">
        <v>303</v>
      </c>
      <c r="L11" s="1069" t="s">
        <v>303</v>
      </c>
      <c r="M11" s="1069" t="s">
        <v>303</v>
      </c>
      <c r="N11" s="1057" t="s">
        <v>302</v>
      </c>
      <c r="O11" s="1069" t="s">
        <v>303</v>
      </c>
      <c r="P11" s="1069" t="s">
        <v>303</v>
      </c>
      <c r="Q11" s="1069" t="s">
        <v>303</v>
      </c>
      <c r="R11" s="1057" t="s">
        <v>302</v>
      </c>
      <c r="S11" s="302"/>
      <c r="T11" s="302"/>
      <c r="U11" s="302"/>
      <c r="V11" s="291"/>
      <c r="W11" s="302"/>
      <c r="X11" s="291"/>
      <c r="Y11" s="291"/>
      <c r="Z11" s="302"/>
      <c r="AA11" s="302"/>
      <c r="AB11" s="302"/>
      <c r="AC11" s="302"/>
      <c r="AD11" s="260"/>
      <c r="AE11" s="260"/>
      <c r="AF11" s="332"/>
    </row>
    <row r="12" spans="1:32" ht="75">
      <c r="A12" s="331">
        <v>5</v>
      </c>
      <c r="B12" s="258" t="s">
        <v>362</v>
      </c>
      <c r="C12" s="1069" t="s">
        <v>303</v>
      </c>
      <c r="D12" s="1057" t="s">
        <v>302</v>
      </c>
      <c r="E12" s="1069" t="s">
        <v>303</v>
      </c>
      <c r="F12" s="1057" t="s">
        <v>302</v>
      </c>
      <c r="G12" s="1057" t="s">
        <v>302</v>
      </c>
      <c r="H12" s="1069" t="s">
        <v>303</v>
      </c>
      <c r="I12" s="1069" t="s">
        <v>303</v>
      </c>
      <c r="J12" s="1069" t="s">
        <v>303</v>
      </c>
      <c r="K12" s="1069" t="s">
        <v>303</v>
      </c>
      <c r="L12" s="1069" t="s">
        <v>303</v>
      </c>
      <c r="M12" s="1069" t="s">
        <v>303</v>
      </c>
      <c r="N12" s="1057" t="s">
        <v>302</v>
      </c>
      <c r="O12" s="1069" t="s">
        <v>303</v>
      </c>
      <c r="P12" s="1069" t="s">
        <v>303</v>
      </c>
      <c r="Q12" s="1069" t="s">
        <v>303</v>
      </c>
      <c r="R12" s="1057" t="s">
        <v>302</v>
      </c>
      <c r="S12" s="302"/>
      <c r="T12" s="302"/>
      <c r="U12" s="302"/>
      <c r="V12" s="291"/>
      <c r="W12" s="302"/>
      <c r="X12" s="291"/>
      <c r="Y12" s="291"/>
      <c r="Z12" s="302"/>
      <c r="AA12" s="302"/>
      <c r="AB12" s="302"/>
      <c r="AC12" s="302"/>
      <c r="AD12" s="260"/>
      <c r="AE12" s="260"/>
      <c r="AF12" s="332"/>
    </row>
    <row r="13" spans="1:32" ht="75">
      <c r="A13" s="331">
        <v>6</v>
      </c>
      <c r="B13" s="258" t="s">
        <v>363</v>
      </c>
      <c r="C13" s="1069" t="s">
        <v>303</v>
      </c>
      <c r="D13" s="1057" t="s">
        <v>302</v>
      </c>
      <c r="E13" s="1069" t="s">
        <v>303</v>
      </c>
      <c r="F13" s="1057" t="s">
        <v>302</v>
      </c>
      <c r="G13" s="1057" t="s">
        <v>302</v>
      </c>
      <c r="H13" s="1069" t="s">
        <v>303</v>
      </c>
      <c r="I13" s="1069" t="s">
        <v>303</v>
      </c>
      <c r="J13" s="1069" t="s">
        <v>303</v>
      </c>
      <c r="K13" s="1069" t="s">
        <v>303</v>
      </c>
      <c r="L13" s="1069" t="s">
        <v>303</v>
      </c>
      <c r="M13" s="1069" t="s">
        <v>303</v>
      </c>
      <c r="N13" s="1057" t="s">
        <v>302</v>
      </c>
      <c r="O13" s="1069" t="s">
        <v>303</v>
      </c>
      <c r="P13" s="1069" t="s">
        <v>303</v>
      </c>
      <c r="Q13" s="1069" t="s">
        <v>303</v>
      </c>
      <c r="R13" s="1057" t="s">
        <v>302</v>
      </c>
      <c r="S13" s="302"/>
      <c r="T13" s="302"/>
      <c r="U13" s="302"/>
      <c r="V13" s="291"/>
      <c r="W13" s="302"/>
      <c r="X13" s="291"/>
      <c r="Y13" s="291"/>
      <c r="Z13" s="302"/>
      <c r="AA13" s="302"/>
      <c r="AB13" s="302"/>
      <c r="AC13" s="302"/>
      <c r="AD13" s="260"/>
      <c r="AE13" s="260"/>
      <c r="AF13" s="332"/>
    </row>
    <row r="14" spans="1:32" ht="90" customHeight="1">
      <c r="A14" s="331">
        <v>7</v>
      </c>
      <c r="B14" s="258" t="s">
        <v>364</v>
      </c>
      <c r="C14" s="1069" t="s">
        <v>303</v>
      </c>
      <c r="D14" s="1057" t="s">
        <v>302</v>
      </c>
      <c r="E14" s="1069" t="s">
        <v>303</v>
      </c>
      <c r="F14" s="1057" t="s">
        <v>302</v>
      </c>
      <c r="G14" s="1057" t="s">
        <v>302</v>
      </c>
      <c r="H14" s="1069" t="s">
        <v>303</v>
      </c>
      <c r="I14" s="1069" t="s">
        <v>303</v>
      </c>
      <c r="J14" s="1069" t="s">
        <v>303</v>
      </c>
      <c r="K14" s="1069" t="s">
        <v>303</v>
      </c>
      <c r="L14" s="1069" t="s">
        <v>303</v>
      </c>
      <c r="M14" s="1069" t="s">
        <v>303</v>
      </c>
      <c r="N14" s="1057" t="s">
        <v>302</v>
      </c>
      <c r="O14" s="1069" t="s">
        <v>303</v>
      </c>
      <c r="P14" s="1069" t="s">
        <v>303</v>
      </c>
      <c r="Q14" s="1069" t="s">
        <v>303</v>
      </c>
      <c r="R14" s="1057" t="s">
        <v>302</v>
      </c>
      <c r="S14" s="302"/>
      <c r="T14" s="302"/>
      <c r="U14" s="302"/>
      <c r="V14" s="291"/>
      <c r="W14" s="302"/>
      <c r="X14" s="291"/>
      <c r="Y14" s="291"/>
      <c r="Z14" s="302"/>
      <c r="AA14" s="302"/>
      <c r="AB14" s="302"/>
      <c r="AC14" s="302"/>
      <c r="AD14" s="260"/>
      <c r="AE14" s="260"/>
      <c r="AF14" s="332"/>
    </row>
    <row r="15" spans="1:32" ht="75">
      <c r="A15" s="331">
        <v>8</v>
      </c>
      <c r="B15" s="258" t="s">
        <v>365</v>
      </c>
      <c r="C15" s="1069" t="s">
        <v>303</v>
      </c>
      <c r="D15" s="1057" t="s">
        <v>302</v>
      </c>
      <c r="E15" s="1069" t="s">
        <v>303</v>
      </c>
      <c r="F15" s="1057" t="s">
        <v>302</v>
      </c>
      <c r="G15" s="1057" t="s">
        <v>302</v>
      </c>
      <c r="H15" s="1069" t="s">
        <v>303</v>
      </c>
      <c r="I15" s="1069" t="s">
        <v>303</v>
      </c>
      <c r="J15" s="1069" t="s">
        <v>303</v>
      </c>
      <c r="K15" s="1069" t="s">
        <v>303</v>
      </c>
      <c r="L15" s="1069" t="s">
        <v>303</v>
      </c>
      <c r="M15" s="1069" t="s">
        <v>303</v>
      </c>
      <c r="N15" s="1057" t="s">
        <v>302</v>
      </c>
      <c r="O15" s="1069" t="s">
        <v>303</v>
      </c>
      <c r="P15" s="1069" t="s">
        <v>303</v>
      </c>
      <c r="Q15" s="1069" t="s">
        <v>303</v>
      </c>
      <c r="R15" s="1057" t="s">
        <v>302</v>
      </c>
      <c r="S15" s="302"/>
      <c r="T15" s="302"/>
      <c r="U15" s="302"/>
      <c r="V15" s="291"/>
      <c r="W15" s="302"/>
      <c r="X15" s="291"/>
      <c r="Y15" s="291"/>
      <c r="Z15" s="302"/>
      <c r="AA15" s="302"/>
      <c r="AB15" s="302"/>
      <c r="AC15" s="302"/>
      <c r="AD15" s="260"/>
      <c r="AE15" s="260"/>
      <c r="AF15" s="332"/>
    </row>
    <row r="16" spans="1:32" ht="135">
      <c r="A16" s="456">
        <v>9</v>
      </c>
      <c r="B16" s="457" t="s">
        <v>366</v>
      </c>
      <c r="C16" s="1069" t="s">
        <v>303</v>
      </c>
      <c r="D16" s="1057" t="s">
        <v>302</v>
      </c>
      <c r="E16" s="1069" t="s">
        <v>303</v>
      </c>
      <c r="F16" s="1057" t="s">
        <v>302</v>
      </c>
      <c r="G16" s="1057" t="s">
        <v>302</v>
      </c>
      <c r="H16" s="1069" t="s">
        <v>303</v>
      </c>
      <c r="I16" s="1069" t="s">
        <v>303</v>
      </c>
      <c r="J16" s="1069" t="s">
        <v>303</v>
      </c>
      <c r="K16" s="1069" t="s">
        <v>303</v>
      </c>
      <c r="L16" s="1069" t="s">
        <v>303</v>
      </c>
      <c r="M16" s="1069" t="s">
        <v>303</v>
      </c>
      <c r="N16" s="1057" t="s">
        <v>302</v>
      </c>
      <c r="O16" s="1069" t="s">
        <v>303</v>
      </c>
      <c r="P16" s="1069" t="s">
        <v>303</v>
      </c>
      <c r="Q16" s="1069" t="s">
        <v>303</v>
      </c>
      <c r="R16" s="1057" t="s">
        <v>302</v>
      </c>
      <c r="S16" s="302"/>
      <c r="T16" s="302"/>
      <c r="U16" s="302"/>
      <c r="V16" s="291"/>
      <c r="W16" s="302"/>
      <c r="X16" s="291"/>
      <c r="Y16" s="291"/>
      <c r="Z16" s="302"/>
      <c r="AA16" s="302"/>
      <c r="AB16" s="302"/>
      <c r="AC16" s="302"/>
      <c r="AD16" s="260"/>
      <c r="AE16" s="260"/>
      <c r="AF16" s="260"/>
    </row>
    <row r="17" spans="1:34" ht="30">
      <c r="A17" s="331">
        <v>10</v>
      </c>
      <c r="B17" s="258" t="s">
        <v>258</v>
      </c>
      <c r="C17" s="1069" t="s">
        <v>303</v>
      </c>
      <c r="D17" s="1057" t="s">
        <v>302</v>
      </c>
      <c r="E17" s="1069" t="s">
        <v>303</v>
      </c>
      <c r="F17" s="1057" t="s">
        <v>302</v>
      </c>
      <c r="G17" s="1057" t="s">
        <v>302</v>
      </c>
      <c r="H17" s="1069" t="s">
        <v>303</v>
      </c>
      <c r="I17" s="1069" t="s">
        <v>303</v>
      </c>
      <c r="J17" s="1069" t="s">
        <v>303</v>
      </c>
      <c r="K17" s="1069" t="s">
        <v>303</v>
      </c>
      <c r="L17" s="1069" t="s">
        <v>303</v>
      </c>
      <c r="M17" s="1069" t="s">
        <v>303</v>
      </c>
      <c r="N17" s="1057" t="s">
        <v>302</v>
      </c>
      <c r="O17" s="1069" t="s">
        <v>303</v>
      </c>
      <c r="P17" s="1069" t="s">
        <v>303</v>
      </c>
      <c r="Q17" s="1069" t="s">
        <v>303</v>
      </c>
      <c r="R17" s="1057" t="s">
        <v>302</v>
      </c>
      <c r="S17" s="302"/>
      <c r="T17" s="302"/>
      <c r="U17" s="302"/>
      <c r="V17" s="291"/>
      <c r="W17" s="302"/>
      <c r="X17" s="291"/>
      <c r="Y17" s="291"/>
      <c r="Z17" s="302"/>
      <c r="AA17" s="302"/>
      <c r="AB17" s="302"/>
      <c r="AC17" s="302"/>
      <c r="AD17" s="260"/>
      <c r="AE17" s="260"/>
      <c r="AF17" s="332"/>
    </row>
    <row r="18" spans="1:34" ht="15.75">
      <c r="A18" s="331"/>
      <c r="B18" s="259" t="s">
        <v>134</v>
      </c>
      <c r="C18" s="290"/>
      <c r="D18" s="1060" t="s">
        <v>798</v>
      </c>
      <c r="E18" s="290"/>
      <c r="F18" s="1060" t="s">
        <v>799</v>
      </c>
      <c r="G18" s="1060" t="s">
        <v>800</v>
      </c>
      <c r="H18" s="335"/>
      <c r="I18" s="291"/>
      <c r="J18" s="291"/>
      <c r="K18" s="291"/>
      <c r="L18" s="291"/>
      <c r="M18" s="291"/>
      <c r="N18" s="1060" t="s">
        <v>799</v>
      </c>
      <c r="O18" s="291"/>
      <c r="P18" s="291"/>
      <c r="Q18" s="291"/>
      <c r="R18" s="1060" t="s">
        <v>803</v>
      </c>
      <c r="S18" s="335"/>
      <c r="T18" s="336"/>
      <c r="U18" s="291"/>
      <c r="V18" s="291"/>
      <c r="W18" s="291"/>
      <c r="X18" s="260"/>
      <c r="Y18" s="291"/>
      <c r="Z18" s="291"/>
      <c r="AA18" s="260"/>
      <c r="AB18" s="260"/>
      <c r="AC18" s="260"/>
      <c r="AD18" s="260"/>
      <c r="AE18" s="260"/>
      <c r="AF18" s="333"/>
    </row>
    <row r="19" spans="1:34" ht="15.75">
      <c r="A19" s="331"/>
      <c r="B19" s="259" t="s">
        <v>137</v>
      </c>
      <c r="C19" s="290"/>
      <c r="D19" s="1060" t="s">
        <v>348</v>
      </c>
      <c r="E19" s="290"/>
      <c r="F19" s="1060" t="s">
        <v>350</v>
      </c>
      <c r="G19" s="1060" t="s">
        <v>801</v>
      </c>
      <c r="H19" s="337"/>
      <c r="I19" s="291"/>
      <c r="J19" s="291"/>
      <c r="K19" s="291"/>
      <c r="L19" s="291"/>
      <c r="M19" s="291"/>
      <c r="N19" s="1060" t="s">
        <v>802</v>
      </c>
      <c r="O19" s="291"/>
      <c r="P19" s="291"/>
      <c r="Q19" s="291"/>
      <c r="R19" s="1060" t="s">
        <v>804</v>
      </c>
      <c r="S19" s="337"/>
      <c r="T19" s="337"/>
      <c r="U19" s="291"/>
      <c r="V19" s="291"/>
      <c r="W19" s="291"/>
      <c r="X19" s="260"/>
      <c r="Y19" s="291"/>
      <c r="Z19" s="291"/>
      <c r="AA19" s="260"/>
      <c r="AB19" s="260"/>
      <c r="AC19" s="260"/>
      <c r="AD19" s="260"/>
      <c r="AE19" s="260"/>
      <c r="AF19" s="332"/>
    </row>
    <row r="20" spans="1:34" ht="15.75">
      <c r="A20" s="331"/>
      <c r="B20" s="259" t="s">
        <v>138</v>
      </c>
      <c r="C20" s="290"/>
      <c r="D20" s="1063">
        <v>64451107.5</v>
      </c>
      <c r="E20" s="290"/>
      <c r="F20" s="1063">
        <v>64451107.5</v>
      </c>
      <c r="G20" s="1063">
        <v>64451107.5</v>
      </c>
      <c r="H20" s="338"/>
      <c r="I20" s="291"/>
      <c r="J20" s="291"/>
      <c r="K20" s="291"/>
      <c r="L20" s="291"/>
      <c r="M20" s="291"/>
      <c r="N20" s="1063">
        <v>64451107.5</v>
      </c>
      <c r="O20" s="291"/>
      <c r="P20" s="291"/>
      <c r="Q20" s="291"/>
      <c r="R20" s="1063">
        <v>64451107.5</v>
      </c>
      <c r="S20" s="339"/>
      <c r="T20" s="339"/>
      <c r="U20" s="291"/>
      <c r="V20" s="291"/>
      <c r="W20" s="291"/>
      <c r="X20" s="260"/>
      <c r="Y20" s="291"/>
      <c r="Z20" s="291"/>
      <c r="AA20" s="260"/>
      <c r="AB20" s="260"/>
      <c r="AC20" s="260"/>
      <c r="AD20" s="260"/>
      <c r="AE20" s="260"/>
      <c r="AF20" s="332"/>
    </row>
    <row r="21" spans="1:34" ht="15.75">
      <c r="A21" s="331"/>
      <c r="B21" s="259" t="s">
        <v>140</v>
      </c>
      <c r="C21" s="290"/>
      <c r="D21" s="1066">
        <f>_xlfn.DAYS("5/7/2021","19/4/2021")</f>
        <v>77</v>
      </c>
      <c r="E21" s="290"/>
      <c r="F21" s="1066">
        <f>_xlfn.DAYS("22/7/2021","19/4/2021")</f>
        <v>94</v>
      </c>
      <c r="G21" s="1066">
        <f>_xlfn.DAYS("19/7/2021","19/4/2021")</f>
        <v>91</v>
      </c>
      <c r="H21" s="340"/>
      <c r="I21" s="291"/>
      <c r="J21" s="291"/>
      <c r="K21" s="291"/>
      <c r="L21" s="291"/>
      <c r="M21" s="291"/>
      <c r="N21" s="1066">
        <f>_xlfn.DAYS("22/7/2021","19/4/2021")</f>
        <v>94</v>
      </c>
      <c r="O21" s="291"/>
      <c r="P21" s="291"/>
      <c r="Q21" s="291"/>
      <c r="R21" s="1066">
        <f>_xlfn.DAYS("20/7/2021","19/4/2021")</f>
        <v>92</v>
      </c>
      <c r="S21" s="335"/>
      <c r="T21" s="339"/>
      <c r="U21" s="291"/>
      <c r="V21" s="291"/>
      <c r="W21" s="291"/>
      <c r="X21" s="260"/>
      <c r="Y21" s="291"/>
      <c r="Z21" s="291"/>
      <c r="AA21" s="260"/>
      <c r="AB21" s="260"/>
      <c r="AC21" s="260"/>
      <c r="AD21" s="260"/>
      <c r="AE21" s="260"/>
      <c r="AF21" s="332"/>
    </row>
    <row r="22" spans="1:34" ht="15.75">
      <c r="A22" s="341"/>
      <c r="B22" s="261" t="s">
        <v>143</v>
      </c>
      <c r="C22" s="302"/>
      <c r="D22" s="1067" t="s">
        <v>302</v>
      </c>
      <c r="E22" s="302"/>
      <c r="F22" s="1067" t="s">
        <v>302</v>
      </c>
      <c r="G22" s="1067" t="s">
        <v>302</v>
      </c>
      <c r="H22" s="302"/>
      <c r="I22" s="302"/>
      <c r="J22" s="302"/>
      <c r="K22" s="342"/>
      <c r="L22" s="291"/>
      <c r="M22" s="342"/>
      <c r="N22" s="1067" t="s">
        <v>302</v>
      </c>
      <c r="O22" s="302"/>
      <c r="P22" s="302"/>
      <c r="Q22" s="302"/>
      <c r="R22" s="1067" t="s">
        <v>302</v>
      </c>
      <c r="S22" s="302"/>
      <c r="T22" s="302"/>
      <c r="U22" s="302"/>
      <c r="V22" s="342"/>
      <c r="W22" s="302"/>
      <c r="X22" s="342"/>
      <c r="Y22" s="342"/>
      <c r="Z22" s="302"/>
      <c r="AA22" s="302"/>
      <c r="AB22" s="302"/>
      <c r="AC22" s="302"/>
      <c r="AD22" s="342"/>
      <c r="AE22" s="342"/>
      <c r="AF22" s="343"/>
    </row>
    <row r="23" spans="1:34" s="346" customFormat="1" ht="15.75">
      <c r="A23" s="262"/>
      <c r="B23" s="317"/>
      <c r="C23" s="344"/>
      <c r="E23" s="345"/>
      <c r="F23" s="344"/>
      <c r="G23" s="344"/>
      <c r="H23" s="345"/>
      <c r="I23" s="345"/>
      <c r="J23" s="345"/>
      <c r="K23" s="344"/>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row>
    <row r="24" spans="1:34" ht="24.75" customHeight="1">
      <c r="A24" s="318" t="s">
        <v>12</v>
      </c>
      <c r="B24" s="319" t="s">
        <v>367</v>
      </c>
      <c r="C24" s="347"/>
      <c r="D24" s="347"/>
      <c r="E24" s="347"/>
      <c r="F24" s="347"/>
      <c r="G24" s="347"/>
      <c r="H24" s="347"/>
      <c r="I24" s="347"/>
      <c r="J24" s="347"/>
      <c r="K24" s="347"/>
      <c r="L24" s="347"/>
      <c r="M24" s="347"/>
      <c r="N24" s="347"/>
      <c r="O24" s="347"/>
      <c r="P24" s="347"/>
      <c r="Q24" s="347"/>
      <c r="R24" s="347"/>
      <c r="S24" s="348"/>
      <c r="T24" s="348"/>
      <c r="U24" s="348"/>
      <c r="V24" s="348"/>
      <c r="W24" s="348"/>
      <c r="X24" s="348"/>
      <c r="Y24" s="348"/>
      <c r="Z24" s="348"/>
      <c r="AA24" s="348"/>
      <c r="AB24" s="348"/>
      <c r="AC24" s="348"/>
      <c r="AD24" s="348"/>
      <c r="AE24" s="348"/>
      <c r="AF24" s="347"/>
    </row>
    <row r="25" spans="1:34" ht="324.75" customHeight="1">
      <c r="A25" s="349">
        <v>1</v>
      </c>
      <c r="B25" s="263" t="s">
        <v>368</v>
      </c>
      <c r="C25" s="1119" t="s">
        <v>839</v>
      </c>
      <c r="D25" s="1069" t="s">
        <v>303</v>
      </c>
      <c r="E25" s="1057" t="s">
        <v>302</v>
      </c>
      <c r="F25" s="1069" t="s">
        <v>303</v>
      </c>
      <c r="G25" s="1069" t="s">
        <v>303</v>
      </c>
      <c r="H25" s="1067" t="s">
        <v>302</v>
      </c>
      <c r="I25" s="1067" t="s">
        <v>302</v>
      </c>
      <c r="J25" s="1067" t="s">
        <v>302</v>
      </c>
      <c r="K25" s="1067" t="s">
        <v>302</v>
      </c>
      <c r="L25" s="1067" t="s">
        <v>302</v>
      </c>
      <c r="M25" s="1067" t="s">
        <v>302</v>
      </c>
      <c r="N25" s="1069" t="s">
        <v>303</v>
      </c>
      <c r="O25" s="1067" t="s">
        <v>302</v>
      </c>
      <c r="P25" s="1067" t="s">
        <v>302</v>
      </c>
      <c r="Q25" s="1067" t="s">
        <v>302</v>
      </c>
      <c r="R25" s="1069" t="s">
        <v>303</v>
      </c>
      <c r="S25" s="291"/>
      <c r="T25" s="291"/>
      <c r="U25" s="291"/>
      <c r="V25" s="302"/>
      <c r="W25" s="291"/>
      <c r="X25" s="302"/>
      <c r="Y25" s="302"/>
      <c r="Z25" s="291"/>
      <c r="AA25" s="291"/>
      <c r="AB25" s="291"/>
      <c r="AC25" s="291"/>
      <c r="AD25" s="264"/>
      <c r="AE25" s="264"/>
      <c r="AF25" s="265"/>
    </row>
    <row r="26" spans="1:34" ht="135">
      <c r="A26" s="350">
        <v>2</v>
      </c>
      <c r="B26" s="263" t="s">
        <v>369</v>
      </c>
      <c r="C26" s="1120"/>
      <c r="D26" s="1069" t="s">
        <v>303</v>
      </c>
      <c r="E26" s="1057" t="s">
        <v>302</v>
      </c>
      <c r="F26" s="1069" t="s">
        <v>303</v>
      </c>
      <c r="G26" s="1069" t="s">
        <v>303</v>
      </c>
      <c r="H26" s="1067" t="s">
        <v>302</v>
      </c>
      <c r="I26" s="1067" t="s">
        <v>302</v>
      </c>
      <c r="J26" s="1067" t="s">
        <v>302</v>
      </c>
      <c r="K26" s="1067" t="s">
        <v>302</v>
      </c>
      <c r="L26" s="1067" t="s">
        <v>302</v>
      </c>
      <c r="M26" s="1067" t="s">
        <v>302</v>
      </c>
      <c r="N26" s="1069" t="s">
        <v>303</v>
      </c>
      <c r="O26" s="1070" t="s">
        <v>840</v>
      </c>
      <c r="P26" s="1067" t="s">
        <v>302</v>
      </c>
      <c r="Q26" s="1067" t="s">
        <v>302</v>
      </c>
      <c r="R26" s="1069" t="s">
        <v>303</v>
      </c>
      <c r="S26" s="291"/>
      <c r="T26" s="291"/>
      <c r="U26" s="291"/>
      <c r="V26" s="302"/>
      <c r="W26" s="291"/>
      <c r="X26" s="302"/>
      <c r="Y26" s="302"/>
      <c r="Z26" s="291"/>
      <c r="AA26" s="291"/>
      <c r="AB26" s="291"/>
      <c r="AC26" s="291"/>
      <c r="AD26" s="264"/>
      <c r="AE26" s="264"/>
      <c r="AF26" s="266"/>
    </row>
    <row r="27" spans="1:34" ht="135">
      <c r="A27" s="349">
        <v>3</v>
      </c>
      <c r="B27" s="267" t="s">
        <v>370</v>
      </c>
      <c r="C27" s="1120"/>
      <c r="D27" s="1069" t="s">
        <v>303</v>
      </c>
      <c r="E27" s="1057" t="s">
        <v>302</v>
      </c>
      <c r="F27" s="1069" t="s">
        <v>303</v>
      </c>
      <c r="G27" s="1069" t="s">
        <v>303</v>
      </c>
      <c r="H27" s="1067" t="s">
        <v>302</v>
      </c>
      <c r="I27" s="1067" t="s">
        <v>302</v>
      </c>
      <c r="J27" s="1067" t="s">
        <v>302</v>
      </c>
      <c r="K27" s="1067" t="s">
        <v>302</v>
      </c>
      <c r="L27" s="1067" t="s">
        <v>302</v>
      </c>
      <c r="M27" s="1067" t="s">
        <v>302</v>
      </c>
      <c r="N27" s="1069" t="s">
        <v>303</v>
      </c>
      <c r="O27" s="1069" t="s">
        <v>302</v>
      </c>
      <c r="P27" s="1067" t="s">
        <v>302</v>
      </c>
      <c r="Q27" s="1067" t="s">
        <v>302</v>
      </c>
      <c r="R27" s="1069" t="s">
        <v>303</v>
      </c>
      <c r="S27" s="291"/>
      <c r="T27" s="291"/>
      <c r="U27" s="291"/>
      <c r="V27" s="302"/>
      <c r="W27" s="291"/>
      <c r="X27" s="302"/>
      <c r="Y27" s="302"/>
      <c r="Z27" s="291"/>
      <c r="AA27" s="291"/>
      <c r="AB27" s="291"/>
      <c r="AC27" s="291"/>
      <c r="AD27" s="292"/>
      <c r="AE27" s="292"/>
      <c r="AF27" s="320"/>
    </row>
    <row r="28" spans="1:34" ht="90">
      <c r="A28" s="349">
        <v>4</v>
      </c>
      <c r="B28" s="267" t="s">
        <v>371</v>
      </c>
      <c r="C28" s="1120"/>
      <c r="D28" s="1069" t="s">
        <v>303</v>
      </c>
      <c r="E28" s="1057" t="s">
        <v>302</v>
      </c>
      <c r="F28" s="1069" t="s">
        <v>303</v>
      </c>
      <c r="G28" s="1069" t="s">
        <v>303</v>
      </c>
      <c r="H28" s="1067" t="s">
        <v>302</v>
      </c>
      <c r="I28" s="1067" t="s">
        <v>302</v>
      </c>
      <c r="J28" s="1067" t="s">
        <v>302</v>
      </c>
      <c r="K28" s="1067" t="s">
        <v>302</v>
      </c>
      <c r="L28" s="1067" t="s">
        <v>302</v>
      </c>
      <c r="M28" s="1067" t="s">
        <v>302</v>
      </c>
      <c r="N28" s="1069" t="s">
        <v>303</v>
      </c>
      <c r="O28" s="1067" t="s">
        <v>302</v>
      </c>
      <c r="P28" s="1067" t="s">
        <v>302</v>
      </c>
      <c r="Q28" s="1067" t="s">
        <v>302</v>
      </c>
      <c r="R28" s="1069" t="s">
        <v>303</v>
      </c>
      <c r="S28" s="291"/>
      <c r="T28" s="291"/>
      <c r="U28" s="291"/>
      <c r="V28" s="302"/>
      <c r="W28" s="291"/>
      <c r="X28" s="302"/>
      <c r="Y28" s="302"/>
      <c r="Z28" s="291"/>
      <c r="AA28" s="291"/>
      <c r="AB28" s="291"/>
      <c r="AC28" s="291"/>
      <c r="AD28" s="292"/>
      <c r="AE28" s="292"/>
      <c r="AF28" s="320"/>
    </row>
    <row r="29" spans="1:34" ht="75">
      <c r="A29" s="349">
        <v>5</v>
      </c>
      <c r="B29" s="267" t="s">
        <v>372</v>
      </c>
      <c r="C29" s="1120"/>
      <c r="D29" s="1069" t="s">
        <v>303</v>
      </c>
      <c r="E29" s="1057" t="s">
        <v>302</v>
      </c>
      <c r="F29" s="1069" t="s">
        <v>303</v>
      </c>
      <c r="G29" s="1069" t="s">
        <v>303</v>
      </c>
      <c r="H29" s="1067" t="s">
        <v>302</v>
      </c>
      <c r="I29" s="1067" t="s">
        <v>302</v>
      </c>
      <c r="J29" s="1067" t="s">
        <v>302</v>
      </c>
      <c r="K29" s="1067" t="s">
        <v>302</v>
      </c>
      <c r="L29" s="1067" t="s">
        <v>302</v>
      </c>
      <c r="M29" s="1067" t="s">
        <v>302</v>
      </c>
      <c r="N29" s="1069" t="s">
        <v>303</v>
      </c>
      <c r="O29" s="1067" t="s">
        <v>302</v>
      </c>
      <c r="P29" s="1067" t="s">
        <v>302</v>
      </c>
      <c r="Q29" s="1067" t="s">
        <v>302</v>
      </c>
      <c r="R29" s="1069" t="s">
        <v>303</v>
      </c>
      <c r="S29" s="291"/>
      <c r="T29" s="291"/>
      <c r="U29" s="291"/>
      <c r="V29" s="302"/>
      <c r="W29" s="291"/>
      <c r="X29" s="302"/>
      <c r="Y29" s="302"/>
      <c r="Z29" s="291"/>
      <c r="AA29" s="291"/>
      <c r="AB29" s="291"/>
      <c r="AC29" s="291"/>
      <c r="AD29" s="264"/>
      <c r="AE29" s="264"/>
      <c r="AF29" s="265"/>
    </row>
    <row r="30" spans="1:34" ht="90">
      <c r="A30" s="349">
        <v>6</v>
      </c>
      <c r="B30" s="267" t="s">
        <v>373</v>
      </c>
      <c r="C30" s="1120"/>
      <c r="D30" s="1069" t="s">
        <v>303</v>
      </c>
      <c r="E30" s="1057" t="s">
        <v>302</v>
      </c>
      <c r="F30" s="1069" t="s">
        <v>303</v>
      </c>
      <c r="G30" s="1069" t="s">
        <v>303</v>
      </c>
      <c r="H30" s="1067" t="s">
        <v>302</v>
      </c>
      <c r="I30" s="1067" t="s">
        <v>302</v>
      </c>
      <c r="J30" s="1067" t="s">
        <v>302</v>
      </c>
      <c r="K30" s="1067" t="s">
        <v>302</v>
      </c>
      <c r="L30" s="1067" t="s">
        <v>302</v>
      </c>
      <c r="M30" s="1067" t="s">
        <v>302</v>
      </c>
      <c r="N30" s="1069" t="s">
        <v>303</v>
      </c>
      <c r="O30" s="1067" t="s">
        <v>302</v>
      </c>
      <c r="P30" s="1067" t="s">
        <v>302</v>
      </c>
      <c r="Q30" s="1067" t="s">
        <v>302</v>
      </c>
      <c r="R30" s="1069" t="s">
        <v>303</v>
      </c>
      <c r="S30" s="291"/>
      <c r="T30" s="291"/>
      <c r="U30" s="291"/>
      <c r="V30" s="302"/>
      <c r="W30" s="291"/>
      <c r="X30" s="302"/>
      <c r="Y30" s="302"/>
      <c r="Z30" s="291"/>
      <c r="AA30" s="291"/>
      <c r="AB30" s="291"/>
      <c r="AC30" s="291"/>
      <c r="AD30" s="351"/>
      <c r="AE30" s="351"/>
      <c r="AF30" s="352"/>
    </row>
    <row r="31" spans="1:34" ht="90">
      <c r="A31" s="349">
        <v>7</v>
      </c>
      <c r="B31" s="267" t="s">
        <v>374</v>
      </c>
      <c r="C31" s="1120"/>
      <c r="D31" s="1069" t="s">
        <v>303</v>
      </c>
      <c r="E31" s="1057" t="s">
        <v>302</v>
      </c>
      <c r="F31" s="1069" t="s">
        <v>303</v>
      </c>
      <c r="G31" s="1069" t="s">
        <v>303</v>
      </c>
      <c r="H31" s="1067" t="s">
        <v>302</v>
      </c>
      <c r="I31" s="1067" t="s">
        <v>302</v>
      </c>
      <c r="J31" s="1067" t="s">
        <v>302</v>
      </c>
      <c r="K31" s="1067" t="s">
        <v>302</v>
      </c>
      <c r="L31" s="1067" t="s">
        <v>302</v>
      </c>
      <c r="M31" s="1067" t="s">
        <v>302</v>
      </c>
      <c r="N31" s="1069" t="s">
        <v>303</v>
      </c>
      <c r="O31" s="1067" t="s">
        <v>302</v>
      </c>
      <c r="P31" s="1067" t="s">
        <v>302</v>
      </c>
      <c r="Q31" s="1067" t="s">
        <v>302</v>
      </c>
      <c r="R31" s="1069" t="s">
        <v>303</v>
      </c>
      <c r="S31" s="291"/>
      <c r="T31" s="291"/>
      <c r="U31" s="291"/>
      <c r="V31" s="302"/>
      <c r="W31" s="291"/>
      <c r="X31" s="302"/>
      <c r="Y31" s="302"/>
      <c r="Z31" s="291"/>
      <c r="AA31" s="291"/>
      <c r="AB31" s="291"/>
      <c r="AC31" s="291"/>
      <c r="AD31" s="353"/>
      <c r="AE31" s="353"/>
      <c r="AF31" s="354"/>
    </row>
    <row r="32" spans="1:34" ht="85.5" customHeight="1">
      <c r="A32" s="355">
        <v>8</v>
      </c>
      <c r="B32" s="293" t="s">
        <v>375</v>
      </c>
      <c r="C32" s="1120"/>
      <c r="D32" s="1069" t="s">
        <v>303</v>
      </c>
      <c r="E32" s="1057" t="s">
        <v>302</v>
      </c>
      <c r="F32" s="1069" t="s">
        <v>303</v>
      </c>
      <c r="G32" s="1069" t="s">
        <v>303</v>
      </c>
      <c r="H32" s="1067" t="s">
        <v>302</v>
      </c>
      <c r="I32" s="1067" t="s">
        <v>302</v>
      </c>
      <c r="J32" s="1067" t="s">
        <v>302</v>
      </c>
      <c r="K32" s="1067" t="s">
        <v>302</v>
      </c>
      <c r="L32" s="1067" t="s">
        <v>302</v>
      </c>
      <c r="M32" s="1067" t="s">
        <v>302</v>
      </c>
      <c r="N32" s="1069" t="s">
        <v>303</v>
      </c>
      <c r="O32" s="1067" t="s">
        <v>302</v>
      </c>
      <c r="P32" s="1067" t="s">
        <v>302</v>
      </c>
      <c r="Q32" s="1067" t="s">
        <v>302</v>
      </c>
      <c r="R32" s="1069" t="s">
        <v>303</v>
      </c>
      <c r="S32" s="291"/>
      <c r="T32" s="291"/>
      <c r="U32" s="291"/>
      <c r="V32" s="302"/>
      <c r="W32" s="291"/>
      <c r="X32" s="302"/>
      <c r="Y32" s="302"/>
      <c r="Z32" s="291"/>
      <c r="AA32" s="291"/>
      <c r="AB32" s="291"/>
      <c r="AC32" s="291"/>
      <c r="AD32" s="353"/>
      <c r="AE32" s="353"/>
      <c r="AF32" s="353"/>
    </row>
    <row r="33" spans="1:32" ht="85.5" customHeight="1">
      <c r="A33" s="355">
        <v>9</v>
      </c>
      <c r="B33" s="293" t="s">
        <v>376</v>
      </c>
      <c r="C33" s="1120"/>
      <c r="D33" s="1069" t="s">
        <v>303</v>
      </c>
      <c r="E33" s="1057" t="s">
        <v>302</v>
      </c>
      <c r="F33" s="1069" t="s">
        <v>303</v>
      </c>
      <c r="G33" s="1069" t="s">
        <v>303</v>
      </c>
      <c r="H33" s="1057" t="s">
        <v>302</v>
      </c>
      <c r="I33" s="1057" t="s">
        <v>302</v>
      </c>
      <c r="J33" s="1057" t="s">
        <v>302</v>
      </c>
      <c r="K33" s="1057" t="s">
        <v>302</v>
      </c>
      <c r="L33" s="1057" t="s">
        <v>302</v>
      </c>
      <c r="M33" s="1057" t="s">
        <v>302</v>
      </c>
      <c r="N33" s="1069" t="s">
        <v>303</v>
      </c>
      <c r="O33" s="1069" t="s">
        <v>302</v>
      </c>
      <c r="P33" s="1057" t="s">
        <v>302</v>
      </c>
      <c r="Q33" s="1057" t="s">
        <v>302</v>
      </c>
      <c r="R33" s="1069" t="s">
        <v>303</v>
      </c>
      <c r="S33" s="291"/>
      <c r="T33" s="291"/>
      <c r="U33" s="291"/>
      <c r="V33" s="302"/>
      <c r="W33" s="291"/>
      <c r="X33" s="302"/>
      <c r="Y33" s="302"/>
      <c r="Z33" s="291"/>
      <c r="AA33" s="291"/>
      <c r="AB33" s="291"/>
      <c r="AC33" s="291"/>
      <c r="AD33" s="353"/>
      <c r="AE33" s="353"/>
      <c r="AF33" s="353"/>
    </row>
    <row r="34" spans="1:32" ht="30">
      <c r="A34" s="1116">
        <v>10</v>
      </c>
      <c r="B34" s="267" t="s">
        <v>258</v>
      </c>
      <c r="C34" s="1121"/>
      <c r="D34" s="1069" t="s">
        <v>303</v>
      </c>
      <c r="E34" s="1057" t="s">
        <v>302</v>
      </c>
      <c r="F34" s="1069" t="s">
        <v>303</v>
      </c>
      <c r="G34" s="1069" t="s">
        <v>303</v>
      </c>
      <c r="H34" s="1057" t="s">
        <v>302</v>
      </c>
      <c r="I34" s="1057" t="s">
        <v>302</v>
      </c>
      <c r="J34" s="1057" t="s">
        <v>302</v>
      </c>
      <c r="K34" s="1057" t="s">
        <v>302</v>
      </c>
      <c r="L34" s="1057" t="s">
        <v>302</v>
      </c>
      <c r="M34" s="1057" t="s">
        <v>302</v>
      </c>
      <c r="N34" s="1069" t="s">
        <v>303</v>
      </c>
      <c r="O34" s="1057" t="s">
        <v>302</v>
      </c>
      <c r="P34" s="1057" t="s">
        <v>302</v>
      </c>
      <c r="Q34" s="1057" t="s">
        <v>302</v>
      </c>
      <c r="R34" s="1069" t="s">
        <v>303</v>
      </c>
      <c r="S34" s="292"/>
      <c r="T34" s="292"/>
      <c r="U34" s="356"/>
      <c r="V34" s="302"/>
      <c r="W34" s="357"/>
      <c r="X34" s="302"/>
      <c r="Y34" s="302"/>
      <c r="Z34" s="356"/>
      <c r="AA34" s="268"/>
      <c r="AB34" s="268"/>
      <c r="AC34" s="268"/>
      <c r="AD34" s="268"/>
      <c r="AE34" s="268"/>
      <c r="AF34" s="269"/>
    </row>
    <row r="35" spans="1:32" ht="15.75">
      <c r="A35" s="1117"/>
      <c r="B35" s="270" t="s">
        <v>134</v>
      </c>
      <c r="C35" s="1061"/>
      <c r="D35" s="290"/>
      <c r="E35" s="1061" t="s">
        <v>805</v>
      </c>
      <c r="F35" s="290"/>
      <c r="G35" s="336"/>
      <c r="H35" s="1061" t="s">
        <v>803</v>
      </c>
      <c r="I35" s="1061" t="s">
        <v>803</v>
      </c>
      <c r="J35" s="1061" t="s">
        <v>807</v>
      </c>
      <c r="K35" s="1061" t="s">
        <v>803</v>
      </c>
      <c r="L35" s="1061" t="s">
        <v>803</v>
      </c>
      <c r="M35" s="1061" t="s">
        <v>803</v>
      </c>
      <c r="N35" s="336"/>
      <c r="O35" s="1061" t="s">
        <v>810</v>
      </c>
      <c r="P35" s="1061" t="s">
        <v>803</v>
      </c>
      <c r="Q35" s="1061" t="s">
        <v>810</v>
      </c>
      <c r="R35" s="302"/>
      <c r="S35" s="292"/>
      <c r="T35" s="292"/>
      <c r="U35" s="336"/>
      <c r="V35" s="336"/>
      <c r="W35" s="336"/>
      <c r="X35" s="292"/>
      <c r="Y35" s="336"/>
      <c r="Z35" s="336"/>
      <c r="AA35" s="268"/>
      <c r="AB35" s="268"/>
      <c r="AC35" s="268"/>
      <c r="AD35" s="268"/>
      <c r="AE35" s="268"/>
      <c r="AF35" s="271"/>
    </row>
    <row r="36" spans="1:32" ht="15.75">
      <c r="A36" s="1117"/>
      <c r="B36" s="267" t="s">
        <v>135</v>
      </c>
      <c r="C36" s="1061"/>
      <c r="D36" s="290"/>
      <c r="E36" s="1061" t="s">
        <v>349</v>
      </c>
      <c r="F36" s="290"/>
      <c r="G36" s="336"/>
      <c r="H36" s="1061" t="s">
        <v>352</v>
      </c>
      <c r="I36" s="1061" t="s">
        <v>806</v>
      </c>
      <c r="J36" s="1061">
        <v>2025609</v>
      </c>
      <c r="K36" s="1061" t="s">
        <v>808</v>
      </c>
      <c r="L36" s="1061" t="s">
        <v>353</v>
      </c>
      <c r="M36" s="1061" t="s">
        <v>809</v>
      </c>
      <c r="N36" s="359"/>
      <c r="O36" s="1061" t="s">
        <v>354</v>
      </c>
      <c r="P36" s="1061" t="s">
        <v>355</v>
      </c>
      <c r="Q36" s="1061" t="s">
        <v>356</v>
      </c>
      <c r="R36" s="302"/>
      <c r="S36" s="292"/>
      <c r="T36" s="292"/>
      <c r="U36" s="336"/>
      <c r="V36" s="336"/>
      <c r="W36" s="336"/>
      <c r="X36" s="292"/>
      <c r="Y36" s="336"/>
      <c r="Z36" s="336"/>
      <c r="AA36" s="268"/>
      <c r="AB36" s="268"/>
      <c r="AC36" s="268"/>
      <c r="AD36" s="268"/>
      <c r="AE36" s="268"/>
      <c r="AF36" s="269"/>
    </row>
    <row r="37" spans="1:32" ht="15.75">
      <c r="A37" s="1117"/>
      <c r="B37" s="267" t="s">
        <v>136</v>
      </c>
      <c r="C37" s="1061"/>
      <c r="D37" s="290"/>
      <c r="E37" s="1061">
        <v>64451107.5</v>
      </c>
      <c r="F37" s="290"/>
      <c r="G37" s="360"/>
      <c r="H37" s="1064">
        <v>64451107.5</v>
      </c>
      <c r="I37" s="1064">
        <v>64451107.5</v>
      </c>
      <c r="J37" s="1064">
        <v>64451108</v>
      </c>
      <c r="K37" s="1064">
        <v>64451107</v>
      </c>
      <c r="L37" s="1064">
        <v>64451107.5</v>
      </c>
      <c r="M37" s="1064">
        <v>64451107.5</v>
      </c>
      <c r="N37" s="361"/>
      <c r="O37" s="1064">
        <v>64451107.5</v>
      </c>
      <c r="P37" s="1064">
        <v>64451107.5</v>
      </c>
      <c r="Q37" s="1064">
        <v>64451107.5</v>
      </c>
      <c r="R37" s="302"/>
      <c r="S37" s="292"/>
      <c r="T37" s="292"/>
      <c r="U37" s="362"/>
      <c r="V37" s="362"/>
      <c r="W37" s="362"/>
      <c r="X37" s="292"/>
      <c r="Y37" s="362"/>
      <c r="Z37" s="362"/>
      <c r="AA37" s="268"/>
      <c r="AB37" s="268"/>
      <c r="AC37" s="268"/>
      <c r="AD37" s="268"/>
      <c r="AE37" s="268"/>
      <c r="AF37" s="269"/>
    </row>
    <row r="38" spans="1:32" ht="15.75">
      <c r="A38" s="1118"/>
      <c r="B38" s="267" t="s">
        <v>140</v>
      </c>
      <c r="C38" s="1061"/>
      <c r="D38" s="290"/>
      <c r="E38" s="1065">
        <f>_xlfn.DAYS("19/7/2021","19/4/2021")</f>
        <v>91</v>
      </c>
      <c r="F38" s="290"/>
      <c r="G38" s="363"/>
      <c r="H38" s="1065">
        <f>_xlfn.DAYS("19/7/2021","19/4/2021")</f>
        <v>91</v>
      </c>
      <c r="I38" s="1065">
        <f>_xlfn.DAYS("19/7/2021","19/4/2021")</f>
        <v>91</v>
      </c>
      <c r="J38" s="1065">
        <f>_xlfn.DAYS("19/7/2021","19/4/2021")</f>
        <v>91</v>
      </c>
      <c r="K38" s="1065">
        <f>_xlfn.DAYS("25/6/2021","19/4/2021")</f>
        <v>67</v>
      </c>
      <c r="L38" s="1065">
        <f>_xlfn.DAYS("29/6/2021","19/4/2021")</f>
        <v>71</v>
      </c>
      <c r="M38" s="1065">
        <f>_xlfn.DAYS("5/7/2021","19/4/2021")</f>
        <v>77</v>
      </c>
      <c r="N38" s="358"/>
      <c r="O38" s="1065">
        <f>_xlfn.DAYS("4/7/2021","19/4/2021")</f>
        <v>76</v>
      </c>
      <c r="P38" s="1065">
        <f>_xlfn.DAYS("30/6/2021","19/4/2021")</f>
        <v>72</v>
      </c>
      <c r="Q38" s="1065">
        <f>_xlfn.DAYS("19/7/2021","19/4/2021")</f>
        <v>91</v>
      </c>
      <c r="R38" s="302"/>
      <c r="S38" s="292"/>
      <c r="T38" s="292"/>
      <c r="U38" s="364"/>
      <c r="V38" s="364"/>
      <c r="W38" s="364"/>
      <c r="X38" s="292"/>
      <c r="Y38" s="364"/>
      <c r="Z38" s="364"/>
      <c r="AA38" s="365"/>
      <c r="AB38" s="365"/>
      <c r="AC38" s="365"/>
      <c r="AD38" s="365"/>
      <c r="AE38" s="365"/>
      <c r="AF38" s="366"/>
    </row>
    <row r="39" spans="1:32" s="324" customFormat="1" ht="15.75">
      <c r="A39" s="318"/>
      <c r="B39" s="321" t="s">
        <v>144</v>
      </c>
      <c r="C39" s="1062" t="s">
        <v>555</v>
      </c>
      <c r="D39" s="342"/>
      <c r="E39" s="1067" t="s">
        <v>302</v>
      </c>
      <c r="F39" s="302"/>
      <c r="G39" s="342"/>
      <c r="H39" s="1067" t="s">
        <v>302</v>
      </c>
      <c r="I39" s="1067" t="s">
        <v>302</v>
      </c>
      <c r="J39" s="1067" t="s">
        <v>302</v>
      </c>
      <c r="K39" s="1067" t="s">
        <v>302</v>
      </c>
      <c r="L39" s="1067" t="s">
        <v>302</v>
      </c>
      <c r="M39" s="1067" t="s">
        <v>302</v>
      </c>
      <c r="N39" s="302"/>
      <c r="O39" s="1067" t="s">
        <v>555</v>
      </c>
      <c r="P39" s="1067" t="s">
        <v>302</v>
      </c>
      <c r="Q39" s="1067" t="s">
        <v>302</v>
      </c>
      <c r="R39" s="302"/>
      <c r="S39" s="342"/>
      <c r="T39" s="342"/>
      <c r="U39" s="342"/>
      <c r="V39" s="302"/>
      <c r="W39" s="342"/>
      <c r="X39" s="302"/>
      <c r="Y39" s="302"/>
      <c r="Z39" s="342"/>
      <c r="AA39" s="342"/>
      <c r="AB39" s="342"/>
      <c r="AC39" s="342"/>
      <c r="AD39" s="322"/>
      <c r="AE39" s="322"/>
      <c r="AF39" s="323"/>
    </row>
    <row r="47" spans="1:32">
      <c r="C47" s="368"/>
    </row>
    <row r="48" spans="1:32">
      <c r="C48" s="368"/>
    </row>
  </sheetData>
  <sheetProtection algorithmName="SHA-512" hashValue="FlMSYLhuM8G0GSnpImdTlh/9fpagtMg71FTkp219dybsRSgjsvffno3OJidKA2JcNO081PLzcWQlG/5Eu/7u1g==" saltValue="HG9UcUTZHlnzYtZA3P/6Zw==" spinCount="100000" sheet="1" objects="1" scenarios="1"/>
  <mergeCells count="2">
    <mergeCell ref="A34:A38"/>
    <mergeCell ref="C25:C34"/>
  </mergeCells>
  <conditionalFormatting sqref="X22 AD22:AF22">
    <cfRule type="cellIs" dxfId="5707" priority="451" operator="equal">
      <formula>"NO CUMPLE"</formula>
    </cfRule>
    <cfRule type="cellIs" dxfId="5706" priority="452" operator="equal">
      <formula>"CUMPLE"</formula>
    </cfRule>
  </conditionalFormatting>
  <conditionalFormatting sqref="K22">
    <cfRule type="cellIs" dxfId="5705" priority="405" operator="equal">
      <formula>"NO CUMPLE"</formula>
    </cfRule>
    <cfRule type="cellIs" dxfId="5704" priority="406" operator="equal">
      <formula>"CUMPLE"</formula>
    </cfRule>
  </conditionalFormatting>
  <conditionalFormatting sqref="M22">
    <cfRule type="cellIs" dxfId="5703" priority="403" operator="equal">
      <formula>"NO CUMPLE"</formula>
    </cfRule>
    <cfRule type="cellIs" dxfId="5702" priority="404" operator="equal">
      <formula>"CUMPLE"</formula>
    </cfRule>
  </conditionalFormatting>
  <conditionalFormatting sqref="V22">
    <cfRule type="cellIs" dxfId="5701" priority="397" operator="equal">
      <formula>"NO CUMPLE"</formula>
    </cfRule>
    <cfRule type="cellIs" dxfId="5700" priority="398" operator="equal">
      <formula>"CUMPLE"</formula>
    </cfRule>
  </conditionalFormatting>
  <conditionalFormatting sqref="Y22">
    <cfRule type="cellIs" dxfId="5699" priority="395" operator="equal">
      <formula>"NO CUMPLE"</formula>
    </cfRule>
    <cfRule type="cellIs" dxfId="5698" priority="396" operator="equal">
      <formula>"CUMPLE"</formula>
    </cfRule>
  </conditionalFormatting>
  <conditionalFormatting sqref="Z39">
    <cfRule type="cellIs" dxfId="5697" priority="393" operator="equal">
      <formula>"NO CUMPLE"</formula>
    </cfRule>
    <cfRule type="cellIs" dxfId="5696" priority="394" operator="equal">
      <formula>"CUMPLE"</formula>
    </cfRule>
  </conditionalFormatting>
  <conditionalFormatting sqref="AA39">
    <cfRule type="cellIs" dxfId="5695" priority="391" operator="equal">
      <formula>"NO CUMPLE"</formula>
    </cfRule>
    <cfRule type="cellIs" dxfId="5694" priority="392" operator="equal">
      <formula>"CUMPLE"</formula>
    </cfRule>
  </conditionalFormatting>
  <conditionalFormatting sqref="AB39">
    <cfRule type="cellIs" dxfId="5693" priority="389" operator="equal">
      <formula>"NO CUMPLE"</formula>
    </cfRule>
    <cfRule type="cellIs" dxfId="5692" priority="390" operator="equal">
      <formula>"CUMPLE"</formula>
    </cfRule>
  </conditionalFormatting>
  <conditionalFormatting sqref="AC39">
    <cfRule type="cellIs" dxfId="5691" priority="387" operator="equal">
      <formula>"NO CUMPLE"</formula>
    </cfRule>
    <cfRule type="cellIs" dxfId="5690" priority="388" operator="equal">
      <formula>"CUMPLE"</formula>
    </cfRule>
  </conditionalFormatting>
  <conditionalFormatting sqref="C39">
    <cfRule type="cellIs" dxfId="5689" priority="385" operator="equal">
      <formula>"NO CUMPLE"</formula>
    </cfRule>
    <cfRule type="cellIs" dxfId="5688" priority="386" operator="equal">
      <formula>"CUMPLE"</formula>
    </cfRule>
  </conditionalFormatting>
  <conditionalFormatting sqref="D39">
    <cfRule type="cellIs" dxfId="5687" priority="383" operator="equal">
      <formula>"NO CUMPLE"</formula>
    </cfRule>
    <cfRule type="cellIs" dxfId="5686" priority="384" operator="equal">
      <formula>"CUMPLE"</formula>
    </cfRule>
  </conditionalFormatting>
  <conditionalFormatting sqref="G39">
    <cfRule type="cellIs" dxfId="5685" priority="379" operator="equal">
      <formula>"NO CUMPLE"</formula>
    </cfRule>
    <cfRule type="cellIs" dxfId="5684" priority="380" operator="equal">
      <formula>"CUMPLE"</formula>
    </cfRule>
  </conditionalFormatting>
  <conditionalFormatting sqref="S39">
    <cfRule type="cellIs" dxfId="5683" priority="365" operator="equal">
      <formula>"NO CUMPLE"</formula>
    </cfRule>
    <cfRule type="cellIs" dxfId="5682" priority="366" operator="equal">
      <formula>"CUMPLE"</formula>
    </cfRule>
  </conditionalFormatting>
  <conditionalFormatting sqref="T39">
    <cfRule type="cellIs" dxfId="5681" priority="363" operator="equal">
      <formula>"NO CUMPLE"</formula>
    </cfRule>
    <cfRule type="cellIs" dxfId="5680" priority="364" operator="equal">
      <formula>"CUMPLE"</formula>
    </cfRule>
  </conditionalFormatting>
  <conditionalFormatting sqref="U39">
    <cfRule type="cellIs" dxfId="5679" priority="361" operator="equal">
      <formula>"NO CUMPLE"</formula>
    </cfRule>
    <cfRule type="cellIs" dxfId="5678" priority="362" operator="equal">
      <formula>"CUMPLE"</formula>
    </cfRule>
  </conditionalFormatting>
  <conditionalFormatting sqref="W39">
    <cfRule type="cellIs" dxfId="5677" priority="359" operator="equal">
      <formula>"NO CUMPLE"</formula>
    </cfRule>
    <cfRule type="cellIs" dxfId="5676" priority="360" operator="equal">
      <formula>"CUMPLE"</formula>
    </cfRule>
  </conditionalFormatting>
  <conditionalFormatting sqref="D8:D12">
    <cfRule type="expression" dxfId="5675" priority="352">
      <formula>D8=" "</formula>
    </cfRule>
    <cfRule type="expression" dxfId="5674" priority="353">
      <formula>D8="NO PRESENTÓ CERTIFICADO"</formula>
    </cfRule>
    <cfRule type="expression" dxfId="5673" priority="354">
      <formula>D8="PRESENTÓ CERTIFICADO"</formula>
    </cfRule>
  </conditionalFormatting>
  <conditionalFormatting sqref="D15">
    <cfRule type="beginsWith" dxfId="5672" priority="340" operator="beginsWith" text="Cumple">
      <formula>LEFT(D15,LEN("Cumple"))="Cumple"</formula>
    </cfRule>
  </conditionalFormatting>
  <conditionalFormatting sqref="D9">
    <cfRule type="beginsWith" dxfId="5671" priority="339" operator="beginsWith" text="CUMPLE">
      <formula>LEFT(D9,LEN("CUMPLE"))="CUMPLE"</formula>
    </cfRule>
  </conditionalFormatting>
  <conditionalFormatting sqref="F17:G17">
    <cfRule type="expression" dxfId="5670" priority="333">
      <formula>F17=" "</formula>
    </cfRule>
    <cfRule type="expression" dxfId="5669" priority="334">
      <formula>F17="NO PRESENTÓ CERTIFICADO"</formula>
    </cfRule>
    <cfRule type="expression" dxfId="5668" priority="335">
      <formula>F17="PRESENTÓ CERTIFICADO"</formula>
    </cfRule>
  </conditionalFormatting>
  <conditionalFormatting sqref="F17:G17">
    <cfRule type="beginsWith" dxfId="5667" priority="332" operator="beginsWith" text="CUMPLE">
      <formula>LEFT(F17,LEN("CUMPLE"))="CUMPLE"</formula>
    </cfRule>
  </conditionalFormatting>
  <conditionalFormatting sqref="N17">
    <cfRule type="expression" dxfId="5666" priority="328">
      <formula>N17=" "</formula>
    </cfRule>
    <cfRule type="expression" dxfId="5665" priority="329">
      <formula>N17="NO PRESENTÓ CERTIFICADO"</formula>
    </cfRule>
    <cfRule type="expression" dxfId="5664" priority="330">
      <formula>N17="PRESENTÓ CERTIFICADO"</formula>
    </cfRule>
  </conditionalFormatting>
  <conditionalFormatting sqref="N17">
    <cfRule type="beginsWith" dxfId="5663" priority="327" operator="beginsWith" text="CUMPLE">
      <formula>LEFT(N17,LEN("CUMPLE"))="CUMPLE"</formula>
    </cfRule>
  </conditionalFormatting>
  <conditionalFormatting sqref="R17">
    <cfRule type="expression" dxfId="5662" priority="318">
      <formula>R17=" "</formula>
    </cfRule>
    <cfRule type="expression" dxfId="5661" priority="319">
      <formula>R17="NO PRESENTÓ CERTIFICADO"</formula>
    </cfRule>
    <cfRule type="expression" dxfId="5660" priority="320">
      <formula>R17="PRESENTÓ CERTIFICADO"</formula>
    </cfRule>
  </conditionalFormatting>
  <conditionalFormatting sqref="R17">
    <cfRule type="beginsWith" dxfId="5659" priority="317" operator="beginsWith" text="CUMPLE">
      <formula>LEFT(R17,LEN("CUMPLE"))="CUMPLE"</formula>
    </cfRule>
  </conditionalFormatting>
  <conditionalFormatting sqref="D8">
    <cfRule type="beginsWith" dxfId="5658" priority="305" operator="beginsWith" text="CUMPLE">
      <formula>LEFT(D8,LEN("CUMPLE"))="CUMPLE"</formula>
    </cfRule>
  </conditionalFormatting>
  <conditionalFormatting sqref="D13">
    <cfRule type="beginsWith" dxfId="5657" priority="303" operator="beginsWith" text="Cumple">
      <formula>LEFT(D13,LEN("Cumple"))="Cumple"</formula>
    </cfRule>
  </conditionalFormatting>
  <conditionalFormatting sqref="D14">
    <cfRule type="beginsWith" dxfId="5656" priority="302" operator="beginsWith" text="Cumple">
      <formula>LEFT(D14,LEN("Cumple"))="Cumple"</formula>
    </cfRule>
  </conditionalFormatting>
  <conditionalFormatting sqref="D10">
    <cfRule type="beginsWith" dxfId="5655" priority="300" operator="beginsWith" text="CUMPLE">
      <formula>LEFT(D10,LEN("CUMPLE"))="CUMPLE"</formula>
    </cfRule>
  </conditionalFormatting>
  <conditionalFormatting sqref="D11">
    <cfRule type="beginsWith" dxfId="5654" priority="298" operator="beginsWith" text="CUMPLE">
      <formula>LEFT(D11,LEN("CUMPLE"))="CUMPLE"</formula>
    </cfRule>
  </conditionalFormatting>
  <conditionalFormatting sqref="D12">
    <cfRule type="beginsWith" dxfId="5653" priority="296" operator="beginsWith" text="CUMPLE">
      <formula>LEFT(D12,LEN("CUMPLE"))="CUMPLE"</formula>
    </cfRule>
  </conditionalFormatting>
  <conditionalFormatting sqref="F10">
    <cfRule type="expression" dxfId="5652" priority="290">
      <formula>F10=" "</formula>
    </cfRule>
    <cfRule type="expression" dxfId="5651" priority="291">
      <formula>F10="NO PRESENTÓ CERTIFICADO"</formula>
    </cfRule>
    <cfRule type="expression" dxfId="5650" priority="292">
      <formula>F10="PRESENTÓ CERTIFICADO"</formula>
    </cfRule>
  </conditionalFormatting>
  <conditionalFormatting sqref="F10">
    <cfRule type="beginsWith" dxfId="5649" priority="289" operator="beginsWith" text="CUMPLE">
      <formula>LEFT(F10,LEN("CUMPLE"))="CUMPLE"</formula>
    </cfRule>
  </conditionalFormatting>
  <conditionalFormatting sqref="F8">
    <cfRule type="expression" dxfId="5648" priority="285">
      <formula>F8=" "</formula>
    </cfRule>
    <cfRule type="expression" dxfId="5647" priority="286">
      <formula>F8="NO PRESENTÓ CERTIFICADO"</formula>
    </cfRule>
    <cfRule type="expression" dxfId="5646" priority="287">
      <formula>F8="PRESENTÓ CERTIFICADO"</formula>
    </cfRule>
  </conditionalFormatting>
  <conditionalFormatting sqref="F8">
    <cfRule type="beginsWith" dxfId="5645" priority="284" operator="beginsWith" text="CUMPLE">
      <formula>LEFT(F8,LEN("CUMPLE"))="CUMPLE"</formula>
    </cfRule>
  </conditionalFormatting>
  <conditionalFormatting sqref="F9">
    <cfRule type="expression" dxfId="5644" priority="280">
      <formula>F9=" "</formula>
    </cfRule>
    <cfRule type="expression" dxfId="5643" priority="281">
      <formula>F9="NO PRESENTÓ CERTIFICADO"</formula>
    </cfRule>
    <cfRule type="expression" dxfId="5642" priority="282">
      <formula>F9="PRESENTÓ CERTIFICADO"</formula>
    </cfRule>
  </conditionalFormatting>
  <conditionalFormatting sqref="F9">
    <cfRule type="beginsWith" dxfId="5641" priority="279" operator="beginsWith" text="CUMPLE">
      <formula>LEFT(F9,LEN("CUMPLE"))="CUMPLE"</formula>
    </cfRule>
  </conditionalFormatting>
  <conditionalFormatting sqref="G8:G16">
    <cfRule type="expression" dxfId="5640" priority="275">
      <formula>G8=" "</formula>
    </cfRule>
    <cfRule type="expression" dxfId="5639" priority="276">
      <formula>G8="NO PRESENTÓ CERTIFICADO"</formula>
    </cfRule>
    <cfRule type="expression" dxfId="5638" priority="277">
      <formula>G8="PRESENTÓ CERTIFICADO"</formula>
    </cfRule>
  </conditionalFormatting>
  <conditionalFormatting sqref="G8:G16">
    <cfRule type="beginsWith" dxfId="5637" priority="274" operator="beginsWith" text="CUMPLE">
      <formula>LEFT(G8,LEN("CUMPLE"))="CUMPLE"</formula>
    </cfRule>
  </conditionalFormatting>
  <conditionalFormatting sqref="N8:N16">
    <cfRule type="expression" dxfId="5636" priority="270">
      <formula>N8=" "</formula>
    </cfRule>
    <cfRule type="expression" dxfId="5635" priority="271">
      <formula>N8="NO PRESENTÓ CERTIFICADO"</formula>
    </cfRule>
    <cfRule type="expression" dxfId="5634" priority="272">
      <formula>N8="PRESENTÓ CERTIFICADO"</formula>
    </cfRule>
  </conditionalFormatting>
  <conditionalFormatting sqref="N8:N16">
    <cfRule type="beginsWith" dxfId="5633" priority="269" operator="beginsWith" text="CUMPLE">
      <formula>LEFT(N8,LEN("CUMPLE"))="CUMPLE"</formula>
    </cfRule>
  </conditionalFormatting>
  <conditionalFormatting sqref="R8:R16">
    <cfRule type="expression" dxfId="5632" priority="265">
      <formula>R8=" "</formula>
    </cfRule>
    <cfRule type="expression" dxfId="5631" priority="266">
      <formula>R8="NO PRESENTÓ CERTIFICADO"</formula>
    </cfRule>
    <cfRule type="expression" dxfId="5630" priority="267">
      <formula>R8="PRESENTÓ CERTIFICADO"</formula>
    </cfRule>
  </conditionalFormatting>
  <conditionalFormatting sqref="R8:R16">
    <cfRule type="beginsWith" dxfId="5629" priority="264" operator="beginsWith" text="CUMPLE">
      <formula>LEFT(R8,LEN("CUMPLE"))="CUMPLE"</formula>
    </cfRule>
  </conditionalFormatting>
  <conditionalFormatting sqref="F11:F16">
    <cfRule type="expression" dxfId="5628" priority="260">
      <formula>F11=" "</formula>
    </cfRule>
    <cfRule type="expression" dxfId="5627" priority="261">
      <formula>F11="NO PRESENTÓ CERTIFICADO"</formula>
    </cfRule>
    <cfRule type="expression" dxfId="5626" priority="262">
      <formula>F11="PRESENTÓ CERTIFICADO"</formula>
    </cfRule>
  </conditionalFormatting>
  <conditionalFormatting sqref="F11:F16">
    <cfRule type="beginsWith" dxfId="5625" priority="259" operator="beginsWith" text="CUMPLE">
      <formula>LEFT(F11,LEN("CUMPLE"))="CUMPLE"</formula>
    </cfRule>
  </conditionalFormatting>
  <conditionalFormatting sqref="D16">
    <cfRule type="beginsWith" dxfId="5624" priority="256" operator="beginsWith" text="Cumple">
      <formula>LEFT(D16,LEN("Cumple"))="Cumple"</formula>
    </cfRule>
  </conditionalFormatting>
  <conditionalFormatting sqref="D17">
    <cfRule type="beginsWith" dxfId="5623" priority="255" operator="beginsWith" text="Cumple">
      <formula>LEFT(D17,LEN("Cumple"))="Cumple"</formula>
    </cfRule>
  </conditionalFormatting>
  <conditionalFormatting sqref="E25:E32">
    <cfRule type="expression" dxfId="5622" priority="251">
      <formula>E25=" "</formula>
    </cfRule>
    <cfRule type="expression" dxfId="5621" priority="252">
      <formula>E25="NO PRESENTÓ CERTIFICADO"</formula>
    </cfRule>
    <cfRule type="expression" dxfId="5620" priority="253">
      <formula>E25="PRESENTÓ CERTIFICADO"</formula>
    </cfRule>
  </conditionalFormatting>
  <conditionalFormatting sqref="E25:E32">
    <cfRule type="beginsWith" dxfId="5619" priority="250" operator="beginsWith" text="CUMPLE">
      <formula>LEFT(E25,LEN("CUMPLE"))="CUMPLE"</formula>
    </cfRule>
  </conditionalFormatting>
  <conditionalFormatting sqref="E34">
    <cfRule type="expression" dxfId="5618" priority="246">
      <formula>E34=" "</formula>
    </cfRule>
    <cfRule type="expression" dxfId="5617" priority="247">
      <formula>E34="NO PRESENTÓ CERTIFICADO"</formula>
    </cfRule>
    <cfRule type="expression" dxfId="5616" priority="248">
      <formula>E34="PRESENTÓ CERTIFICADO"</formula>
    </cfRule>
  </conditionalFormatting>
  <conditionalFormatting sqref="E34">
    <cfRule type="beginsWith" dxfId="5615" priority="245" operator="beginsWith" text="CUMPLE">
      <formula>LEFT(E34,LEN("CUMPLE"))="CUMPLE"</formula>
    </cfRule>
  </conditionalFormatting>
  <conditionalFormatting sqref="H34:M34">
    <cfRule type="expression" dxfId="5614" priority="241">
      <formula>H34=" "</formula>
    </cfRule>
    <cfRule type="expression" dxfId="5613" priority="242">
      <formula>H34="NO PRESENTÓ CERTIFICADO"</formula>
    </cfRule>
    <cfRule type="expression" dxfId="5612" priority="243">
      <formula>H34="PRESENTÓ CERTIFICADO"</formula>
    </cfRule>
  </conditionalFormatting>
  <conditionalFormatting sqref="H34:M34">
    <cfRule type="beginsWith" dxfId="5611" priority="240" operator="beginsWith" text="CUMPLE">
      <formula>LEFT(H34,LEN("CUMPLE"))="CUMPLE"</formula>
    </cfRule>
  </conditionalFormatting>
  <conditionalFormatting sqref="O33:Q34">
    <cfRule type="expression" dxfId="5610" priority="236">
      <formula>O33=" "</formula>
    </cfRule>
    <cfRule type="expression" dxfId="5609" priority="237">
      <formula>O33="NO PRESENTÓ CERTIFICADO"</formula>
    </cfRule>
    <cfRule type="expression" dxfId="5608" priority="238">
      <formula>O33="PRESENTÓ CERTIFICADO"</formula>
    </cfRule>
  </conditionalFormatting>
  <conditionalFormatting sqref="O33:Q34">
    <cfRule type="beginsWith" dxfId="5607" priority="235" operator="beginsWith" text="CUMPLE">
      <formula>LEFT(O33,LEN("CUMPLE"))="CUMPLE"</formula>
    </cfRule>
  </conditionalFormatting>
  <conditionalFormatting sqref="E33">
    <cfRule type="expression" dxfId="5606" priority="231">
      <formula>E33=" "</formula>
    </cfRule>
    <cfRule type="expression" dxfId="5605" priority="232">
      <formula>E33="NO PRESENTÓ CERTIFICADO"</formula>
    </cfRule>
    <cfRule type="expression" dxfId="5604" priority="233">
      <formula>E33="PRESENTÓ CERTIFICADO"</formula>
    </cfRule>
  </conditionalFormatting>
  <conditionalFormatting sqref="E33">
    <cfRule type="beginsWith" dxfId="5603" priority="230" operator="beginsWith" text="CUMPLE">
      <formula>LEFT(E33,LEN("CUMPLE"))="CUMPLE"</formula>
    </cfRule>
  </conditionalFormatting>
  <conditionalFormatting sqref="H33:M33 I31:J32 K27:K32">
    <cfRule type="expression" dxfId="5602" priority="226">
      <formula>H27=" "</formula>
    </cfRule>
    <cfRule type="expression" dxfId="5601" priority="227">
      <formula>H27="NO PRESENTÓ CERTIFICADO"</formula>
    </cfRule>
    <cfRule type="expression" dxfId="5600" priority="228">
      <formula>H27="PRESENTÓ CERTIFICADO"</formula>
    </cfRule>
  </conditionalFormatting>
  <conditionalFormatting sqref="H33:M33 I31:J32 K27:K32">
    <cfRule type="beginsWith" dxfId="5599" priority="225" operator="beginsWith" text="CUMPLE">
      <formula>LEFT(H27,LEN("CUMPLE"))="CUMPLE"</formula>
    </cfRule>
  </conditionalFormatting>
  <conditionalFormatting sqref="H31">
    <cfRule type="expression" dxfId="5598" priority="221">
      <formula>H31=" "</formula>
    </cfRule>
    <cfRule type="expression" dxfId="5597" priority="222">
      <formula>H31="NO PRESENTÓ CERTIFICADO"</formula>
    </cfRule>
    <cfRule type="expression" dxfId="5596" priority="223">
      <formula>H31="PRESENTÓ CERTIFICADO"</formula>
    </cfRule>
  </conditionalFormatting>
  <conditionalFormatting sqref="H31">
    <cfRule type="beginsWith" dxfId="5595" priority="220" operator="beginsWith" text="CUMPLE">
      <formula>LEFT(H31,LEN("CUMPLE"))="CUMPLE"</formula>
    </cfRule>
  </conditionalFormatting>
  <conditionalFormatting sqref="H32">
    <cfRule type="expression" dxfId="5594" priority="216">
      <formula>H32=" "</formula>
    </cfRule>
    <cfRule type="expression" dxfId="5593" priority="217">
      <formula>H32="NO PRESENTÓ CERTIFICADO"</formula>
    </cfRule>
    <cfRule type="expression" dxfId="5592" priority="218">
      <formula>H32="PRESENTÓ CERTIFICADO"</formula>
    </cfRule>
  </conditionalFormatting>
  <conditionalFormatting sqref="H32">
    <cfRule type="beginsWith" dxfId="5591" priority="215" operator="beginsWith" text="CUMPLE">
      <formula>LEFT(H32,LEN("CUMPLE"))="CUMPLE"</formula>
    </cfRule>
  </conditionalFormatting>
  <conditionalFormatting sqref="H29:I30 H27:J28 L27:M31 H25:M26">
    <cfRule type="expression" dxfId="5590" priority="211">
      <formula>H25=" "</formula>
    </cfRule>
    <cfRule type="expression" dxfId="5589" priority="212">
      <formula>H25="NO PRESENTÓ CERTIFICADO"</formula>
    </cfRule>
    <cfRule type="expression" dxfId="5588" priority="213">
      <formula>H25="PRESENTÓ CERTIFICADO"</formula>
    </cfRule>
  </conditionalFormatting>
  <conditionalFormatting sqref="H29:I30 H27:J28 L27:M31 H25:M26">
    <cfRule type="beginsWith" dxfId="5587" priority="210" operator="beginsWith" text="CUMPLE">
      <formula>LEFT(H25,LEN("CUMPLE"))="CUMPLE"</formula>
    </cfRule>
  </conditionalFormatting>
  <conditionalFormatting sqref="L32:M32">
    <cfRule type="expression" dxfId="5586" priority="206">
      <formula>L32=" "</formula>
    </cfRule>
    <cfRule type="expression" dxfId="5585" priority="207">
      <formula>L32="NO PRESENTÓ CERTIFICADO"</formula>
    </cfRule>
    <cfRule type="expression" dxfId="5584" priority="208">
      <formula>L32="PRESENTÓ CERTIFICADO"</formula>
    </cfRule>
  </conditionalFormatting>
  <conditionalFormatting sqref="L32:M32">
    <cfRule type="beginsWith" dxfId="5583" priority="205" operator="beginsWith" text="CUMPLE">
      <formula>LEFT(L32,LEN("CUMPLE"))="CUMPLE"</formula>
    </cfRule>
  </conditionalFormatting>
  <conditionalFormatting sqref="O25:P25 O31:Q32 O28:P30 P26:P27 Q25:Q30">
    <cfRule type="expression" dxfId="5582" priority="201">
      <formula>O25=" "</formula>
    </cfRule>
    <cfRule type="expression" dxfId="5581" priority="202">
      <formula>O25="NO PRESENTÓ CERTIFICADO"</formula>
    </cfRule>
    <cfRule type="expression" dxfId="5580" priority="203">
      <formula>O25="PRESENTÓ CERTIFICADO"</formula>
    </cfRule>
  </conditionalFormatting>
  <conditionalFormatting sqref="O25:P25 O31:Q32 O28:P30 P26:P27 Q25:Q30">
    <cfRule type="beginsWith" dxfId="5579" priority="200" operator="beginsWith" text="CUMPLE">
      <formula>LEFT(O25,LEN("CUMPLE"))="CUMPLE"</formula>
    </cfRule>
  </conditionalFormatting>
  <conditionalFormatting sqref="I26">
    <cfRule type="containsText" dxfId="5578" priority="198" operator="containsText" text="N/A">
      <formula>NOT(ISERROR(SEARCH("N/A",I26)))</formula>
    </cfRule>
  </conditionalFormatting>
  <conditionalFormatting sqref="J30">
    <cfRule type="expression" dxfId="5577" priority="195">
      <formula>J30=" "</formula>
    </cfRule>
    <cfRule type="expression" dxfId="5576" priority="196">
      <formula>J30="NO PRESENTÓ CERTIFICADO"</formula>
    </cfRule>
    <cfRule type="expression" dxfId="5575" priority="197">
      <formula>J30="PRESENTÓ CERTIFICADO"</formula>
    </cfRule>
  </conditionalFormatting>
  <conditionalFormatting sqref="J30">
    <cfRule type="beginsWith" dxfId="5574" priority="194" operator="beginsWith" text="CUMPLE">
      <formula>LEFT(J30,LEN("CUMPLE"))="CUMPLE"</formula>
    </cfRule>
  </conditionalFormatting>
  <conditionalFormatting sqref="J29">
    <cfRule type="expression" dxfId="5573" priority="190">
      <formula>J29=" "</formula>
    </cfRule>
    <cfRule type="expression" dxfId="5572" priority="191">
      <formula>J29="NO PRESENTÓ CERTIFICADO"</formula>
    </cfRule>
    <cfRule type="expression" dxfId="5571" priority="192">
      <formula>J29="PRESENTÓ CERTIFICADO"</formula>
    </cfRule>
  </conditionalFormatting>
  <conditionalFormatting sqref="J29">
    <cfRule type="beginsWith" dxfId="5570" priority="189" operator="beginsWith" text="CUMPLE">
      <formula>LEFT(J29,LEN("CUMPLE"))="CUMPLE"</formula>
    </cfRule>
  </conditionalFormatting>
  <conditionalFormatting sqref="D22">
    <cfRule type="containsText" dxfId="5569" priority="181" operator="containsText" text="PENDIENTE">
      <formula>NOT(ISERROR(SEARCH("PENDIENTE",D22)))</formula>
    </cfRule>
    <cfRule type="expression" dxfId="5568" priority="185">
      <formula>D22=" "</formula>
    </cfRule>
    <cfRule type="expression" dxfId="5567" priority="186">
      <formula>D22="NO PRESENTÓ CERTIFICADO"</formula>
    </cfRule>
    <cfRule type="expression" dxfId="5566" priority="187">
      <formula>D22="PRESENTÓ CERTIFICADO"</formula>
    </cfRule>
  </conditionalFormatting>
  <conditionalFormatting sqref="D22">
    <cfRule type="beginsWith" dxfId="5565" priority="184" operator="beginsWith" text="CUMPLE">
      <formula>LEFT(D22,LEN("CUMPLE"))="CUMPLE"</formula>
    </cfRule>
  </conditionalFormatting>
  <conditionalFormatting sqref="D22">
    <cfRule type="containsText" dxfId="5564" priority="182" operator="containsText" text="N/A">
      <formula>NOT(ISERROR(SEARCH("N/A",D22)))</formula>
    </cfRule>
  </conditionalFormatting>
  <conditionalFormatting sqref="F22">
    <cfRule type="containsText" dxfId="5563" priority="174" operator="containsText" text="PENDIENTE">
      <formula>NOT(ISERROR(SEARCH("PENDIENTE",F22)))</formula>
    </cfRule>
    <cfRule type="expression" dxfId="5562" priority="178">
      <formula>F22=" "</formula>
    </cfRule>
    <cfRule type="expression" dxfId="5561" priority="179">
      <formula>F22="NO PRESENTÓ CERTIFICADO"</formula>
    </cfRule>
    <cfRule type="expression" dxfId="5560" priority="180">
      <formula>F22="PRESENTÓ CERTIFICADO"</formula>
    </cfRule>
  </conditionalFormatting>
  <conditionalFormatting sqref="F22">
    <cfRule type="beginsWith" dxfId="5559" priority="177" operator="beginsWith" text="CUMPLE">
      <formula>LEFT(F22,LEN("CUMPLE"))="CUMPLE"</formula>
    </cfRule>
  </conditionalFormatting>
  <conditionalFormatting sqref="F22">
    <cfRule type="containsText" dxfId="5558" priority="175" operator="containsText" text="N/A">
      <formula>NOT(ISERROR(SEARCH("N/A",F22)))</formula>
    </cfRule>
  </conditionalFormatting>
  <conditionalFormatting sqref="G22">
    <cfRule type="containsText" dxfId="5557" priority="167" operator="containsText" text="PENDIENTE">
      <formula>NOT(ISERROR(SEARCH("PENDIENTE",G22)))</formula>
    </cfRule>
    <cfRule type="expression" dxfId="5556" priority="171">
      <formula>G22=" "</formula>
    </cfRule>
    <cfRule type="expression" dxfId="5555" priority="172">
      <formula>G22="NO PRESENTÓ CERTIFICADO"</formula>
    </cfRule>
    <cfRule type="expression" dxfId="5554" priority="173">
      <formula>G22="PRESENTÓ CERTIFICADO"</formula>
    </cfRule>
  </conditionalFormatting>
  <conditionalFormatting sqref="G22">
    <cfRule type="beginsWith" dxfId="5553" priority="170" operator="beginsWith" text="CUMPLE">
      <formula>LEFT(G22,LEN("CUMPLE"))="CUMPLE"</formula>
    </cfRule>
  </conditionalFormatting>
  <conditionalFormatting sqref="G22">
    <cfRule type="containsText" dxfId="5552" priority="168" operator="containsText" text="N/A">
      <formula>NOT(ISERROR(SEARCH("N/A",G22)))</formula>
    </cfRule>
  </conditionalFormatting>
  <conditionalFormatting sqref="N22">
    <cfRule type="containsText" dxfId="5551" priority="160" operator="containsText" text="PENDIENTE">
      <formula>NOT(ISERROR(SEARCH("PENDIENTE",N22)))</formula>
    </cfRule>
    <cfRule type="expression" dxfId="5550" priority="164">
      <formula>N22=" "</formula>
    </cfRule>
    <cfRule type="expression" dxfId="5549" priority="165">
      <formula>N22="NO PRESENTÓ CERTIFICADO"</formula>
    </cfRule>
    <cfRule type="expression" dxfId="5548" priority="166">
      <formula>N22="PRESENTÓ CERTIFICADO"</formula>
    </cfRule>
  </conditionalFormatting>
  <conditionalFormatting sqref="N22">
    <cfRule type="beginsWith" dxfId="5547" priority="163" operator="beginsWith" text="CUMPLE">
      <formula>LEFT(N22,LEN("CUMPLE"))="CUMPLE"</formula>
    </cfRule>
  </conditionalFormatting>
  <conditionalFormatting sqref="N22">
    <cfRule type="containsText" dxfId="5546" priority="161" operator="containsText" text="N/A">
      <formula>NOT(ISERROR(SEARCH("N/A",N22)))</formula>
    </cfRule>
  </conditionalFormatting>
  <conditionalFormatting sqref="R22">
    <cfRule type="containsText" dxfId="5545" priority="153" operator="containsText" text="PENDIENTE">
      <formula>NOT(ISERROR(SEARCH("PENDIENTE",R22)))</formula>
    </cfRule>
    <cfRule type="expression" dxfId="5544" priority="157">
      <formula>R22=" "</formula>
    </cfRule>
    <cfRule type="expression" dxfId="5543" priority="158">
      <formula>R22="NO PRESENTÓ CERTIFICADO"</formula>
    </cfRule>
    <cfRule type="expression" dxfId="5542" priority="159">
      <formula>R22="PRESENTÓ CERTIFICADO"</formula>
    </cfRule>
  </conditionalFormatting>
  <conditionalFormatting sqref="R22">
    <cfRule type="beginsWith" dxfId="5541" priority="156" operator="beginsWith" text="CUMPLE">
      <formula>LEFT(R22,LEN("CUMPLE"))="CUMPLE"</formula>
    </cfRule>
  </conditionalFormatting>
  <conditionalFormatting sqref="R22">
    <cfRule type="containsText" dxfId="5540" priority="154" operator="containsText" text="N/A">
      <formula>NOT(ISERROR(SEARCH("N/A",R22)))</formula>
    </cfRule>
  </conditionalFormatting>
  <conditionalFormatting sqref="E39">
    <cfRule type="containsText" dxfId="5539" priority="146" operator="containsText" text="PENDIENTE">
      <formula>NOT(ISERROR(SEARCH("PENDIENTE",E39)))</formula>
    </cfRule>
    <cfRule type="expression" dxfId="5538" priority="150">
      <formula>E39=" "</formula>
    </cfRule>
    <cfRule type="expression" dxfId="5537" priority="151">
      <formula>E39="NO PRESENTÓ CERTIFICADO"</formula>
    </cfRule>
    <cfRule type="expression" dxfId="5536" priority="152">
      <formula>E39="PRESENTÓ CERTIFICADO"</formula>
    </cfRule>
  </conditionalFormatting>
  <conditionalFormatting sqref="E39">
    <cfRule type="beginsWith" dxfId="5535" priority="149" operator="beginsWith" text="CUMPLE">
      <formula>LEFT(E39,LEN("CUMPLE"))="CUMPLE"</formula>
    </cfRule>
  </conditionalFormatting>
  <conditionalFormatting sqref="E39">
    <cfRule type="containsText" dxfId="5534" priority="147" operator="containsText" text="N/A">
      <formula>NOT(ISERROR(SEARCH("N/A",E39)))</formula>
    </cfRule>
  </conditionalFormatting>
  <conditionalFormatting sqref="H39:M39">
    <cfRule type="containsText" dxfId="5533" priority="139" operator="containsText" text="PENDIENTE">
      <formula>NOT(ISERROR(SEARCH("PENDIENTE",H39)))</formula>
    </cfRule>
    <cfRule type="expression" dxfId="5532" priority="143">
      <formula>H39=" "</formula>
    </cfRule>
    <cfRule type="expression" dxfId="5531" priority="144">
      <formula>H39="NO PRESENTÓ CERTIFICADO"</formula>
    </cfRule>
    <cfRule type="expression" dxfId="5530" priority="145">
      <formula>H39="PRESENTÓ CERTIFICADO"</formula>
    </cfRule>
  </conditionalFormatting>
  <conditionalFormatting sqref="H39:M39">
    <cfRule type="beginsWith" dxfId="5529" priority="142" operator="beginsWith" text="CUMPLE">
      <formula>LEFT(H39,LEN("CUMPLE"))="CUMPLE"</formula>
    </cfRule>
  </conditionalFormatting>
  <conditionalFormatting sqref="H39:M39">
    <cfRule type="containsText" dxfId="5528" priority="140" operator="containsText" text="N/A">
      <formula>NOT(ISERROR(SEARCH("N/A",H39)))</formula>
    </cfRule>
  </conditionalFormatting>
  <conditionalFormatting sqref="O39:Q39">
    <cfRule type="containsText" dxfId="5527" priority="132" operator="containsText" text="PENDIENTE">
      <formula>NOT(ISERROR(SEARCH("PENDIENTE",O39)))</formula>
    </cfRule>
    <cfRule type="expression" dxfId="5526" priority="136">
      <formula>O39=" "</formula>
    </cfRule>
    <cfRule type="expression" dxfId="5525" priority="137">
      <formula>O39="NO PRESENTÓ CERTIFICADO"</formula>
    </cfRule>
    <cfRule type="expression" dxfId="5524" priority="138">
      <formula>O39="PRESENTÓ CERTIFICADO"</formula>
    </cfRule>
  </conditionalFormatting>
  <conditionalFormatting sqref="O39:Q39">
    <cfRule type="beginsWith" dxfId="5523" priority="135" operator="beginsWith" text="CUMPLE">
      <formula>LEFT(O39,LEN("CUMPLE"))="CUMPLE"</formula>
    </cfRule>
  </conditionalFormatting>
  <conditionalFormatting sqref="O39:Q39">
    <cfRule type="containsText" dxfId="5522" priority="133" operator="containsText" text="N/A">
      <formula>NOT(ISERROR(SEARCH("N/A",O39)))</formula>
    </cfRule>
  </conditionalFormatting>
  <conditionalFormatting sqref="O27">
    <cfRule type="expression" dxfId="5521" priority="129">
      <formula>O27=" "</formula>
    </cfRule>
    <cfRule type="expression" dxfId="5520" priority="130">
      <formula>O27="NO PRESENTÓ CERTIFICADO"</formula>
    </cfRule>
    <cfRule type="expression" dxfId="5519" priority="131">
      <formula>O27="PRESENTÓ CERTIFICADO"</formula>
    </cfRule>
  </conditionalFormatting>
  <conditionalFormatting sqref="O27">
    <cfRule type="beginsWith" dxfId="5518" priority="128" operator="beginsWith" text="CUMPLE">
      <formula>LEFT(O27,LEN("CUMPLE"))="CUMPLE"</formula>
    </cfRule>
  </conditionalFormatting>
  <conditionalFormatting sqref="C8:C17">
    <cfRule type="containsText" dxfId="5517" priority="120" operator="containsText" text="PENDIENTE">
      <formula>NOT(ISERROR(SEARCH("PENDIENTE",C8)))</formula>
    </cfRule>
    <cfRule type="expression" dxfId="5516" priority="124">
      <formula>C8=" "</formula>
    </cfRule>
    <cfRule type="expression" dxfId="5515" priority="125">
      <formula>C8="NO PRESENTÓ CERTIFICADO"</formula>
    </cfRule>
    <cfRule type="expression" dxfId="5514" priority="126">
      <formula>C8="PRESENTÓ CERTIFICADO"</formula>
    </cfRule>
  </conditionalFormatting>
  <conditionalFormatting sqref="C8:C17">
    <cfRule type="beginsWith" dxfId="5513" priority="123" operator="beginsWith" text="CUMPLE">
      <formula>LEFT(C8,LEN("CUMPLE"))="CUMPLE"</formula>
    </cfRule>
  </conditionalFormatting>
  <conditionalFormatting sqref="C8:C17">
    <cfRule type="containsText" dxfId="5512" priority="121" operator="containsText" text="N/A">
      <formula>NOT(ISERROR(SEARCH("N/A",C8)))</formula>
    </cfRule>
  </conditionalFormatting>
  <conditionalFormatting sqref="E8:E17">
    <cfRule type="containsText" dxfId="5511" priority="113" operator="containsText" text="PENDIENTE">
      <formula>NOT(ISERROR(SEARCH("PENDIENTE",E8)))</formula>
    </cfRule>
    <cfRule type="expression" dxfId="5510" priority="117">
      <formula>E8=" "</formula>
    </cfRule>
    <cfRule type="expression" dxfId="5509" priority="118">
      <formula>E8="NO PRESENTÓ CERTIFICADO"</formula>
    </cfRule>
    <cfRule type="expression" dxfId="5508" priority="119">
      <formula>E8="PRESENTÓ CERTIFICADO"</formula>
    </cfRule>
  </conditionalFormatting>
  <conditionalFormatting sqref="E8:E17">
    <cfRule type="beginsWith" dxfId="5507" priority="116" operator="beginsWith" text="CUMPLE">
      <formula>LEFT(E8,LEN("CUMPLE"))="CUMPLE"</formula>
    </cfRule>
  </conditionalFormatting>
  <conditionalFormatting sqref="E8:E17">
    <cfRule type="containsText" dxfId="5506" priority="114" operator="containsText" text="N/A">
      <formula>NOT(ISERROR(SEARCH("N/A",E8)))</formula>
    </cfRule>
  </conditionalFormatting>
  <conditionalFormatting sqref="H8:H17">
    <cfRule type="containsText" dxfId="5505" priority="106" operator="containsText" text="PENDIENTE">
      <formula>NOT(ISERROR(SEARCH("PENDIENTE",H8)))</formula>
    </cfRule>
    <cfRule type="expression" dxfId="5504" priority="110">
      <formula>H8=" "</formula>
    </cfRule>
    <cfRule type="expression" dxfId="5503" priority="111">
      <formula>H8="NO PRESENTÓ CERTIFICADO"</formula>
    </cfRule>
    <cfRule type="expression" dxfId="5502" priority="112">
      <formula>H8="PRESENTÓ CERTIFICADO"</formula>
    </cfRule>
  </conditionalFormatting>
  <conditionalFormatting sqref="H8:H17">
    <cfRule type="beginsWith" dxfId="5501" priority="109" operator="beginsWith" text="CUMPLE">
      <formula>LEFT(H8,LEN("CUMPLE"))="CUMPLE"</formula>
    </cfRule>
  </conditionalFormatting>
  <conditionalFormatting sqref="H8:H17">
    <cfRule type="containsText" dxfId="5500" priority="107" operator="containsText" text="N/A">
      <formula>NOT(ISERROR(SEARCH("N/A",H8)))</formula>
    </cfRule>
  </conditionalFormatting>
  <conditionalFormatting sqref="I8:I17">
    <cfRule type="containsText" dxfId="5499" priority="99" operator="containsText" text="PENDIENTE">
      <formula>NOT(ISERROR(SEARCH("PENDIENTE",I8)))</formula>
    </cfRule>
    <cfRule type="expression" dxfId="5498" priority="103">
      <formula>I8=" "</formula>
    </cfRule>
    <cfRule type="expression" dxfId="5497" priority="104">
      <formula>I8="NO PRESENTÓ CERTIFICADO"</formula>
    </cfRule>
    <cfRule type="expression" dxfId="5496" priority="105">
      <formula>I8="PRESENTÓ CERTIFICADO"</formula>
    </cfRule>
  </conditionalFormatting>
  <conditionalFormatting sqref="I8:I17">
    <cfRule type="beginsWith" dxfId="5495" priority="102" operator="beginsWith" text="CUMPLE">
      <formula>LEFT(I8,LEN("CUMPLE"))="CUMPLE"</formula>
    </cfRule>
  </conditionalFormatting>
  <conditionalFormatting sqref="I8:I17">
    <cfRule type="containsText" dxfId="5494" priority="100" operator="containsText" text="N/A">
      <formula>NOT(ISERROR(SEARCH("N/A",I8)))</formula>
    </cfRule>
  </conditionalFormatting>
  <conditionalFormatting sqref="J8:J17">
    <cfRule type="containsText" dxfId="5493" priority="92" operator="containsText" text="PENDIENTE">
      <formula>NOT(ISERROR(SEARCH("PENDIENTE",J8)))</formula>
    </cfRule>
    <cfRule type="expression" dxfId="5492" priority="96">
      <formula>J8=" "</formula>
    </cfRule>
    <cfRule type="expression" dxfId="5491" priority="97">
      <formula>J8="NO PRESENTÓ CERTIFICADO"</formula>
    </cfRule>
    <cfRule type="expression" dxfId="5490" priority="98">
      <formula>J8="PRESENTÓ CERTIFICADO"</formula>
    </cfRule>
  </conditionalFormatting>
  <conditionalFormatting sqref="J8:J17">
    <cfRule type="beginsWith" dxfId="5489" priority="95" operator="beginsWith" text="CUMPLE">
      <formula>LEFT(J8,LEN("CUMPLE"))="CUMPLE"</formula>
    </cfRule>
  </conditionalFormatting>
  <conditionalFormatting sqref="J8:J17">
    <cfRule type="containsText" dxfId="5488" priority="93" operator="containsText" text="N/A">
      <formula>NOT(ISERROR(SEARCH("N/A",J8)))</formula>
    </cfRule>
  </conditionalFormatting>
  <conditionalFormatting sqref="K8:K17">
    <cfRule type="containsText" dxfId="5487" priority="85" operator="containsText" text="PENDIENTE">
      <formula>NOT(ISERROR(SEARCH("PENDIENTE",K8)))</formula>
    </cfRule>
    <cfRule type="expression" dxfId="5486" priority="89">
      <formula>K8=" "</formula>
    </cfRule>
    <cfRule type="expression" dxfId="5485" priority="90">
      <formula>K8="NO PRESENTÓ CERTIFICADO"</formula>
    </cfRule>
    <cfRule type="expression" dxfId="5484" priority="91">
      <formula>K8="PRESENTÓ CERTIFICADO"</formula>
    </cfRule>
  </conditionalFormatting>
  <conditionalFormatting sqref="K8:K17">
    <cfRule type="beginsWith" dxfId="5483" priority="88" operator="beginsWith" text="CUMPLE">
      <formula>LEFT(K8,LEN("CUMPLE"))="CUMPLE"</formula>
    </cfRule>
  </conditionalFormatting>
  <conditionalFormatting sqref="K8:K17">
    <cfRule type="containsText" dxfId="5482" priority="86" operator="containsText" text="N/A">
      <formula>NOT(ISERROR(SEARCH("N/A",K8)))</formula>
    </cfRule>
  </conditionalFormatting>
  <conditionalFormatting sqref="L8:L17">
    <cfRule type="containsText" dxfId="5481" priority="78" operator="containsText" text="PENDIENTE">
      <formula>NOT(ISERROR(SEARCH("PENDIENTE",L8)))</formula>
    </cfRule>
    <cfRule type="expression" dxfId="5480" priority="82">
      <formula>L8=" "</formula>
    </cfRule>
    <cfRule type="expression" dxfId="5479" priority="83">
      <formula>L8="NO PRESENTÓ CERTIFICADO"</formula>
    </cfRule>
    <cfRule type="expression" dxfId="5478" priority="84">
      <formula>L8="PRESENTÓ CERTIFICADO"</formula>
    </cfRule>
  </conditionalFormatting>
  <conditionalFormatting sqref="L8:L17">
    <cfRule type="beginsWith" dxfId="5477" priority="81" operator="beginsWith" text="CUMPLE">
      <formula>LEFT(L8,LEN("CUMPLE"))="CUMPLE"</formula>
    </cfRule>
  </conditionalFormatting>
  <conditionalFormatting sqref="L8:L17">
    <cfRule type="containsText" dxfId="5476" priority="79" operator="containsText" text="N/A">
      <formula>NOT(ISERROR(SEARCH("N/A",L8)))</formula>
    </cfRule>
  </conditionalFormatting>
  <conditionalFormatting sqref="M8:M17">
    <cfRule type="containsText" dxfId="5475" priority="71" operator="containsText" text="PENDIENTE">
      <formula>NOT(ISERROR(SEARCH("PENDIENTE",M8)))</formula>
    </cfRule>
    <cfRule type="expression" dxfId="5474" priority="75">
      <formula>M8=" "</formula>
    </cfRule>
    <cfRule type="expression" dxfId="5473" priority="76">
      <formula>M8="NO PRESENTÓ CERTIFICADO"</formula>
    </cfRule>
    <cfRule type="expression" dxfId="5472" priority="77">
      <formula>M8="PRESENTÓ CERTIFICADO"</formula>
    </cfRule>
  </conditionalFormatting>
  <conditionalFormatting sqref="M8:M17">
    <cfRule type="beginsWith" dxfId="5471" priority="74" operator="beginsWith" text="CUMPLE">
      <formula>LEFT(M8,LEN("CUMPLE"))="CUMPLE"</formula>
    </cfRule>
  </conditionalFormatting>
  <conditionalFormatting sqref="M8:M17">
    <cfRule type="containsText" dxfId="5470" priority="72" operator="containsText" text="N/A">
      <formula>NOT(ISERROR(SEARCH("N/A",M8)))</formula>
    </cfRule>
  </conditionalFormatting>
  <conditionalFormatting sqref="O8:O17">
    <cfRule type="containsText" dxfId="5469" priority="57" operator="containsText" text="PENDIENTE">
      <formula>NOT(ISERROR(SEARCH("PENDIENTE",O8)))</formula>
    </cfRule>
    <cfRule type="expression" dxfId="5468" priority="61">
      <formula>O8=" "</formula>
    </cfRule>
    <cfRule type="expression" dxfId="5467" priority="62">
      <formula>O8="NO PRESENTÓ CERTIFICADO"</formula>
    </cfRule>
    <cfRule type="expression" dxfId="5466" priority="63">
      <formula>O8="PRESENTÓ CERTIFICADO"</formula>
    </cfRule>
  </conditionalFormatting>
  <conditionalFormatting sqref="O8:O17">
    <cfRule type="beginsWith" dxfId="5465" priority="60" operator="beginsWith" text="CUMPLE">
      <formula>LEFT(O8,LEN("CUMPLE"))="CUMPLE"</formula>
    </cfRule>
  </conditionalFormatting>
  <conditionalFormatting sqref="O8:O17">
    <cfRule type="containsText" dxfId="5464" priority="58" operator="containsText" text="N/A">
      <formula>NOT(ISERROR(SEARCH("N/A",O8)))</formula>
    </cfRule>
  </conditionalFormatting>
  <conditionalFormatting sqref="P8:P17">
    <cfRule type="containsText" dxfId="5463" priority="50" operator="containsText" text="PENDIENTE">
      <formula>NOT(ISERROR(SEARCH("PENDIENTE",P8)))</formula>
    </cfRule>
    <cfRule type="expression" dxfId="5462" priority="54">
      <formula>P8=" "</formula>
    </cfRule>
    <cfRule type="expression" dxfId="5461" priority="55">
      <formula>P8="NO PRESENTÓ CERTIFICADO"</formula>
    </cfRule>
    <cfRule type="expression" dxfId="5460" priority="56">
      <formula>P8="PRESENTÓ CERTIFICADO"</formula>
    </cfRule>
  </conditionalFormatting>
  <conditionalFormatting sqref="P8:P17">
    <cfRule type="beginsWith" dxfId="5459" priority="53" operator="beginsWith" text="CUMPLE">
      <formula>LEFT(P8,LEN("CUMPLE"))="CUMPLE"</formula>
    </cfRule>
  </conditionalFormatting>
  <conditionalFormatting sqref="P8:P17">
    <cfRule type="containsText" dxfId="5458" priority="51" operator="containsText" text="N/A">
      <formula>NOT(ISERROR(SEARCH("N/A",P8)))</formula>
    </cfRule>
  </conditionalFormatting>
  <conditionalFormatting sqref="Q8:Q17">
    <cfRule type="containsText" dxfId="5457" priority="43" operator="containsText" text="PENDIENTE">
      <formula>NOT(ISERROR(SEARCH("PENDIENTE",Q8)))</formula>
    </cfRule>
    <cfRule type="expression" dxfId="5456" priority="47">
      <formula>Q8=" "</formula>
    </cfRule>
    <cfRule type="expression" dxfId="5455" priority="48">
      <formula>Q8="NO PRESENTÓ CERTIFICADO"</formula>
    </cfRule>
    <cfRule type="expression" dxfId="5454" priority="49">
      <formula>Q8="PRESENTÓ CERTIFICADO"</formula>
    </cfRule>
  </conditionalFormatting>
  <conditionalFormatting sqref="Q8:Q17">
    <cfRule type="beginsWith" dxfId="5453" priority="46" operator="beginsWith" text="CUMPLE">
      <formula>LEFT(Q8,LEN("CUMPLE"))="CUMPLE"</formula>
    </cfRule>
  </conditionalFormatting>
  <conditionalFormatting sqref="Q8:Q17">
    <cfRule type="containsText" dxfId="5452" priority="44" operator="containsText" text="N/A">
      <formula>NOT(ISERROR(SEARCH("N/A",Q8)))</formula>
    </cfRule>
  </conditionalFormatting>
  <conditionalFormatting sqref="N25:N34 R25:R34">
    <cfRule type="containsText" dxfId="5451" priority="29" operator="containsText" text="PENDIENTE">
      <formula>NOT(ISERROR(SEARCH("PENDIENTE",N25)))</formula>
    </cfRule>
    <cfRule type="expression" dxfId="5450" priority="33">
      <formula>N25=" "</formula>
    </cfRule>
    <cfRule type="expression" dxfId="5449" priority="34">
      <formula>N25="NO PRESENTÓ CERTIFICADO"</formula>
    </cfRule>
    <cfRule type="expression" dxfId="5448" priority="35">
      <formula>N25="PRESENTÓ CERTIFICADO"</formula>
    </cfRule>
  </conditionalFormatting>
  <conditionalFormatting sqref="N25:N34 R25:R34">
    <cfRule type="beginsWith" dxfId="5447" priority="32" operator="beginsWith" text="CUMPLE">
      <formula>LEFT(N25,LEN("CUMPLE"))="CUMPLE"</formula>
    </cfRule>
  </conditionalFormatting>
  <conditionalFormatting sqref="N25:N34 R25:R34">
    <cfRule type="containsText" dxfId="5446" priority="30" operator="containsText" text="N/A">
      <formula>NOT(ISERROR(SEARCH("N/A",N25)))</formula>
    </cfRule>
  </conditionalFormatting>
  <conditionalFormatting sqref="G25:G34">
    <cfRule type="containsText" dxfId="5445" priority="22" operator="containsText" text="PENDIENTE">
      <formula>NOT(ISERROR(SEARCH("PENDIENTE",G25)))</formula>
    </cfRule>
    <cfRule type="expression" dxfId="5444" priority="26">
      <formula>G25=" "</formula>
    </cfRule>
    <cfRule type="expression" dxfId="5443" priority="27">
      <formula>G25="NO PRESENTÓ CERTIFICADO"</formula>
    </cfRule>
    <cfRule type="expression" dxfId="5442" priority="28">
      <formula>G25="PRESENTÓ CERTIFICADO"</formula>
    </cfRule>
  </conditionalFormatting>
  <conditionalFormatting sqref="G25:G34">
    <cfRule type="beginsWith" dxfId="5441" priority="25" operator="beginsWith" text="CUMPLE">
      <formula>LEFT(G25,LEN("CUMPLE"))="CUMPLE"</formula>
    </cfRule>
  </conditionalFormatting>
  <conditionalFormatting sqref="G25:G34">
    <cfRule type="containsText" dxfId="5440" priority="23" operator="containsText" text="N/A">
      <formula>NOT(ISERROR(SEARCH("N/A",G25)))</formula>
    </cfRule>
  </conditionalFormatting>
  <conditionalFormatting sqref="F25:F34">
    <cfRule type="containsText" dxfId="5439" priority="15" operator="containsText" text="PENDIENTE">
      <formula>NOT(ISERROR(SEARCH("PENDIENTE",F25)))</formula>
    </cfRule>
    <cfRule type="expression" dxfId="5438" priority="19">
      <formula>F25=" "</formula>
    </cfRule>
    <cfRule type="expression" dxfId="5437" priority="20">
      <formula>F25="NO PRESENTÓ CERTIFICADO"</formula>
    </cfRule>
    <cfRule type="expression" dxfId="5436" priority="21">
      <formula>F25="PRESENTÓ CERTIFICADO"</formula>
    </cfRule>
  </conditionalFormatting>
  <conditionalFormatting sqref="F25:F34">
    <cfRule type="beginsWith" dxfId="5435" priority="18" operator="beginsWith" text="CUMPLE">
      <formula>LEFT(F25,LEN("CUMPLE"))="CUMPLE"</formula>
    </cfRule>
  </conditionalFormatting>
  <conditionalFormatting sqref="F25:F34">
    <cfRule type="containsText" dxfId="5434" priority="16" operator="containsText" text="N/A">
      <formula>NOT(ISERROR(SEARCH("N/A",F25)))</formula>
    </cfRule>
  </conditionalFormatting>
  <conditionalFormatting sqref="D25:D34">
    <cfRule type="containsText" dxfId="5433" priority="8" operator="containsText" text="PENDIENTE">
      <formula>NOT(ISERROR(SEARCH("PENDIENTE",D25)))</formula>
    </cfRule>
    <cfRule type="expression" dxfId="5432" priority="12">
      <formula>D25=" "</formula>
    </cfRule>
    <cfRule type="expression" dxfId="5431" priority="13">
      <formula>D25="NO PRESENTÓ CERTIFICADO"</formula>
    </cfRule>
    <cfRule type="expression" dxfId="5430" priority="14">
      <formula>D25="PRESENTÓ CERTIFICADO"</formula>
    </cfRule>
  </conditionalFormatting>
  <conditionalFormatting sqref="D25:D34">
    <cfRule type="beginsWith" dxfId="5429" priority="11" operator="beginsWith" text="CUMPLE">
      <formula>LEFT(D25,LEN("CUMPLE"))="CUMPLE"</formula>
    </cfRule>
  </conditionalFormatting>
  <conditionalFormatting sqref="D25:D34">
    <cfRule type="containsText" dxfId="5428" priority="9" operator="containsText" text="N/A">
      <formula>NOT(ISERROR(SEARCH("N/A",D25)))</formula>
    </cfRule>
  </conditionalFormatting>
  <conditionalFormatting sqref="C25">
    <cfRule type="containsText" dxfId="5427" priority="1" operator="containsText" text="PENDIENTE">
      <formula>NOT(ISERROR(SEARCH("PENDIENTE",C25)))</formula>
    </cfRule>
    <cfRule type="expression" dxfId="5426" priority="5">
      <formula>C25=" "</formula>
    </cfRule>
    <cfRule type="expression" dxfId="5425" priority="6">
      <formula>C25="NO PRESENTÓ CERTIFICADO"</formula>
    </cfRule>
    <cfRule type="expression" dxfId="5424" priority="7">
      <formula>C25="PRESENTÓ CERTIFICADO"</formula>
    </cfRule>
  </conditionalFormatting>
  <conditionalFormatting sqref="C25">
    <cfRule type="beginsWith" dxfId="5423" priority="4" operator="beginsWith" text="CUMPLE">
      <formula>LEFT(C25,LEN("CUMPLE"))="CUMPLE"</formula>
    </cfRule>
  </conditionalFormatting>
  <conditionalFormatting sqref="C25">
    <cfRule type="containsText" dxfId="5422" priority="2" operator="containsText" text="N/A">
      <formula>NOT(ISERROR(SEARCH("N/A",C25)))</formula>
    </cfRule>
  </conditionalFormatting>
  <dataValidations count="4">
    <dataValidation type="list" allowBlank="1" showInputMessage="1" showErrorMessage="1" sqref="W39 S39:U39 Z39:AC39 C39:D39 G39 X22:Y22 M22 K22 AD22:AF22 V22">
      <formula1>"CUMPLE,NO CUMPLE"</formula1>
    </dataValidation>
    <dataValidation type="list" allowBlank="1" showInputMessage="1" showErrorMessage="1" sqref="D8:D17 F8:G17 N8:N17 R8:R17 E25:E34 L25:M34 H25:H34 I27:I34 I25:K25 J26:K34 O25 P25:Q34 O27:O34">
      <formula1>"-,CUMPLE,NO CUMPLE"</formula1>
    </dataValidation>
    <dataValidation type="list" allowBlank="1" showInputMessage="1" showErrorMessage="1" sqref="I26">
      <formula1>"-,CUMPLE,NO CUMPLE,N/A"</formula1>
    </dataValidation>
    <dataValidation type="list" allowBlank="1" showInputMessage="1" showErrorMessage="1" sqref="D22 F22:G22 N22 R22 E39 H39:M39 O39:Q39 C8:C17 E8:E17 H8:M17 O8:Q17 R25:R34 N25:N34 F25:G34 D25:D34">
      <formula1>"-,CUMPLE,NO CUMPLE,N/A,PENDIENTE "</formula1>
    </dataValidation>
  </dataValidations>
  <printOptions horizontalCentered="1"/>
  <pageMargins left="0.39370078740157483" right="0.19685039370078741" top="0.39370078740157483" bottom="0.39370078740157483" header="0.31496062992125984" footer="0.31496062992125984"/>
  <pageSetup scale="10" orientation="portrait" horizontalDpi="300" verticalDpi="300" r:id="rId1"/>
  <rowBreaks count="1" manualBreakCount="1">
    <brk id="22" max="16383" man="1"/>
  </rowBreaks>
  <extLst>
    <ext xmlns:x14="http://schemas.microsoft.com/office/spreadsheetml/2009/9/main" uri="{78C0D931-6437-407d-A8EE-F0AAD7539E65}">
      <x14:conditionalFormattings>
        <x14:conditionalFormatting xmlns:xm="http://schemas.microsoft.com/office/excel/2006/main">
          <x14:cfRule type="beginsWith" priority="338" operator="beginsWith" id="{B1F8A97A-AB0C-4E07-99F9-022860426607}">
            <xm:f>LEFT(D9,LEN("-"))="-"</xm:f>
            <xm:f>"-"</xm:f>
            <x14:dxf>
              <fill>
                <patternFill>
                  <bgColor theme="0"/>
                </patternFill>
              </fill>
            </x14:dxf>
          </x14:cfRule>
          <xm:sqref>D9</xm:sqref>
        </x14:conditionalFormatting>
        <x14:conditionalFormatting xmlns:xm="http://schemas.microsoft.com/office/excel/2006/main">
          <x14:cfRule type="beginsWith" priority="331" operator="beginsWith" id="{AE12F848-FB9E-499E-B154-B06D2A2EFB1B}">
            <xm:f>LEFT(F17,LEN("-"))="-"</xm:f>
            <xm:f>"-"</xm:f>
            <x14:dxf>
              <fill>
                <patternFill>
                  <bgColor theme="0"/>
                </patternFill>
              </fill>
            </x14:dxf>
          </x14:cfRule>
          <xm:sqref>F17:G17</xm:sqref>
        </x14:conditionalFormatting>
        <x14:conditionalFormatting xmlns:xm="http://schemas.microsoft.com/office/excel/2006/main">
          <x14:cfRule type="beginsWith" priority="326" operator="beginsWith" id="{13DBA47C-B4EA-4A60-9E5F-4662B4320D26}">
            <xm:f>LEFT(N17,LEN("-"))="-"</xm:f>
            <xm:f>"-"</xm:f>
            <x14:dxf>
              <fill>
                <patternFill>
                  <bgColor theme="0"/>
                </patternFill>
              </fill>
            </x14:dxf>
          </x14:cfRule>
          <xm:sqref>N17</xm:sqref>
        </x14:conditionalFormatting>
        <x14:conditionalFormatting xmlns:xm="http://schemas.microsoft.com/office/excel/2006/main">
          <x14:cfRule type="beginsWith" priority="316" operator="beginsWith" id="{71865EFB-9CDD-462F-8381-72E121A41CA2}">
            <xm:f>LEFT(R17,LEN("-"))="-"</xm:f>
            <xm:f>"-"</xm:f>
            <x14:dxf>
              <fill>
                <patternFill>
                  <bgColor theme="0"/>
                </patternFill>
              </fill>
            </x14:dxf>
          </x14:cfRule>
          <xm:sqref>R17</xm:sqref>
        </x14:conditionalFormatting>
        <x14:conditionalFormatting xmlns:xm="http://schemas.microsoft.com/office/excel/2006/main">
          <x14:cfRule type="beginsWith" priority="304" operator="beginsWith" id="{7046A6B5-6E43-4FC1-B4C1-F0788B8C3690}">
            <xm:f>LEFT(D8,LEN("-"))="-"</xm:f>
            <xm:f>"-"</xm:f>
            <x14:dxf>
              <fill>
                <patternFill>
                  <bgColor theme="0"/>
                </patternFill>
              </fill>
            </x14:dxf>
          </x14:cfRule>
          <xm:sqref>D8</xm:sqref>
        </x14:conditionalFormatting>
        <x14:conditionalFormatting xmlns:xm="http://schemas.microsoft.com/office/excel/2006/main">
          <x14:cfRule type="beginsWith" priority="299" operator="beginsWith" id="{C16ACF50-BE89-497C-BA83-876557236746}">
            <xm:f>LEFT(D10,LEN("-"))="-"</xm:f>
            <xm:f>"-"</xm:f>
            <x14:dxf>
              <fill>
                <patternFill>
                  <bgColor theme="0"/>
                </patternFill>
              </fill>
            </x14:dxf>
          </x14:cfRule>
          <xm:sqref>D10</xm:sqref>
        </x14:conditionalFormatting>
        <x14:conditionalFormatting xmlns:xm="http://schemas.microsoft.com/office/excel/2006/main">
          <x14:cfRule type="beginsWith" priority="297" operator="beginsWith" id="{27A3D267-3F30-46CB-B856-5B33559C5D17}">
            <xm:f>LEFT(D11,LEN("-"))="-"</xm:f>
            <xm:f>"-"</xm:f>
            <x14:dxf>
              <fill>
                <patternFill>
                  <bgColor theme="0"/>
                </patternFill>
              </fill>
            </x14:dxf>
          </x14:cfRule>
          <xm:sqref>D11</xm:sqref>
        </x14:conditionalFormatting>
        <x14:conditionalFormatting xmlns:xm="http://schemas.microsoft.com/office/excel/2006/main">
          <x14:cfRule type="beginsWith" priority="295" operator="beginsWith" id="{EE075B8D-0955-4FAD-A8B5-5F4B981B0505}">
            <xm:f>LEFT(D12,LEN("-"))="-"</xm:f>
            <xm:f>"-"</xm:f>
            <x14:dxf>
              <fill>
                <patternFill>
                  <bgColor theme="0"/>
                </patternFill>
              </fill>
            </x14:dxf>
          </x14:cfRule>
          <xm:sqref>D12</xm:sqref>
        </x14:conditionalFormatting>
        <x14:conditionalFormatting xmlns:xm="http://schemas.microsoft.com/office/excel/2006/main">
          <x14:cfRule type="beginsWith" priority="288" operator="beginsWith" id="{D5737649-FA63-4D12-ABBC-C5E43CE37BB6}">
            <xm:f>LEFT(F10,LEN("-"))="-"</xm:f>
            <xm:f>"-"</xm:f>
            <x14:dxf>
              <fill>
                <patternFill>
                  <bgColor theme="0"/>
                </patternFill>
              </fill>
            </x14:dxf>
          </x14:cfRule>
          <xm:sqref>F10</xm:sqref>
        </x14:conditionalFormatting>
        <x14:conditionalFormatting xmlns:xm="http://schemas.microsoft.com/office/excel/2006/main">
          <x14:cfRule type="beginsWith" priority="283" operator="beginsWith" id="{7ACC412D-D495-4A9D-B918-C2AE1FE2AB06}">
            <xm:f>LEFT(F8,LEN("-"))="-"</xm:f>
            <xm:f>"-"</xm:f>
            <x14:dxf>
              <fill>
                <patternFill>
                  <bgColor theme="0"/>
                </patternFill>
              </fill>
            </x14:dxf>
          </x14:cfRule>
          <xm:sqref>F8</xm:sqref>
        </x14:conditionalFormatting>
        <x14:conditionalFormatting xmlns:xm="http://schemas.microsoft.com/office/excel/2006/main">
          <x14:cfRule type="beginsWith" priority="278" operator="beginsWith" id="{A5DE0A8F-FFEB-444D-811F-15CE3C072D83}">
            <xm:f>LEFT(F9,LEN("-"))="-"</xm:f>
            <xm:f>"-"</xm:f>
            <x14:dxf>
              <fill>
                <patternFill>
                  <bgColor theme="0"/>
                </patternFill>
              </fill>
            </x14:dxf>
          </x14:cfRule>
          <xm:sqref>F9</xm:sqref>
        </x14:conditionalFormatting>
        <x14:conditionalFormatting xmlns:xm="http://schemas.microsoft.com/office/excel/2006/main">
          <x14:cfRule type="beginsWith" priority="273" operator="beginsWith" id="{96A4B558-3C55-4316-AA16-4053C459A8B3}">
            <xm:f>LEFT(G8,LEN("-"))="-"</xm:f>
            <xm:f>"-"</xm:f>
            <x14:dxf>
              <fill>
                <patternFill>
                  <bgColor theme="0"/>
                </patternFill>
              </fill>
            </x14:dxf>
          </x14:cfRule>
          <xm:sqref>G8:G16</xm:sqref>
        </x14:conditionalFormatting>
        <x14:conditionalFormatting xmlns:xm="http://schemas.microsoft.com/office/excel/2006/main">
          <x14:cfRule type="beginsWith" priority="268" operator="beginsWith" id="{A9A1F065-0C5E-4C5E-BD78-6973EAA2690A}">
            <xm:f>LEFT(N8,LEN("-"))="-"</xm:f>
            <xm:f>"-"</xm:f>
            <x14:dxf>
              <fill>
                <patternFill>
                  <bgColor theme="0"/>
                </patternFill>
              </fill>
            </x14:dxf>
          </x14:cfRule>
          <xm:sqref>N8:N16</xm:sqref>
        </x14:conditionalFormatting>
        <x14:conditionalFormatting xmlns:xm="http://schemas.microsoft.com/office/excel/2006/main">
          <x14:cfRule type="beginsWith" priority="263" operator="beginsWith" id="{399B9CEF-3F48-4910-996C-7FFD0482EA01}">
            <xm:f>LEFT(R8,LEN("-"))="-"</xm:f>
            <xm:f>"-"</xm:f>
            <x14:dxf>
              <fill>
                <patternFill>
                  <bgColor theme="0"/>
                </patternFill>
              </fill>
            </x14:dxf>
          </x14:cfRule>
          <xm:sqref>R8:R16</xm:sqref>
        </x14:conditionalFormatting>
        <x14:conditionalFormatting xmlns:xm="http://schemas.microsoft.com/office/excel/2006/main">
          <x14:cfRule type="beginsWith" priority="258" operator="beginsWith" id="{A693F6D8-45D9-46BE-857A-67A0E1225D95}">
            <xm:f>LEFT(F11,LEN("-"))="-"</xm:f>
            <xm:f>"-"</xm:f>
            <x14:dxf>
              <fill>
                <patternFill>
                  <bgColor theme="0"/>
                </patternFill>
              </fill>
            </x14:dxf>
          </x14:cfRule>
          <xm:sqref>F11:F16</xm:sqref>
        </x14:conditionalFormatting>
        <x14:conditionalFormatting xmlns:xm="http://schemas.microsoft.com/office/excel/2006/main">
          <x14:cfRule type="beginsWith" priority="249" operator="beginsWith" id="{C0AA1485-C5FA-4871-9A2B-28CD10921BE6}">
            <xm:f>LEFT(E25,LEN("-"))="-"</xm:f>
            <xm:f>"-"</xm:f>
            <x14:dxf>
              <fill>
                <patternFill>
                  <bgColor theme="0"/>
                </patternFill>
              </fill>
            </x14:dxf>
          </x14:cfRule>
          <xm:sqref>E25:E32</xm:sqref>
        </x14:conditionalFormatting>
        <x14:conditionalFormatting xmlns:xm="http://schemas.microsoft.com/office/excel/2006/main">
          <x14:cfRule type="beginsWith" priority="244" operator="beginsWith" id="{00BF14FA-1417-4E34-AE42-01A033CCA7FA}">
            <xm:f>LEFT(E34,LEN("-"))="-"</xm:f>
            <xm:f>"-"</xm:f>
            <x14:dxf>
              <fill>
                <patternFill>
                  <bgColor theme="0"/>
                </patternFill>
              </fill>
            </x14:dxf>
          </x14:cfRule>
          <xm:sqref>E34</xm:sqref>
        </x14:conditionalFormatting>
        <x14:conditionalFormatting xmlns:xm="http://schemas.microsoft.com/office/excel/2006/main">
          <x14:cfRule type="beginsWith" priority="239" operator="beginsWith" id="{05CF8045-1A36-4811-A916-75C662112211}">
            <xm:f>LEFT(H34,LEN("-"))="-"</xm:f>
            <xm:f>"-"</xm:f>
            <x14:dxf>
              <fill>
                <patternFill>
                  <bgColor theme="0"/>
                </patternFill>
              </fill>
            </x14:dxf>
          </x14:cfRule>
          <xm:sqref>H34:M34</xm:sqref>
        </x14:conditionalFormatting>
        <x14:conditionalFormatting xmlns:xm="http://schemas.microsoft.com/office/excel/2006/main">
          <x14:cfRule type="beginsWith" priority="234" operator="beginsWith" id="{F70816FC-6E21-43AD-95B1-8190D236DC21}">
            <xm:f>LEFT(O33,LEN("-"))="-"</xm:f>
            <xm:f>"-"</xm:f>
            <x14:dxf>
              <fill>
                <patternFill>
                  <bgColor theme="0"/>
                </patternFill>
              </fill>
            </x14:dxf>
          </x14:cfRule>
          <xm:sqref>O33:Q34</xm:sqref>
        </x14:conditionalFormatting>
        <x14:conditionalFormatting xmlns:xm="http://schemas.microsoft.com/office/excel/2006/main">
          <x14:cfRule type="beginsWith" priority="229" operator="beginsWith" id="{675378EE-0C34-4241-93AA-889F4C0A512D}">
            <xm:f>LEFT(E33,LEN("-"))="-"</xm:f>
            <xm:f>"-"</xm:f>
            <x14:dxf>
              <fill>
                <patternFill>
                  <bgColor theme="0"/>
                </patternFill>
              </fill>
            </x14:dxf>
          </x14:cfRule>
          <xm:sqref>E33</xm:sqref>
        </x14:conditionalFormatting>
        <x14:conditionalFormatting xmlns:xm="http://schemas.microsoft.com/office/excel/2006/main">
          <x14:cfRule type="beginsWith" priority="224" operator="beginsWith" id="{FE1C9315-B4AC-424A-9265-3768FE7CA2D9}">
            <xm:f>LEFT(H27,LEN("-"))="-"</xm:f>
            <xm:f>"-"</xm:f>
            <x14:dxf>
              <fill>
                <patternFill>
                  <bgColor theme="0"/>
                </patternFill>
              </fill>
            </x14:dxf>
          </x14:cfRule>
          <xm:sqref>H33:M33 I31:J32 K27:K32</xm:sqref>
        </x14:conditionalFormatting>
        <x14:conditionalFormatting xmlns:xm="http://schemas.microsoft.com/office/excel/2006/main">
          <x14:cfRule type="beginsWith" priority="219" operator="beginsWith" id="{B32510EB-535C-449E-9E12-31C2FEF24608}">
            <xm:f>LEFT(H31,LEN("-"))="-"</xm:f>
            <xm:f>"-"</xm:f>
            <x14:dxf>
              <fill>
                <patternFill>
                  <bgColor theme="0"/>
                </patternFill>
              </fill>
            </x14:dxf>
          </x14:cfRule>
          <xm:sqref>H31</xm:sqref>
        </x14:conditionalFormatting>
        <x14:conditionalFormatting xmlns:xm="http://schemas.microsoft.com/office/excel/2006/main">
          <x14:cfRule type="beginsWith" priority="214" operator="beginsWith" id="{490C637C-D68D-49F0-9E23-01A1AB5177D3}">
            <xm:f>LEFT(H32,LEN("-"))="-"</xm:f>
            <xm:f>"-"</xm:f>
            <x14:dxf>
              <fill>
                <patternFill>
                  <bgColor theme="0"/>
                </patternFill>
              </fill>
            </x14:dxf>
          </x14:cfRule>
          <xm:sqref>H32</xm:sqref>
        </x14:conditionalFormatting>
        <x14:conditionalFormatting xmlns:xm="http://schemas.microsoft.com/office/excel/2006/main">
          <x14:cfRule type="beginsWith" priority="209" operator="beginsWith" id="{0C93812C-8E4F-4D9E-B34C-CF3D54BB1CBF}">
            <xm:f>LEFT(H25,LEN("-"))="-"</xm:f>
            <xm:f>"-"</xm:f>
            <x14:dxf>
              <fill>
                <patternFill>
                  <bgColor theme="0"/>
                </patternFill>
              </fill>
            </x14:dxf>
          </x14:cfRule>
          <xm:sqref>H29:I30 H27:J28 L27:M31 H25:M26</xm:sqref>
        </x14:conditionalFormatting>
        <x14:conditionalFormatting xmlns:xm="http://schemas.microsoft.com/office/excel/2006/main">
          <x14:cfRule type="beginsWith" priority="204" operator="beginsWith" id="{569B5FE6-4114-456D-AB70-4F8CA7FD7FB3}">
            <xm:f>LEFT(L32,LEN("-"))="-"</xm:f>
            <xm:f>"-"</xm:f>
            <x14:dxf>
              <fill>
                <patternFill>
                  <bgColor theme="0"/>
                </patternFill>
              </fill>
            </x14:dxf>
          </x14:cfRule>
          <xm:sqref>L32:M32</xm:sqref>
        </x14:conditionalFormatting>
        <x14:conditionalFormatting xmlns:xm="http://schemas.microsoft.com/office/excel/2006/main">
          <x14:cfRule type="beginsWith" priority="199" operator="beginsWith" id="{4ED2207A-1D95-456F-8613-CC364F9F4CB4}">
            <xm:f>LEFT(O25,LEN("-"))="-"</xm:f>
            <xm:f>"-"</xm:f>
            <x14:dxf>
              <fill>
                <patternFill>
                  <bgColor theme="0"/>
                </patternFill>
              </fill>
            </x14:dxf>
          </x14:cfRule>
          <xm:sqref>O25:P25 O31:Q32 O28:P30 P26:P27 Q25:Q30</xm:sqref>
        </x14:conditionalFormatting>
        <x14:conditionalFormatting xmlns:xm="http://schemas.microsoft.com/office/excel/2006/main">
          <x14:cfRule type="beginsWith" priority="193" operator="beginsWith" id="{5102AD67-1415-42C0-B6C0-75535E1C2D94}">
            <xm:f>LEFT(J30,LEN("-"))="-"</xm:f>
            <xm:f>"-"</xm:f>
            <x14:dxf>
              <fill>
                <patternFill>
                  <bgColor theme="0"/>
                </patternFill>
              </fill>
            </x14:dxf>
          </x14:cfRule>
          <xm:sqref>J30</xm:sqref>
        </x14:conditionalFormatting>
        <x14:conditionalFormatting xmlns:xm="http://schemas.microsoft.com/office/excel/2006/main">
          <x14:cfRule type="beginsWith" priority="188" operator="beginsWith" id="{4C6F90C7-5614-448F-AA2C-1270A4103281}">
            <xm:f>LEFT(J29,LEN("-"))="-"</xm:f>
            <xm:f>"-"</xm:f>
            <x14:dxf>
              <fill>
                <patternFill>
                  <bgColor theme="0"/>
                </patternFill>
              </fill>
            </x14:dxf>
          </x14:cfRule>
          <xm:sqref>J29</xm:sqref>
        </x14:conditionalFormatting>
        <x14:conditionalFormatting xmlns:xm="http://schemas.microsoft.com/office/excel/2006/main">
          <x14:cfRule type="beginsWith" priority="183" operator="beginsWith" id="{384540FF-DF02-439A-8E9C-C4AFF7157EBE}">
            <xm:f>LEFT(D22,LEN("-"))="-"</xm:f>
            <xm:f>"-"</xm:f>
            <x14:dxf>
              <fill>
                <patternFill>
                  <bgColor theme="0"/>
                </patternFill>
              </fill>
            </x14:dxf>
          </x14:cfRule>
          <xm:sqref>D22</xm:sqref>
        </x14:conditionalFormatting>
        <x14:conditionalFormatting xmlns:xm="http://schemas.microsoft.com/office/excel/2006/main">
          <x14:cfRule type="beginsWith" priority="176" operator="beginsWith" id="{1241E36B-ECFB-43DE-AEA8-4ECAE7799FAF}">
            <xm:f>LEFT(F22,LEN("-"))="-"</xm:f>
            <xm:f>"-"</xm:f>
            <x14:dxf>
              <fill>
                <patternFill>
                  <bgColor theme="0"/>
                </patternFill>
              </fill>
            </x14:dxf>
          </x14:cfRule>
          <xm:sqref>F22</xm:sqref>
        </x14:conditionalFormatting>
        <x14:conditionalFormatting xmlns:xm="http://schemas.microsoft.com/office/excel/2006/main">
          <x14:cfRule type="beginsWith" priority="169" operator="beginsWith" id="{4B0C3479-6079-4AE4-98A5-FDA298B5EB7E}">
            <xm:f>LEFT(G22,LEN("-"))="-"</xm:f>
            <xm:f>"-"</xm:f>
            <x14:dxf>
              <fill>
                <patternFill>
                  <bgColor theme="0"/>
                </patternFill>
              </fill>
            </x14:dxf>
          </x14:cfRule>
          <xm:sqref>G22</xm:sqref>
        </x14:conditionalFormatting>
        <x14:conditionalFormatting xmlns:xm="http://schemas.microsoft.com/office/excel/2006/main">
          <x14:cfRule type="beginsWith" priority="162" operator="beginsWith" id="{45EDB614-3444-4CB7-9CC5-B05496568B0F}">
            <xm:f>LEFT(N22,LEN("-"))="-"</xm:f>
            <xm:f>"-"</xm:f>
            <x14:dxf>
              <fill>
                <patternFill>
                  <bgColor theme="0"/>
                </patternFill>
              </fill>
            </x14:dxf>
          </x14:cfRule>
          <xm:sqref>N22</xm:sqref>
        </x14:conditionalFormatting>
        <x14:conditionalFormatting xmlns:xm="http://schemas.microsoft.com/office/excel/2006/main">
          <x14:cfRule type="beginsWith" priority="155" operator="beginsWith" id="{C163D97C-FB74-4F72-8CB7-49D7AF435CE5}">
            <xm:f>LEFT(R22,LEN("-"))="-"</xm:f>
            <xm:f>"-"</xm:f>
            <x14:dxf>
              <fill>
                <patternFill>
                  <bgColor theme="0"/>
                </patternFill>
              </fill>
            </x14:dxf>
          </x14:cfRule>
          <xm:sqref>R22</xm:sqref>
        </x14:conditionalFormatting>
        <x14:conditionalFormatting xmlns:xm="http://schemas.microsoft.com/office/excel/2006/main">
          <x14:cfRule type="beginsWith" priority="148" operator="beginsWith" id="{D3E72CEB-A540-4F27-AEA8-0FCADB88E4A9}">
            <xm:f>LEFT(E39,LEN("-"))="-"</xm:f>
            <xm:f>"-"</xm:f>
            <x14:dxf>
              <fill>
                <patternFill>
                  <bgColor theme="0"/>
                </patternFill>
              </fill>
            </x14:dxf>
          </x14:cfRule>
          <xm:sqref>E39</xm:sqref>
        </x14:conditionalFormatting>
        <x14:conditionalFormatting xmlns:xm="http://schemas.microsoft.com/office/excel/2006/main">
          <x14:cfRule type="beginsWith" priority="141" operator="beginsWith" id="{71E25D03-AA62-4E7C-B274-4FEB49EC5803}">
            <xm:f>LEFT(H39,LEN("-"))="-"</xm:f>
            <xm:f>"-"</xm:f>
            <x14:dxf>
              <fill>
                <patternFill>
                  <bgColor theme="0"/>
                </patternFill>
              </fill>
            </x14:dxf>
          </x14:cfRule>
          <xm:sqref>H39:M39</xm:sqref>
        </x14:conditionalFormatting>
        <x14:conditionalFormatting xmlns:xm="http://schemas.microsoft.com/office/excel/2006/main">
          <x14:cfRule type="beginsWith" priority="134" operator="beginsWith" id="{F4DA39FD-1692-42D0-95FD-A6546EDA0279}">
            <xm:f>LEFT(O39,LEN("-"))="-"</xm:f>
            <xm:f>"-"</xm:f>
            <x14:dxf>
              <fill>
                <patternFill>
                  <bgColor theme="0"/>
                </patternFill>
              </fill>
            </x14:dxf>
          </x14:cfRule>
          <xm:sqref>O39:Q39</xm:sqref>
        </x14:conditionalFormatting>
        <x14:conditionalFormatting xmlns:xm="http://schemas.microsoft.com/office/excel/2006/main">
          <x14:cfRule type="beginsWith" priority="127" operator="beginsWith" id="{F0816A6F-66E4-4150-A345-1367D5ADDAA5}">
            <xm:f>LEFT(O27,LEN("-"))="-"</xm:f>
            <xm:f>"-"</xm:f>
            <x14:dxf>
              <fill>
                <patternFill>
                  <bgColor theme="0"/>
                </patternFill>
              </fill>
            </x14:dxf>
          </x14:cfRule>
          <xm:sqref>O27</xm:sqref>
        </x14:conditionalFormatting>
        <x14:conditionalFormatting xmlns:xm="http://schemas.microsoft.com/office/excel/2006/main">
          <x14:cfRule type="beginsWith" priority="122" operator="beginsWith" id="{63F9FAFB-4500-4D46-B975-7A369FD9F89A}">
            <xm:f>LEFT(C8,LEN("-"))="-"</xm:f>
            <xm:f>"-"</xm:f>
            <x14:dxf>
              <fill>
                <patternFill>
                  <bgColor theme="0"/>
                </patternFill>
              </fill>
            </x14:dxf>
          </x14:cfRule>
          <xm:sqref>C8:C17</xm:sqref>
        </x14:conditionalFormatting>
        <x14:conditionalFormatting xmlns:xm="http://schemas.microsoft.com/office/excel/2006/main">
          <x14:cfRule type="beginsWith" priority="115" operator="beginsWith" id="{9B93DD23-FA01-4E4D-85F4-E8DD7463D716}">
            <xm:f>LEFT(E8,LEN("-"))="-"</xm:f>
            <xm:f>"-"</xm:f>
            <x14:dxf>
              <fill>
                <patternFill>
                  <bgColor theme="0"/>
                </patternFill>
              </fill>
            </x14:dxf>
          </x14:cfRule>
          <xm:sqref>E8:E17</xm:sqref>
        </x14:conditionalFormatting>
        <x14:conditionalFormatting xmlns:xm="http://schemas.microsoft.com/office/excel/2006/main">
          <x14:cfRule type="beginsWith" priority="108" operator="beginsWith" id="{031D0DB5-1307-4B17-A9CA-D6EBBE70F808}">
            <xm:f>LEFT(H8,LEN("-"))="-"</xm:f>
            <xm:f>"-"</xm:f>
            <x14:dxf>
              <fill>
                <patternFill>
                  <bgColor theme="0"/>
                </patternFill>
              </fill>
            </x14:dxf>
          </x14:cfRule>
          <xm:sqref>H8:H17</xm:sqref>
        </x14:conditionalFormatting>
        <x14:conditionalFormatting xmlns:xm="http://schemas.microsoft.com/office/excel/2006/main">
          <x14:cfRule type="beginsWith" priority="101" operator="beginsWith" id="{42BD1890-6EA2-44C9-95BE-641CCCC4D41D}">
            <xm:f>LEFT(I8,LEN("-"))="-"</xm:f>
            <xm:f>"-"</xm:f>
            <x14:dxf>
              <fill>
                <patternFill>
                  <bgColor theme="0"/>
                </patternFill>
              </fill>
            </x14:dxf>
          </x14:cfRule>
          <xm:sqref>I8:I17</xm:sqref>
        </x14:conditionalFormatting>
        <x14:conditionalFormatting xmlns:xm="http://schemas.microsoft.com/office/excel/2006/main">
          <x14:cfRule type="beginsWith" priority="94" operator="beginsWith" id="{6FB5535A-7CAD-4B19-8FA9-BCF18DA2759D}">
            <xm:f>LEFT(J8,LEN("-"))="-"</xm:f>
            <xm:f>"-"</xm:f>
            <x14:dxf>
              <fill>
                <patternFill>
                  <bgColor theme="0"/>
                </patternFill>
              </fill>
            </x14:dxf>
          </x14:cfRule>
          <xm:sqref>J8:J17</xm:sqref>
        </x14:conditionalFormatting>
        <x14:conditionalFormatting xmlns:xm="http://schemas.microsoft.com/office/excel/2006/main">
          <x14:cfRule type="beginsWith" priority="87" operator="beginsWith" id="{7377691B-5E1F-41C1-A03E-F57C4A758814}">
            <xm:f>LEFT(K8,LEN("-"))="-"</xm:f>
            <xm:f>"-"</xm:f>
            <x14:dxf>
              <fill>
                <patternFill>
                  <bgColor theme="0"/>
                </patternFill>
              </fill>
            </x14:dxf>
          </x14:cfRule>
          <xm:sqref>K8:K17</xm:sqref>
        </x14:conditionalFormatting>
        <x14:conditionalFormatting xmlns:xm="http://schemas.microsoft.com/office/excel/2006/main">
          <x14:cfRule type="beginsWith" priority="80" operator="beginsWith" id="{5050526F-061C-467B-BBEE-6F80B37A11CC}">
            <xm:f>LEFT(L8,LEN("-"))="-"</xm:f>
            <xm:f>"-"</xm:f>
            <x14:dxf>
              <fill>
                <patternFill>
                  <bgColor theme="0"/>
                </patternFill>
              </fill>
            </x14:dxf>
          </x14:cfRule>
          <xm:sqref>L8:L17</xm:sqref>
        </x14:conditionalFormatting>
        <x14:conditionalFormatting xmlns:xm="http://schemas.microsoft.com/office/excel/2006/main">
          <x14:cfRule type="beginsWith" priority="73" operator="beginsWith" id="{A7EAF07D-C7F2-4A89-8CE9-F38849C32A33}">
            <xm:f>LEFT(M8,LEN("-"))="-"</xm:f>
            <xm:f>"-"</xm:f>
            <x14:dxf>
              <fill>
                <patternFill>
                  <bgColor theme="0"/>
                </patternFill>
              </fill>
            </x14:dxf>
          </x14:cfRule>
          <xm:sqref>M8:M17</xm:sqref>
        </x14:conditionalFormatting>
        <x14:conditionalFormatting xmlns:xm="http://schemas.microsoft.com/office/excel/2006/main">
          <x14:cfRule type="beginsWith" priority="59" operator="beginsWith" id="{8851DEC3-24E1-442F-9F07-70DCF0DAE135}">
            <xm:f>LEFT(O8,LEN("-"))="-"</xm:f>
            <xm:f>"-"</xm:f>
            <x14:dxf>
              <fill>
                <patternFill>
                  <bgColor theme="0"/>
                </patternFill>
              </fill>
            </x14:dxf>
          </x14:cfRule>
          <xm:sqref>O8:O17</xm:sqref>
        </x14:conditionalFormatting>
        <x14:conditionalFormatting xmlns:xm="http://schemas.microsoft.com/office/excel/2006/main">
          <x14:cfRule type="beginsWith" priority="52" operator="beginsWith" id="{ABDCB018-09D0-4478-8F6E-61C219F66E32}">
            <xm:f>LEFT(P8,LEN("-"))="-"</xm:f>
            <xm:f>"-"</xm:f>
            <x14:dxf>
              <fill>
                <patternFill>
                  <bgColor theme="0"/>
                </patternFill>
              </fill>
            </x14:dxf>
          </x14:cfRule>
          <xm:sqref>P8:P17</xm:sqref>
        </x14:conditionalFormatting>
        <x14:conditionalFormatting xmlns:xm="http://schemas.microsoft.com/office/excel/2006/main">
          <x14:cfRule type="beginsWith" priority="45" operator="beginsWith" id="{AEE6315B-733C-463D-BDBC-47015702B522}">
            <xm:f>LEFT(Q8,LEN("-"))="-"</xm:f>
            <xm:f>"-"</xm:f>
            <x14:dxf>
              <fill>
                <patternFill>
                  <bgColor theme="0"/>
                </patternFill>
              </fill>
            </x14:dxf>
          </x14:cfRule>
          <xm:sqref>Q8:Q17</xm:sqref>
        </x14:conditionalFormatting>
        <x14:conditionalFormatting xmlns:xm="http://schemas.microsoft.com/office/excel/2006/main">
          <x14:cfRule type="beginsWith" priority="31" operator="beginsWith" id="{67FF4D2C-1F48-4395-82B0-C14A64663978}">
            <xm:f>LEFT(N25,LEN("-"))="-"</xm:f>
            <xm:f>"-"</xm:f>
            <x14:dxf>
              <fill>
                <patternFill>
                  <bgColor theme="0"/>
                </patternFill>
              </fill>
            </x14:dxf>
          </x14:cfRule>
          <xm:sqref>N25:N34 R25:R34</xm:sqref>
        </x14:conditionalFormatting>
        <x14:conditionalFormatting xmlns:xm="http://schemas.microsoft.com/office/excel/2006/main">
          <x14:cfRule type="beginsWith" priority="24" operator="beginsWith" id="{769168A7-CE02-4518-92E0-576EA5D63DBA}">
            <xm:f>LEFT(G25,LEN("-"))="-"</xm:f>
            <xm:f>"-"</xm:f>
            <x14:dxf>
              <fill>
                <patternFill>
                  <bgColor theme="0"/>
                </patternFill>
              </fill>
            </x14:dxf>
          </x14:cfRule>
          <xm:sqref>G25:G34</xm:sqref>
        </x14:conditionalFormatting>
        <x14:conditionalFormatting xmlns:xm="http://schemas.microsoft.com/office/excel/2006/main">
          <x14:cfRule type="beginsWith" priority="17" operator="beginsWith" id="{89CBC587-AB11-402F-84E5-0A1652497861}">
            <xm:f>LEFT(F25,LEN("-"))="-"</xm:f>
            <xm:f>"-"</xm:f>
            <x14:dxf>
              <fill>
                <patternFill>
                  <bgColor theme="0"/>
                </patternFill>
              </fill>
            </x14:dxf>
          </x14:cfRule>
          <xm:sqref>F25:F34</xm:sqref>
        </x14:conditionalFormatting>
        <x14:conditionalFormatting xmlns:xm="http://schemas.microsoft.com/office/excel/2006/main">
          <x14:cfRule type="beginsWith" priority="10" operator="beginsWith" id="{5ED1B650-448D-4034-8C16-A015807E51AE}">
            <xm:f>LEFT(D25,LEN("-"))="-"</xm:f>
            <xm:f>"-"</xm:f>
            <x14:dxf>
              <fill>
                <patternFill>
                  <bgColor theme="0"/>
                </patternFill>
              </fill>
            </x14:dxf>
          </x14:cfRule>
          <xm:sqref>D25:D34</xm:sqref>
        </x14:conditionalFormatting>
        <x14:conditionalFormatting xmlns:xm="http://schemas.microsoft.com/office/excel/2006/main">
          <x14:cfRule type="beginsWith" priority="3" operator="beginsWith" id="{21D67826-B60B-4EA5-B551-C909F79A3513}">
            <xm:f>LEFT(C25,LEN("-"))="-"</xm:f>
            <xm:f>"-"</xm:f>
            <x14:dxf>
              <fill>
                <patternFill>
                  <bgColor theme="0"/>
                </patternFill>
              </fill>
            </x14:dxf>
          </x14:cfRule>
          <xm:sqref>C25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AI359"/>
  <sheetViews>
    <sheetView zoomScale="70" zoomScaleNormal="70" workbookViewId="0">
      <selection activeCell="F11" sqref="F11:F12"/>
    </sheetView>
  </sheetViews>
  <sheetFormatPr baseColWidth="10" defaultColWidth="11.42578125" defaultRowHeight="30" customHeight="1"/>
  <cols>
    <col min="1" max="1" width="6" style="34" customWidth="1"/>
    <col min="2" max="2" width="10.28515625" style="34" customWidth="1"/>
    <col min="3" max="3" width="27.85546875" style="23" customWidth="1"/>
    <col min="4" max="4" width="17" style="23" customWidth="1"/>
    <col min="5" max="5" width="23.28515625" style="35" customWidth="1"/>
    <col min="6" max="6" width="29.42578125" style="36" customWidth="1"/>
    <col min="7" max="7" width="19.28515625" style="36" customWidth="1"/>
    <col min="8" max="8" width="16.7109375" style="23" customWidth="1"/>
    <col min="9" max="9" width="18.28515625" style="23" customWidth="1"/>
    <col min="10" max="10" width="18.42578125" style="23" bestFit="1" customWidth="1"/>
    <col min="11" max="11" width="11.28515625" style="23" customWidth="1"/>
    <col min="12" max="12" width="18.42578125" style="23" customWidth="1"/>
    <col min="13" max="13" width="12" style="23" customWidth="1"/>
    <col min="14" max="14" width="24.7109375" style="23" customWidth="1"/>
    <col min="15" max="15" width="25.42578125" style="23" customWidth="1"/>
    <col min="16" max="16" width="39.42578125" style="23" customWidth="1"/>
    <col min="17" max="17" width="32.28515625" style="23" customWidth="1"/>
    <col min="18" max="18" width="24.42578125" style="23" customWidth="1"/>
    <col min="19" max="19" width="22.140625" style="23" customWidth="1"/>
    <col min="20" max="20" width="48.140625" style="23" customWidth="1"/>
    <col min="21" max="22" width="11.42578125" style="23"/>
    <col min="23" max="23" width="11.42578125" style="37"/>
    <col min="24" max="24" width="39.42578125" style="37" customWidth="1"/>
    <col min="25" max="25" width="22.85546875" style="37" customWidth="1"/>
    <col min="26" max="26" width="32.42578125" style="37" customWidth="1"/>
    <col min="27" max="27" width="11.42578125" style="23"/>
    <col min="28" max="29" width="11.42578125" style="23" customWidth="1"/>
    <col min="30" max="30" width="35.140625" style="23" hidden="1" customWidth="1"/>
    <col min="31" max="31" width="23.42578125" style="23" hidden="1" customWidth="1"/>
    <col min="32" max="35" width="11.42578125" style="23" hidden="1" customWidth="1"/>
    <col min="36" max="36" width="11.42578125" style="23" customWidth="1"/>
    <col min="37" max="16384" width="11.42578125" style="23"/>
  </cols>
  <sheetData>
    <row r="1" spans="1:35" ht="39.950000000000003" customHeight="1">
      <c r="B1" s="1247" t="s">
        <v>64</v>
      </c>
      <c r="C1" s="1248"/>
      <c r="D1" s="1248"/>
      <c r="E1" s="1248"/>
      <c r="F1" s="1248"/>
      <c r="G1" s="1248"/>
      <c r="H1" s="1248"/>
      <c r="I1" s="1248"/>
      <c r="J1" s="1248"/>
      <c r="K1" s="1248"/>
      <c r="L1" s="1248"/>
      <c r="M1" s="1248"/>
      <c r="N1" s="1248"/>
      <c r="O1" s="1248"/>
      <c r="P1" s="1248"/>
      <c r="Q1" s="1248"/>
      <c r="R1" s="1248"/>
      <c r="S1" s="1249"/>
      <c r="W1" s="23"/>
      <c r="X1" s="23"/>
      <c r="Y1" s="23"/>
      <c r="Z1" s="23"/>
    </row>
    <row r="2" spans="1:35" s="26" customFormat="1" ht="12.75" customHeight="1">
      <c r="A2" s="24"/>
      <c r="B2" s="24"/>
      <c r="C2" s="25"/>
      <c r="D2" s="25"/>
      <c r="E2" s="25"/>
      <c r="F2" s="25"/>
      <c r="G2" s="25"/>
      <c r="H2" s="25"/>
      <c r="I2" s="23"/>
      <c r="J2" s="23"/>
      <c r="K2" s="23"/>
      <c r="L2" s="23"/>
      <c r="M2" s="23"/>
    </row>
    <row r="3" spans="1:35" s="26" customFormat="1" ht="154.5" customHeight="1">
      <c r="B3" s="1244" t="s">
        <v>377</v>
      </c>
      <c r="C3" s="1245"/>
      <c r="D3" s="1245"/>
      <c r="E3" s="1245"/>
      <c r="F3" s="1245"/>
      <c r="G3" s="1245"/>
      <c r="H3" s="1245"/>
      <c r="I3" s="1245"/>
      <c r="J3" s="1245"/>
      <c r="K3" s="1245"/>
      <c r="L3" s="1245"/>
      <c r="M3" s="1245"/>
      <c r="N3" s="1245"/>
      <c r="O3" s="1245"/>
      <c r="P3" s="1245"/>
      <c r="Q3" s="1245"/>
      <c r="R3" s="1245"/>
      <c r="S3" s="1246"/>
    </row>
    <row r="4" spans="1:35" s="26" customFormat="1" ht="12.75" customHeight="1">
      <c r="F4" s="1250"/>
      <c r="G4" s="1250"/>
      <c r="H4" s="1250"/>
      <c r="I4" s="1250"/>
      <c r="J4" s="1250"/>
      <c r="K4" s="1250"/>
      <c r="L4" s="1250"/>
      <c r="M4" s="1250"/>
      <c r="N4" s="1250"/>
      <c r="O4" s="23"/>
      <c r="P4" s="23"/>
    </row>
    <row r="5" spans="1:35" s="26" customFormat="1" ht="30.75" customHeight="1">
      <c r="F5" s="1251" t="s">
        <v>66</v>
      </c>
      <c r="G5" s="1252"/>
      <c r="H5" s="27" t="s">
        <v>67</v>
      </c>
      <c r="L5" s="1253" t="s">
        <v>32</v>
      </c>
      <c r="M5" s="1253"/>
      <c r="N5" s="1254" t="s">
        <v>0</v>
      </c>
      <c r="O5" s="1254"/>
      <c r="P5" s="373" t="s">
        <v>1</v>
      </c>
    </row>
    <row r="6" spans="1:35" s="26" customFormat="1" ht="18">
      <c r="F6" s="1255">
        <v>877803</v>
      </c>
      <c r="G6" s="1256"/>
      <c r="H6" s="272">
        <v>2</v>
      </c>
      <c r="L6" s="1253"/>
      <c r="M6" s="1253"/>
      <c r="N6" s="1257">
        <v>644511075</v>
      </c>
      <c r="O6" s="1257"/>
      <c r="P6" s="28">
        <f>+ROUND(N6/$F$6,0)</f>
        <v>734</v>
      </c>
    </row>
    <row r="7" spans="1:35" s="26" customFormat="1" ht="12.75" customHeight="1">
      <c r="A7" s="29"/>
      <c r="B7" s="29"/>
      <c r="C7" s="30"/>
      <c r="D7" s="31"/>
      <c r="E7" s="32"/>
      <c r="F7" s="23"/>
      <c r="G7" s="23"/>
      <c r="H7" s="23"/>
      <c r="I7" s="33"/>
      <c r="J7" s="23"/>
      <c r="K7" s="23"/>
      <c r="L7" s="23"/>
      <c r="M7" s="23"/>
    </row>
    <row r="8" spans="1:35" ht="15">
      <c r="W8" s="23"/>
      <c r="X8" s="23"/>
      <c r="Y8" s="23"/>
      <c r="Z8" s="23"/>
    </row>
    <row r="9" spans="1:35" ht="15">
      <c r="W9" s="23"/>
      <c r="X9" s="23"/>
      <c r="Y9" s="23"/>
      <c r="Z9" s="23"/>
    </row>
    <row r="10" spans="1:35" ht="74.25" customHeight="1">
      <c r="B10" s="95">
        <v>1</v>
      </c>
      <c r="C10" s="1168" t="s">
        <v>126</v>
      </c>
      <c r="D10" s="1169"/>
      <c r="E10" s="1170"/>
      <c r="F10" s="1171" t="str">
        <f>IFERROR(VLOOKUP(B10,LISTA_OFERENTES,2,FALSE)," ")</f>
        <v>INVERCOPA S.A.S.</v>
      </c>
      <c r="G10" s="1172"/>
      <c r="H10" s="1172"/>
      <c r="I10" s="1172"/>
      <c r="J10" s="1172"/>
      <c r="K10" s="1172"/>
      <c r="L10" s="1172"/>
      <c r="M10" s="1172"/>
      <c r="N10" s="1172"/>
      <c r="O10" s="1173"/>
      <c r="P10" s="1174" t="s">
        <v>104</v>
      </c>
      <c r="Q10" s="1175"/>
      <c r="R10" s="1176"/>
      <c r="S10" s="2">
        <f>5-(INT(COUNTBLANK(C13:C27))-10)</f>
        <v>0</v>
      </c>
      <c r="T10" s="3"/>
    </row>
    <row r="11" spans="1:35" s="129" customFormat="1" ht="33.75" customHeight="1">
      <c r="B11" s="1177" t="s">
        <v>45</v>
      </c>
      <c r="C11" s="1179" t="s">
        <v>15</v>
      </c>
      <c r="D11" s="1179" t="s">
        <v>16</v>
      </c>
      <c r="E11" s="1179" t="s">
        <v>304</v>
      </c>
      <c r="F11" s="1179" t="s">
        <v>305</v>
      </c>
      <c r="G11" s="1179" t="s">
        <v>306</v>
      </c>
      <c r="H11" s="1179" t="s">
        <v>307</v>
      </c>
      <c r="I11" s="1179" t="s">
        <v>308</v>
      </c>
      <c r="J11" s="1181" t="s">
        <v>52</v>
      </c>
      <c r="K11" s="1182"/>
      <c r="L11" s="1182"/>
      <c r="M11" s="1183"/>
      <c r="N11" s="1179" t="s">
        <v>79</v>
      </c>
      <c r="O11" s="1179" t="s">
        <v>80</v>
      </c>
      <c r="P11" s="130" t="s">
        <v>81</v>
      </c>
      <c r="Q11" s="130"/>
      <c r="R11" s="1179" t="s">
        <v>82</v>
      </c>
      <c r="S11" s="1179" t="s">
        <v>83</v>
      </c>
      <c r="T11" s="1179" t="s">
        <v>378</v>
      </c>
      <c r="U11" s="131"/>
      <c r="V11" s="131"/>
      <c r="W11" s="1258" t="s">
        <v>100</v>
      </c>
      <c r="X11" s="1259"/>
      <c r="Y11" s="1260"/>
      <c r="Z11" s="151" t="s">
        <v>101</v>
      </c>
    </row>
    <row r="12" spans="1:35" s="129" customFormat="1" ht="63" customHeight="1">
      <c r="B12" s="1178"/>
      <c r="C12" s="1180"/>
      <c r="D12" s="1180"/>
      <c r="E12" s="1180"/>
      <c r="F12" s="1180"/>
      <c r="G12" s="1180"/>
      <c r="H12" s="1180"/>
      <c r="I12" s="1180"/>
      <c r="J12" s="1184" t="s">
        <v>125</v>
      </c>
      <c r="K12" s="1185"/>
      <c r="L12" s="1185"/>
      <c r="M12" s="1186"/>
      <c r="N12" s="1180"/>
      <c r="O12" s="1180"/>
      <c r="P12" s="4" t="s">
        <v>13</v>
      </c>
      <c r="Q12" s="4" t="s">
        <v>84</v>
      </c>
      <c r="R12" s="1180"/>
      <c r="S12" s="1180"/>
      <c r="T12" s="1180"/>
      <c r="U12" s="131"/>
      <c r="V12" s="131"/>
      <c r="W12" s="369">
        <v>1</v>
      </c>
      <c r="X12" s="370" t="str">
        <f>IFERROR(VLOOKUP(W12,LISTA_OFERENTES,2,FALSE)," ")</f>
        <v>INVERCOPA S.A.S.</v>
      </c>
      <c r="Y12" s="370" t="str">
        <f t="shared" ref="Y12:Y27" ca="1" si="0">VLOOKUP(X12,BANDERA,2,FALSE)</f>
        <v>NO CUMPLE</v>
      </c>
      <c r="Z12" s="11" t="str">
        <f ca="1">IF(Y12="CUMPLE","H","NH")</f>
        <v>NH</v>
      </c>
      <c r="AD12" s="370" t="str">
        <f>X12</f>
        <v>INVERCOPA S.A.S.</v>
      </c>
      <c r="AE12" s="84" t="str">
        <f ca="1">INDIRECT("T"&amp;AH12)</f>
        <v>NO CUMPLE</v>
      </c>
      <c r="AG12" s="11" t="s">
        <v>112</v>
      </c>
      <c r="AH12" s="83">
        <v>28</v>
      </c>
      <c r="AI12" s="82"/>
    </row>
    <row r="13" spans="1:35" s="6" customFormat="1" ht="24.95" customHeight="1">
      <c r="A13" s="10"/>
      <c r="B13" s="1153">
        <v>1</v>
      </c>
      <c r="C13" s="1196"/>
      <c r="D13" s="1196"/>
      <c r="E13" s="1196"/>
      <c r="F13" s="1196"/>
      <c r="G13" s="1208"/>
      <c r="H13" s="1211"/>
      <c r="I13" s="1214"/>
      <c r="J13" s="273"/>
      <c r="K13" s="128">
        <v>721015</v>
      </c>
      <c r="L13" s="273"/>
      <c r="M13" s="128">
        <v>721517</v>
      </c>
      <c r="N13" s="1199"/>
      <c r="O13" s="1199"/>
      <c r="P13" s="1217"/>
      <c r="Q13" s="1205"/>
      <c r="R13" s="1205"/>
      <c r="S13" s="1150">
        <f>IF(COUNTIF(J13:M15,"CUMPLE")&gt;=1,(G13*I13),0)* (IF(N13="PRESENTÓ CERTIFICADO",1,0))* (IF(O13="ACORDE A ITEM 5.2.1 (T.R.)",1,0) )* ( IF(OR(Q13="SIN OBSERVACIÓN", Q13="REQUERIMIENTOS SUBSANADOS"),1,0)) *(IF(OR(R13="NINGUNO", R13="CUMPLEN CON LO SOLICITADO"),1,0))</f>
        <v>0</v>
      </c>
      <c r="T13" s="1230"/>
      <c r="W13" s="369">
        <v>2</v>
      </c>
      <c r="X13" s="370" t="str">
        <f t="shared" ref="X13:X25" si="1">IFERROR(VLOOKUP(W13,LISTA_OFERENTES,2,FALSE)," ")</f>
        <v>MAURICIO RAFAEL PABA PINZÓN</v>
      </c>
      <c r="Y13" s="370" t="str">
        <f t="shared" ca="1" si="0"/>
        <v>CUMPLE</v>
      </c>
      <c r="Z13" s="11" t="str">
        <f t="shared" ref="Z13:Z25" ca="1" si="2">IF(Y13="CUMPLE","H","NH")</f>
        <v>H</v>
      </c>
      <c r="AD13" s="370" t="str">
        <f t="shared" ref="AD13:AD41" si="3">X13</f>
        <v>MAURICIO RAFAEL PABA PINZÓN</v>
      </c>
      <c r="AE13" s="84" t="str">
        <f t="shared" ref="AE13:AE41" ca="1" si="4">INDIRECT("T"&amp;AH13)</f>
        <v>CUMPLE</v>
      </c>
      <c r="AF13" s="8"/>
      <c r="AG13" s="11" t="s">
        <v>112</v>
      </c>
      <c r="AH13" s="83">
        <f>AH12+AI$13</f>
        <v>50</v>
      </c>
      <c r="AI13" s="1122">
        <v>22</v>
      </c>
    </row>
    <row r="14" spans="1:35" s="6" customFormat="1" ht="24.95" customHeight="1">
      <c r="A14" s="10"/>
      <c r="B14" s="1154"/>
      <c r="C14" s="1197"/>
      <c r="D14" s="1197"/>
      <c r="E14" s="1197"/>
      <c r="F14" s="1197"/>
      <c r="G14" s="1209"/>
      <c r="H14" s="1212"/>
      <c r="I14" s="1215"/>
      <c r="J14" s="273"/>
      <c r="K14" s="128">
        <v>721214</v>
      </c>
      <c r="L14" s="273"/>
      <c r="M14" s="128">
        <v>921217</v>
      </c>
      <c r="N14" s="1200"/>
      <c r="O14" s="1200"/>
      <c r="P14" s="1218"/>
      <c r="Q14" s="1206"/>
      <c r="R14" s="1206"/>
      <c r="S14" s="1151"/>
      <c r="T14" s="1231"/>
      <c r="W14" s="369">
        <v>3</v>
      </c>
      <c r="X14" s="370" t="str">
        <f t="shared" si="1"/>
        <v>CONSORCIO INTERNACIONAL DE SOLUCIONES INTEGRALES S.A.S.</v>
      </c>
      <c r="Y14" s="370" t="str">
        <f t="shared" ca="1" si="0"/>
        <v>CUMPLE</v>
      </c>
      <c r="Z14" s="11" t="str">
        <f t="shared" ca="1" si="2"/>
        <v>H</v>
      </c>
      <c r="AD14" s="370" t="str">
        <f t="shared" si="3"/>
        <v>CONSORCIO INTERNACIONAL DE SOLUCIONES INTEGRALES S.A.S.</v>
      </c>
      <c r="AE14" s="84" t="str">
        <f t="shared" ca="1" si="4"/>
        <v>CUMPLE</v>
      </c>
      <c r="AF14" s="8"/>
      <c r="AG14" s="11" t="s">
        <v>112</v>
      </c>
      <c r="AH14" s="83">
        <f>AH13+AI$13</f>
        <v>72</v>
      </c>
      <c r="AI14" s="1123"/>
    </row>
    <row r="15" spans="1:35" s="6" customFormat="1" ht="24.95" customHeight="1">
      <c r="A15" s="10"/>
      <c r="B15" s="1155"/>
      <c r="C15" s="1198"/>
      <c r="D15" s="1198"/>
      <c r="E15" s="1198"/>
      <c r="F15" s="1198"/>
      <c r="G15" s="1210"/>
      <c r="H15" s="1213"/>
      <c r="I15" s="1216"/>
      <c r="J15" s="273"/>
      <c r="K15" s="128">
        <v>461516</v>
      </c>
      <c r="L15" s="273"/>
      <c r="M15" s="128"/>
      <c r="N15" s="1201"/>
      <c r="O15" s="1201"/>
      <c r="P15" s="1219"/>
      <c r="Q15" s="1207"/>
      <c r="R15" s="1207"/>
      <c r="S15" s="1152"/>
      <c r="T15" s="1231"/>
      <c r="W15" s="369">
        <v>4</v>
      </c>
      <c r="X15" s="370" t="str">
        <f t="shared" si="1"/>
        <v>LUIS ENRIQUE OYOLA QUINTERO</v>
      </c>
      <c r="Y15" s="370" t="str">
        <f t="shared" ca="1" si="0"/>
        <v>CUMPLE</v>
      </c>
      <c r="Z15" s="11" t="str">
        <f t="shared" ca="1" si="2"/>
        <v>H</v>
      </c>
      <c r="AD15" s="370" t="str">
        <f t="shared" si="3"/>
        <v>LUIS ENRIQUE OYOLA QUINTERO</v>
      </c>
      <c r="AE15" s="84" t="str">
        <f t="shared" ca="1" si="4"/>
        <v>CUMPLE</v>
      </c>
      <c r="AF15" s="8"/>
      <c r="AG15" s="11" t="s">
        <v>112</v>
      </c>
      <c r="AH15" s="83">
        <f>AH14+AI$13</f>
        <v>94</v>
      </c>
      <c r="AI15" s="1123"/>
    </row>
    <row r="16" spans="1:35" s="6" customFormat="1" ht="24.95" customHeight="1">
      <c r="A16" s="10"/>
      <c r="B16" s="1153">
        <v>2</v>
      </c>
      <c r="C16" s="1193"/>
      <c r="D16" s="1193"/>
      <c r="E16" s="1193"/>
      <c r="F16" s="1193"/>
      <c r="G16" s="1223"/>
      <c r="H16" s="1211"/>
      <c r="I16" s="1226"/>
      <c r="J16" s="273"/>
      <c r="K16" s="128">
        <f>+$K$13</f>
        <v>721015</v>
      </c>
      <c r="L16" s="273"/>
      <c r="M16" s="128">
        <f>+$M$13</f>
        <v>721517</v>
      </c>
      <c r="N16" s="1199"/>
      <c r="O16" s="1199"/>
      <c r="P16" s="1217"/>
      <c r="Q16" s="1205"/>
      <c r="R16" s="1205"/>
      <c r="S16" s="1150">
        <f>IF(COUNTIF(J16:M18,"CUMPLE")&gt;=1,(G16*I16),0)* (IF(N16="PRESENTÓ CERTIFICADO",1,0))* (IF(O16="ACORDE A ITEM 5.2.1 (T.R.)",1,0) )* ( IF(OR(Q16="SIN OBSERVACIÓN", Q16="REQUERIMIENTOS SUBSANADOS"),1,0)) *(IF(OR(R16="NINGUNO", R16="CUMPLEN CON LO SOLICITADO"),1,0))</f>
        <v>0</v>
      </c>
      <c r="T16" s="1231"/>
      <c r="W16" s="369">
        <v>5</v>
      </c>
      <c r="X16" s="370" t="str">
        <f t="shared" si="1"/>
        <v>JOHN JAIRO VÁSQUEZ SUÁREZ</v>
      </c>
      <c r="Y16" s="370" t="str">
        <f t="shared" ca="1" si="0"/>
        <v>CUMPLE</v>
      </c>
      <c r="Z16" s="11" t="str">
        <f t="shared" ca="1" si="2"/>
        <v>H</v>
      </c>
      <c r="AD16" s="370" t="str">
        <f t="shared" si="3"/>
        <v>JOHN JAIRO VÁSQUEZ SUÁREZ</v>
      </c>
      <c r="AE16" s="84" t="str">
        <f t="shared" ca="1" si="4"/>
        <v>CUMPLE</v>
      </c>
      <c r="AF16" s="8"/>
      <c r="AG16" s="11" t="s">
        <v>112</v>
      </c>
      <c r="AH16" s="83">
        <f>AH15+AI$13</f>
        <v>116</v>
      </c>
      <c r="AI16" s="1123"/>
    </row>
    <row r="17" spans="1:35" s="6" customFormat="1" ht="24.95" customHeight="1">
      <c r="A17" s="10"/>
      <c r="B17" s="1154"/>
      <c r="C17" s="1194"/>
      <c r="D17" s="1194"/>
      <c r="E17" s="1194"/>
      <c r="F17" s="1194"/>
      <c r="G17" s="1224"/>
      <c r="H17" s="1212"/>
      <c r="I17" s="1227"/>
      <c r="J17" s="273"/>
      <c r="K17" s="128">
        <f>+$K$14</f>
        <v>721214</v>
      </c>
      <c r="L17" s="273"/>
      <c r="M17" s="128">
        <f>+$M$14</f>
        <v>921217</v>
      </c>
      <c r="N17" s="1200"/>
      <c r="O17" s="1200"/>
      <c r="P17" s="1218"/>
      <c r="Q17" s="1206"/>
      <c r="R17" s="1206"/>
      <c r="S17" s="1151"/>
      <c r="T17" s="1231"/>
      <c r="W17" s="369">
        <v>6</v>
      </c>
      <c r="X17" s="370" t="str">
        <f t="shared" si="1"/>
        <v>GRUPO EMPRESARIAL PINZÓN MUÑOZ S.A.S.</v>
      </c>
      <c r="Y17" s="370" t="str">
        <f t="shared" ca="1" si="0"/>
        <v>CUMPLE</v>
      </c>
      <c r="Z17" s="11" t="str">
        <f t="shared" ca="1" si="2"/>
        <v>H</v>
      </c>
      <c r="AD17" s="370" t="str">
        <f t="shared" si="3"/>
        <v>GRUPO EMPRESARIAL PINZÓN MUÑOZ S.A.S.</v>
      </c>
      <c r="AE17" s="84" t="str">
        <f t="shared" ca="1" si="4"/>
        <v>CUMPLE</v>
      </c>
      <c r="AF17" s="8"/>
      <c r="AG17" s="11" t="s">
        <v>112</v>
      </c>
      <c r="AH17" s="83">
        <f>AH16+AI$13</f>
        <v>138</v>
      </c>
      <c r="AI17" s="1123"/>
    </row>
    <row r="18" spans="1:35" s="6" customFormat="1" ht="24.95" customHeight="1">
      <c r="A18" s="10"/>
      <c r="B18" s="1155"/>
      <c r="C18" s="1195"/>
      <c r="D18" s="1195"/>
      <c r="E18" s="1195"/>
      <c r="F18" s="1195"/>
      <c r="G18" s="1225"/>
      <c r="H18" s="1213"/>
      <c r="I18" s="1228"/>
      <c r="J18" s="273"/>
      <c r="K18" s="128">
        <f>+$K$15</f>
        <v>461516</v>
      </c>
      <c r="L18" s="273"/>
      <c r="M18" s="128"/>
      <c r="N18" s="1201"/>
      <c r="O18" s="1201"/>
      <c r="P18" s="1219"/>
      <c r="Q18" s="1207"/>
      <c r="R18" s="1207"/>
      <c r="S18" s="1152"/>
      <c r="T18" s="1231"/>
      <c r="W18" s="369">
        <v>7</v>
      </c>
      <c r="X18" s="370" t="str">
        <f t="shared" si="1"/>
        <v>ASEM S.A.S.</v>
      </c>
      <c r="Y18" s="370" t="str">
        <f t="shared" ca="1" si="0"/>
        <v>CUMPLE</v>
      </c>
      <c r="Z18" s="11" t="str">
        <f t="shared" ca="1" si="2"/>
        <v>H</v>
      </c>
      <c r="AD18" s="370" t="str">
        <f t="shared" si="3"/>
        <v>ASEM S.A.S.</v>
      </c>
      <c r="AE18" s="84" t="str">
        <f t="shared" ca="1" si="4"/>
        <v>CUMPLE</v>
      </c>
      <c r="AF18" s="88"/>
      <c r="AG18" s="11" t="s">
        <v>112</v>
      </c>
      <c r="AH18" s="83">
        <f t="shared" ref="AH18:AH26" si="5">AH17+AI$13</f>
        <v>160</v>
      </c>
      <c r="AI18" s="1123"/>
    </row>
    <row r="19" spans="1:35" s="6" customFormat="1" ht="24.95" customHeight="1">
      <c r="A19" s="10"/>
      <c r="B19" s="1153">
        <v>3</v>
      </c>
      <c r="C19" s="1196"/>
      <c r="D19" s="1196"/>
      <c r="E19" s="1196"/>
      <c r="F19" s="1196"/>
      <c r="G19" s="1208"/>
      <c r="H19" s="1211"/>
      <c r="I19" s="1214"/>
      <c r="J19" s="273"/>
      <c r="K19" s="128">
        <f>+$K$13</f>
        <v>721015</v>
      </c>
      <c r="L19" s="273"/>
      <c r="M19" s="128">
        <f>+$M$13</f>
        <v>721517</v>
      </c>
      <c r="N19" s="1199"/>
      <c r="O19" s="1199"/>
      <c r="P19" s="1217"/>
      <c r="Q19" s="1240"/>
      <c r="R19" s="1240"/>
      <c r="S19" s="1150">
        <f>IF(COUNTIF(J19:M21,"CUMPLE")&gt;=1,(G19*I19),0)* (IF(N19="PRESENTÓ CERTIFICADO",1,0))* (IF(O19="ACORDE A ITEM 5.2.1 (T.R.)",1,0) )* ( IF(OR(Q19="SIN OBSERVACIÓN", Q19="REQUERIMIENTOS SUBSANADOS"),1,0)) *(IF(OR(R19="NINGUNO", R19="CUMPLEN CON LO SOLICITADO"),1,0))</f>
        <v>0</v>
      </c>
      <c r="T19" s="1231"/>
      <c r="W19" s="369">
        <v>8</v>
      </c>
      <c r="X19" s="370" t="str">
        <f t="shared" si="1"/>
        <v>ARCELEC S.A.S.</v>
      </c>
      <c r="Y19" s="370" t="str">
        <f t="shared" ca="1" si="0"/>
        <v>CUMPLE</v>
      </c>
      <c r="Z19" s="11" t="str">
        <f t="shared" ca="1" si="2"/>
        <v>H</v>
      </c>
      <c r="AD19" s="370" t="str">
        <f t="shared" si="3"/>
        <v>ARCELEC S.A.S.</v>
      </c>
      <c r="AE19" s="84" t="str">
        <f t="shared" ca="1" si="4"/>
        <v>CUMPLE</v>
      </c>
      <c r="AF19" s="88"/>
      <c r="AG19" s="11" t="s">
        <v>112</v>
      </c>
      <c r="AH19" s="83">
        <f t="shared" si="5"/>
        <v>182</v>
      </c>
      <c r="AI19" s="1123"/>
    </row>
    <row r="20" spans="1:35" s="6" customFormat="1" ht="24.95" customHeight="1">
      <c r="A20" s="10"/>
      <c r="B20" s="1154"/>
      <c r="C20" s="1197"/>
      <c r="D20" s="1197"/>
      <c r="E20" s="1197"/>
      <c r="F20" s="1197"/>
      <c r="G20" s="1209"/>
      <c r="H20" s="1212"/>
      <c r="I20" s="1215"/>
      <c r="J20" s="273"/>
      <c r="K20" s="128">
        <f>+$K$14</f>
        <v>721214</v>
      </c>
      <c r="L20" s="273"/>
      <c r="M20" s="128">
        <f>+$M$14</f>
        <v>921217</v>
      </c>
      <c r="N20" s="1200"/>
      <c r="O20" s="1200"/>
      <c r="P20" s="1218"/>
      <c r="Q20" s="1241"/>
      <c r="R20" s="1241"/>
      <c r="S20" s="1151"/>
      <c r="T20" s="1231"/>
      <c r="W20" s="369">
        <v>9</v>
      </c>
      <c r="X20" s="370" t="str">
        <f t="shared" si="1"/>
        <v>HIMHER Y COMPAÑIA S.A.</v>
      </c>
      <c r="Y20" s="370" t="str">
        <f t="shared" ca="1" si="0"/>
        <v>NO CUMPLE</v>
      </c>
      <c r="Z20" s="11" t="str">
        <f t="shared" ca="1" si="2"/>
        <v>NH</v>
      </c>
      <c r="AD20" s="370" t="str">
        <f t="shared" si="3"/>
        <v>HIMHER Y COMPAÑIA S.A.</v>
      </c>
      <c r="AE20" s="84" t="str">
        <f t="shared" ca="1" si="4"/>
        <v>NO CUMPLE</v>
      </c>
      <c r="AF20" s="88"/>
      <c r="AG20" s="11" t="s">
        <v>112</v>
      </c>
      <c r="AH20" s="83">
        <f t="shared" si="5"/>
        <v>204</v>
      </c>
      <c r="AI20" s="1123"/>
    </row>
    <row r="21" spans="1:35" s="6" customFormat="1" ht="24.95" customHeight="1">
      <c r="A21" s="10"/>
      <c r="B21" s="1155"/>
      <c r="C21" s="1198"/>
      <c r="D21" s="1198"/>
      <c r="E21" s="1198"/>
      <c r="F21" s="1198"/>
      <c r="G21" s="1210"/>
      <c r="H21" s="1213"/>
      <c r="I21" s="1216"/>
      <c r="J21" s="273"/>
      <c r="K21" s="128">
        <f>+$K$15</f>
        <v>461516</v>
      </c>
      <c r="L21" s="273"/>
      <c r="M21" s="128"/>
      <c r="N21" s="1201"/>
      <c r="O21" s="1201"/>
      <c r="P21" s="1219"/>
      <c r="Q21" s="1242"/>
      <c r="R21" s="1242"/>
      <c r="S21" s="1152"/>
      <c r="T21" s="1231"/>
      <c r="W21" s="369">
        <v>10</v>
      </c>
      <c r="X21" s="370" t="str">
        <f t="shared" si="1"/>
        <v>INTER OBRAS GR S.A.S.</v>
      </c>
      <c r="Y21" s="370" t="str">
        <f t="shared" ca="1" si="0"/>
        <v>NO CUMPLE</v>
      </c>
      <c r="Z21" s="11" t="str">
        <f t="shared" ca="1" si="2"/>
        <v>NH</v>
      </c>
      <c r="AD21" s="370" t="str">
        <f t="shared" si="3"/>
        <v>INTER OBRAS GR S.A.S.</v>
      </c>
      <c r="AE21" s="84" t="str">
        <f t="shared" ca="1" si="4"/>
        <v>NO CUMPLE</v>
      </c>
      <c r="AF21" s="88"/>
      <c r="AG21" s="11" t="s">
        <v>112</v>
      </c>
      <c r="AH21" s="83">
        <f t="shared" si="5"/>
        <v>226</v>
      </c>
      <c r="AI21" s="1123"/>
    </row>
    <row r="22" spans="1:35" s="6" customFormat="1" ht="24.95" customHeight="1">
      <c r="A22" s="10"/>
      <c r="B22" s="1153">
        <v>4</v>
      </c>
      <c r="C22" s="1193"/>
      <c r="D22" s="1193"/>
      <c r="E22" s="1193"/>
      <c r="F22" s="1193"/>
      <c r="G22" s="1223"/>
      <c r="H22" s="1211"/>
      <c r="I22" s="1226"/>
      <c r="J22" s="273"/>
      <c r="K22" s="128">
        <f>+$K$13</f>
        <v>721015</v>
      </c>
      <c r="L22" s="273"/>
      <c r="M22" s="128">
        <f>+$M$13</f>
        <v>721517</v>
      </c>
      <c r="N22" s="1199"/>
      <c r="O22" s="1199"/>
      <c r="P22" s="1237"/>
      <c r="Q22" s="1240"/>
      <c r="R22" s="1240"/>
      <c r="S22" s="1150">
        <f>IF(COUNTIF(J22:M24,"CUMPLE")&gt;=1,(G22*I22),0)* (IF(N22="PRESENTÓ CERTIFICADO",1,0))* (IF(O22="ACORDE A ITEM 5.2.1 (T.R.)",1,0) )* ( IF(OR(Q22="SIN OBSERVACIÓN", Q22="REQUERIMIENTOS SUBSANADOS"),1,0)) *(IF(OR(R22="NINGUNO", R22="CUMPLEN CON LO SOLICITADO"),1,0))</f>
        <v>0</v>
      </c>
      <c r="T22" s="1231"/>
      <c r="W22" s="369">
        <v>11</v>
      </c>
      <c r="X22" s="370" t="str">
        <f t="shared" si="1"/>
        <v>KA S.A.</v>
      </c>
      <c r="Y22" s="370" t="str">
        <f t="shared" ca="1" si="0"/>
        <v>CUMPLE</v>
      </c>
      <c r="Z22" s="11" t="str">
        <f t="shared" ca="1" si="2"/>
        <v>H</v>
      </c>
      <c r="AD22" s="370" t="str">
        <f t="shared" si="3"/>
        <v>KA S.A.</v>
      </c>
      <c r="AE22" s="84" t="str">
        <f t="shared" ca="1" si="4"/>
        <v>CUMPLE</v>
      </c>
      <c r="AF22" s="88"/>
      <c r="AG22" s="11" t="s">
        <v>112</v>
      </c>
      <c r="AH22" s="83">
        <f t="shared" si="5"/>
        <v>248</v>
      </c>
      <c r="AI22" s="1123"/>
    </row>
    <row r="23" spans="1:35" s="6" customFormat="1" ht="24.95" customHeight="1">
      <c r="A23" s="10"/>
      <c r="B23" s="1154"/>
      <c r="C23" s="1194"/>
      <c r="D23" s="1194"/>
      <c r="E23" s="1194"/>
      <c r="F23" s="1194"/>
      <c r="G23" s="1224"/>
      <c r="H23" s="1212"/>
      <c r="I23" s="1227"/>
      <c r="J23" s="273"/>
      <c r="K23" s="128">
        <f>+$K$14</f>
        <v>721214</v>
      </c>
      <c r="L23" s="273"/>
      <c r="M23" s="128">
        <f>+$M$14</f>
        <v>921217</v>
      </c>
      <c r="N23" s="1200"/>
      <c r="O23" s="1200"/>
      <c r="P23" s="1238"/>
      <c r="Q23" s="1241"/>
      <c r="R23" s="1241"/>
      <c r="S23" s="1151"/>
      <c r="T23" s="1231"/>
      <c r="W23" s="369">
        <v>12</v>
      </c>
      <c r="X23" s="370" t="str">
        <f t="shared" si="1"/>
        <v>JULIO CESAR QUESADA ARREDONDO</v>
      </c>
      <c r="Y23" s="370" t="str">
        <f t="shared" ca="1" si="0"/>
        <v>CUMPLE</v>
      </c>
      <c r="Z23" s="11" t="str">
        <f t="shared" ca="1" si="2"/>
        <v>H</v>
      </c>
      <c r="AD23" s="370" t="str">
        <f t="shared" si="3"/>
        <v>JULIO CESAR QUESADA ARREDONDO</v>
      </c>
      <c r="AE23" s="84" t="str">
        <f t="shared" ca="1" si="4"/>
        <v>CUMPLE</v>
      </c>
      <c r="AF23" s="88"/>
      <c r="AG23" s="11" t="s">
        <v>112</v>
      </c>
      <c r="AH23" s="83">
        <f t="shared" si="5"/>
        <v>270</v>
      </c>
      <c r="AI23" s="1123"/>
    </row>
    <row r="24" spans="1:35" s="6" customFormat="1" ht="24.95" customHeight="1">
      <c r="A24" s="10"/>
      <c r="B24" s="1155"/>
      <c r="C24" s="1195"/>
      <c r="D24" s="1195"/>
      <c r="E24" s="1195"/>
      <c r="F24" s="1195"/>
      <c r="G24" s="1225"/>
      <c r="H24" s="1213"/>
      <c r="I24" s="1228"/>
      <c r="J24" s="273"/>
      <c r="K24" s="128">
        <f>+$K$15</f>
        <v>461516</v>
      </c>
      <c r="L24" s="273"/>
      <c r="M24" s="128"/>
      <c r="N24" s="1201"/>
      <c r="O24" s="1201"/>
      <c r="P24" s="1239"/>
      <c r="Q24" s="1242"/>
      <c r="R24" s="1242"/>
      <c r="S24" s="1152"/>
      <c r="T24" s="1231"/>
      <c r="W24" s="369">
        <v>13</v>
      </c>
      <c r="X24" s="370" t="str">
        <f t="shared" si="1"/>
        <v>GALA URBANA S.A.S.</v>
      </c>
      <c r="Y24" s="370" t="str">
        <f t="shared" ca="1" si="0"/>
        <v>CUMPLE</v>
      </c>
      <c r="Z24" s="11" t="str">
        <f t="shared" ca="1" si="2"/>
        <v>H</v>
      </c>
      <c r="AD24" s="370" t="str">
        <f t="shared" si="3"/>
        <v>GALA URBANA S.A.S.</v>
      </c>
      <c r="AE24" s="84" t="str">
        <f t="shared" ca="1" si="4"/>
        <v>CUMPLE</v>
      </c>
      <c r="AF24" s="88"/>
      <c r="AG24" s="11" t="s">
        <v>112</v>
      </c>
      <c r="AH24" s="83">
        <f t="shared" si="5"/>
        <v>292</v>
      </c>
      <c r="AI24" s="1123"/>
    </row>
    <row r="25" spans="1:35" s="6" customFormat="1" ht="24.95" customHeight="1">
      <c r="A25" s="10"/>
      <c r="B25" s="1153">
        <v>5</v>
      </c>
      <c r="C25" s="1196"/>
      <c r="D25" s="1196"/>
      <c r="E25" s="1196"/>
      <c r="F25" s="1196"/>
      <c r="G25" s="1208"/>
      <c r="H25" s="1211"/>
      <c r="I25" s="1214"/>
      <c r="J25" s="273"/>
      <c r="K25" s="128">
        <f>+$K$13</f>
        <v>721015</v>
      </c>
      <c r="L25" s="273"/>
      <c r="M25" s="128">
        <f>+$M$13</f>
        <v>721517</v>
      </c>
      <c r="N25" s="1199"/>
      <c r="O25" s="1199"/>
      <c r="P25" s="1217"/>
      <c r="Q25" s="1205"/>
      <c r="R25" s="1205"/>
      <c r="S25" s="1150">
        <f>IF(COUNTIF(J25:M27,"CUMPLE")&gt;=1,(G25*I25),0)* (IF(N25="PRESENTÓ CERTIFICADO",1,0))* (IF(O25="ACORDE A ITEM 5.2.1 (T.R.)",1,0) )* ( IF(OR(Q25="SIN OBSERVACIÓN", Q25="REQUERIMIENTOS SUBSANADOS"),1,0)) *(IF(OR(R25="NINGUNO", R25="CUMPLEN CON LO SOLICITADO"),1,0))</f>
        <v>0</v>
      </c>
      <c r="T25" s="1231"/>
      <c r="W25" s="369">
        <v>14</v>
      </c>
      <c r="X25" s="370" t="str">
        <f t="shared" si="1"/>
        <v>SIRCOL S.A.S.</v>
      </c>
      <c r="Y25" s="370" t="str">
        <f t="shared" ca="1" si="0"/>
        <v>CUMPLE</v>
      </c>
      <c r="Z25" s="11" t="str">
        <f t="shared" ca="1" si="2"/>
        <v>H</v>
      </c>
      <c r="AD25" s="370" t="str">
        <f t="shared" si="3"/>
        <v>SIRCOL S.A.S.</v>
      </c>
      <c r="AE25" s="84" t="str">
        <f t="shared" ca="1" si="4"/>
        <v>CUMPLE</v>
      </c>
      <c r="AF25" s="88"/>
      <c r="AG25" s="11" t="s">
        <v>112</v>
      </c>
      <c r="AH25" s="83">
        <f t="shared" si="5"/>
        <v>314</v>
      </c>
      <c r="AI25" s="1123"/>
    </row>
    <row r="26" spans="1:35" s="6" customFormat="1" ht="24.95" customHeight="1">
      <c r="A26" s="10"/>
      <c r="B26" s="1154"/>
      <c r="C26" s="1197"/>
      <c r="D26" s="1197"/>
      <c r="E26" s="1197"/>
      <c r="F26" s="1197"/>
      <c r="G26" s="1209"/>
      <c r="H26" s="1212"/>
      <c r="I26" s="1215"/>
      <c r="J26" s="273"/>
      <c r="K26" s="128">
        <f>+$K$14</f>
        <v>721214</v>
      </c>
      <c r="L26" s="273"/>
      <c r="M26" s="128">
        <f>+$M$14</f>
        <v>921217</v>
      </c>
      <c r="N26" s="1200"/>
      <c r="O26" s="1200"/>
      <c r="P26" s="1218"/>
      <c r="Q26" s="1206"/>
      <c r="R26" s="1206"/>
      <c r="S26" s="1151"/>
      <c r="T26" s="1231"/>
      <c r="W26" s="369">
        <v>15</v>
      </c>
      <c r="X26" s="370" t="str">
        <f t="shared" ref="X26:X41" si="6">IFERROR(VLOOKUP(W26,LISTA_OFERENTES,2,FALSE)," ")</f>
        <v>ACEROS Y CONCRETOS S.A.S.</v>
      </c>
      <c r="Y26" s="370" t="str">
        <f t="shared" ca="1" si="0"/>
        <v>CUMPLE</v>
      </c>
      <c r="Z26" s="11" t="str">
        <f ca="1">IF(Y26="CUMPLE","H","NH")</f>
        <v>H</v>
      </c>
      <c r="AD26" s="370" t="str">
        <f t="shared" si="3"/>
        <v>ACEROS Y CONCRETOS S.A.S.</v>
      </c>
      <c r="AE26" s="84" t="str">
        <f t="shared" ca="1" si="4"/>
        <v>CUMPLE</v>
      </c>
      <c r="AF26" s="88"/>
      <c r="AG26" s="11" t="s">
        <v>112</v>
      </c>
      <c r="AH26" s="83">
        <f t="shared" si="5"/>
        <v>336</v>
      </c>
      <c r="AI26" s="1123"/>
    </row>
    <row r="27" spans="1:35" s="6" customFormat="1" ht="24.95" customHeight="1">
      <c r="A27" s="10"/>
      <c r="B27" s="1155"/>
      <c r="C27" s="1198"/>
      <c r="D27" s="1198"/>
      <c r="E27" s="1198"/>
      <c r="F27" s="1198"/>
      <c r="G27" s="1210"/>
      <c r="H27" s="1213"/>
      <c r="I27" s="1216"/>
      <c r="J27" s="273"/>
      <c r="K27" s="128">
        <f>+$K$15</f>
        <v>461516</v>
      </c>
      <c r="L27" s="273"/>
      <c r="M27" s="128"/>
      <c r="N27" s="1201"/>
      <c r="O27" s="1201"/>
      <c r="P27" s="1219"/>
      <c r="Q27" s="1207"/>
      <c r="R27" s="1207"/>
      <c r="S27" s="1152"/>
      <c r="T27" s="1232"/>
      <c r="W27" s="458">
        <v>16</v>
      </c>
      <c r="X27" s="459" t="str">
        <f t="shared" si="6"/>
        <v>DANIEL JOSÉ NIEVES VERGARA</v>
      </c>
      <c r="Y27" s="459" t="str">
        <f t="shared" ca="1" si="0"/>
        <v>CUMPLE</v>
      </c>
      <c r="Z27" s="460" t="str">
        <f ca="1">IF(Y27="CUMPLE","H","NH")</f>
        <v>H</v>
      </c>
      <c r="AD27" s="370" t="str">
        <f t="shared" si="3"/>
        <v>DANIEL JOSÉ NIEVES VERGARA</v>
      </c>
      <c r="AE27" s="84" t="str">
        <f t="shared" ca="1" si="4"/>
        <v>CUMPLE</v>
      </c>
      <c r="AG27" s="11" t="s">
        <v>112</v>
      </c>
      <c r="AH27" s="83">
        <f t="shared" ref="AH27:AH41" si="7">AH26+AI$13</f>
        <v>358</v>
      </c>
      <c r="AI27" s="1123"/>
    </row>
    <row r="28" spans="1:35" s="3" customFormat="1" ht="24.95" customHeight="1">
      <c r="B28" s="1162" t="str">
        <f>IF(S29=" "," ",IF(S29&gt;=$H$6,"CUMPLE CON LA EXPERIENCIA REQUERIDA","NO CUMPLE CON LA EXPERIENCIA REQUERIDA"))</f>
        <v>NO CUMPLE CON LA EXPERIENCIA REQUERIDA</v>
      </c>
      <c r="C28" s="1163"/>
      <c r="D28" s="1163"/>
      <c r="E28" s="1163"/>
      <c r="F28" s="1163"/>
      <c r="G28" s="1163"/>
      <c r="H28" s="1163"/>
      <c r="I28" s="1163"/>
      <c r="J28" s="1163"/>
      <c r="K28" s="1163"/>
      <c r="L28" s="1163"/>
      <c r="M28" s="1163"/>
      <c r="N28" s="1163"/>
      <c r="O28" s="1164"/>
      <c r="P28" s="1126" t="s">
        <v>22</v>
      </c>
      <c r="Q28" s="1127"/>
      <c r="R28" s="371"/>
      <c r="S28" s="7">
        <f>IF(T13="SI",SUM(S13:S27),0)</f>
        <v>0</v>
      </c>
      <c r="T28" s="1124" t="str">
        <f>IF(S29=" "," ",IF(S29&gt;=$H$6,"CUMPLE","NO CUMPLE"))</f>
        <v>NO CUMPLE</v>
      </c>
      <c r="W28" s="299">
        <v>17</v>
      </c>
      <c r="X28" s="299">
        <f t="shared" si="6"/>
        <v>0</v>
      </c>
      <c r="Y28" s="299">
        <f t="shared" ref="Y28:Y41" ca="1" si="8">VLOOKUP(X28,BANDERA,2,FALSE)</f>
        <v>0</v>
      </c>
      <c r="Z28" s="299" t="str">
        <f t="shared" ref="Z28:Z41" ca="1" si="9">IF(Y28="CUMPLE","H","NH")</f>
        <v>NH</v>
      </c>
      <c r="AA28" s="6"/>
      <c r="AB28" s="6"/>
      <c r="AC28" s="6"/>
      <c r="AD28" s="370">
        <f t="shared" si="3"/>
        <v>0</v>
      </c>
      <c r="AE28" s="84">
        <f t="shared" ca="1" si="4"/>
        <v>0</v>
      </c>
      <c r="AF28" s="6"/>
      <c r="AG28" s="11" t="s">
        <v>112</v>
      </c>
      <c r="AH28" s="83">
        <f t="shared" si="7"/>
        <v>380</v>
      </c>
      <c r="AI28" s="1123"/>
    </row>
    <row r="29" spans="1:35" s="6" customFormat="1" ht="46.5" customHeight="1">
      <c r="B29" s="1165"/>
      <c r="C29" s="1166"/>
      <c r="D29" s="1166"/>
      <c r="E29" s="1166"/>
      <c r="F29" s="1166"/>
      <c r="G29" s="1166"/>
      <c r="H29" s="1166"/>
      <c r="I29" s="1166"/>
      <c r="J29" s="1166"/>
      <c r="K29" s="1166"/>
      <c r="L29" s="1166"/>
      <c r="M29" s="1166"/>
      <c r="N29" s="1166"/>
      <c r="O29" s="1167"/>
      <c r="P29" s="1126" t="s">
        <v>24</v>
      </c>
      <c r="Q29" s="1127"/>
      <c r="R29" s="371"/>
      <c r="S29" s="73">
        <f>IFERROR((S28/$P$6)," ")</f>
        <v>0</v>
      </c>
      <c r="T29" s="1125"/>
      <c r="W29" s="299">
        <v>18</v>
      </c>
      <c r="X29" s="299">
        <f t="shared" si="6"/>
        <v>0</v>
      </c>
      <c r="Y29" s="299">
        <f t="shared" ca="1" si="8"/>
        <v>0</v>
      </c>
      <c r="Z29" s="299" t="str">
        <f t="shared" ca="1" si="9"/>
        <v>NH</v>
      </c>
      <c r="AD29" s="370">
        <f t="shared" si="3"/>
        <v>0</v>
      </c>
      <c r="AE29" s="84">
        <f t="shared" ca="1" si="4"/>
        <v>0</v>
      </c>
      <c r="AG29" s="11" t="s">
        <v>112</v>
      </c>
      <c r="AH29" s="83">
        <f t="shared" si="7"/>
        <v>402</v>
      </c>
      <c r="AI29" s="1123"/>
    </row>
    <row r="30" spans="1:35" s="6" customFormat="1" ht="30" customHeight="1">
      <c r="W30" s="299">
        <v>19</v>
      </c>
      <c r="X30" s="299">
        <f t="shared" si="6"/>
        <v>0</v>
      </c>
      <c r="Y30" s="299">
        <f t="shared" ca="1" si="8"/>
        <v>0</v>
      </c>
      <c r="Z30" s="299" t="str">
        <f t="shared" ca="1" si="9"/>
        <v>NH</v>
      </c>
      <c r="AD30" s="370">
        <f t="shared" si="3"/>
        <v>0</v>
      </c>
      <c r="AE30" s="84">
        <f t="shared" ca="1" si="4"/>
        <v>0</v>
      </c>
      <c r="AG30" s="11" t="s">
        <v>112</v>
      </c>
      <c r="AH30" s="83">
        <f t="shared" si="7"/>
        <v>424</v>
      </c>
      <c r="AI30" s="1123"/>
    </row>
    <row r="31" spans="1:35" ht="30" customHeight="1">
      <c r="W31" s="299">
        <v>20</v>
      </c>
      <c r="X31" s="299">
        <f t="shared" si="6"/>
        <v>0</v>
      </c>
      <c r="Y31" s="299">
        <f t="shared" ca="1" si="8"/>
        <v>0</v>
      </c>
      <c r="Z31" s="299" t="str">
        <f t="shared" ca="1" si="9"/>
        <v>NH</v>
      </c>
      <c r="AA31" s="6"/>
      <c r="AB31" s="6"/>
      <c r="AC31" s="6"/>
      <c r="AD31" s="370">
        <f t="shared" si="3"/>
        <v>0</v>
      </c>
      <c r="AE31" s="84">
        <f t="shared" ca="1" si="4"/>
        <v>0</v>
      </c>
      <c r="AF31" s="6"/>
      <c r="AG31" s="11" t="s">
        <v>112</v>
      </c>
      <c r="AH31" s="83">
        <f t="shared" si="7"/>
        <v>446</v>
      </c>
      <c r="AI31" s="1123"/>
    </row>
    <row r="32" spans="1:35" ht="54.75" customHeight="1">
      <c r="B32" s="95">
        <v>2</v>
      </c>
      <c r="C32" s="1168" t="s">
        <v>78</v>
      </c>
      <c r="D32" s="1169"/>
      <c r="E32" s="1170"/>
      <c r="F32" s="1171" t="str">
        <f>IFERROR(VLOOKUP(B32,LISTA_OFERENTES,2,FALSE)," ")</f>
        <v>MAURICIO RAFAEL PABA PINZÓN</v>
      </c>
      <c r="G32" s="1172"/>
      <c r="H32" s="1172"/>
      <c r="I32" s="1172"/>
      <c r="J32" s="1172"/>
      <c r="K32" s="1172"/>
      <c r="L32" s="1172"/>
      <c r="M32" s="1172"/>
      <c r="N32" s="1172"/>
      <c r="O32" s="1173"/>
      <c r="P32" s="1174" t="s">
        <v>104</v>
      </c>
      <c r="Q32" s="1175"/>
      <c r="R32" s="1176"/>
      <c r="S32" s="2">
        <f>5-(INT(COUNTBLANK(C35:C49))-10)</f>
        <v>2</v>
      </c>
      <c r="T32" s="3"/>
      <c r="W32" s="299">
        <v>21</v>
      </c>
      <c r="X32" s="299">
        <f t="shared" si="6"/>
        <v>0</v>
      </c>
      <c r="Y32" s="299">
        <f t="shared" ca="1" si="8"/>
        <v>0</v>
      </c>
      <c r="Z32" s="299" t="str">
        <f t="shared" ca="1" si="9"/>
        <v>NH</v>
      </c>
      <c r="AA32" s="6"/>
      <c r="AB32" s="6"/>
      <c r="AC32" s="6"/>
      <c r="AD32" s="370">
        <f t="shared" si="3"/>
        <v>0</v>
      </c>
      <c r="AE32" s="84">
        <f t="shared" ca="1" si="4"/>
        <v>0</v>
      </c>
      <c r="AF32" s="6"/>
      <c r="AG32" s="11" t="s">
        <v>112</v>
      </c>
      <c r="AH32" s="83">
        <f t="shared" si="7"/>
        <v>468</v>
      </c>
      <c r="AI32" s="1123"/>
    </row>
    <row r="33" spans="1:35" s="8" customFormat="1" ht="38.25" customHeight="1">
      <c r="B33" s="1177" t="s">
        <v>45</v>
      </c>
      <c r="C33" s="1179" t="s">
        <v>15</v>
      </c>
      <c r="D33" s="1179" t="s">
        <v>16</v>
      </c>
      <c r="E33" s="1179" t="s">
        <v>17</v>
      </c>
      <c r="F33" s="1179" t="s">
        <v>18</v>
      </c>
      <c r="G33" s="1179" t="s">
        <v>19</v>
      </c>
      <c r="H33" s="1179" t="s">
        <v>20</v>
      </c>
      <c r="I33" s="1179" t="s">
        <v>21</v>
      </c>
      <c r="J33" s="1181" t="s">
        <v>52</v>
      </c>
      <c r="K33" s="1182"/>
      <c r="L33" s="1182"/>
      <c r="M33" s="1183"/>
      <c r="N33" s="1179" t="s">
        <v>79</v>
      </c>
      <c r="O33" s="1179" t="s">
        <v>80</v>
      </c>
      <c r="P33" s="5" t="s">
        <v>81</v>
      </c>
      <c r="Q33" s="5"/>
      <c r="R33" s="1179" t="s">
        <v>82</v>
      </c>
      <c r="S33" s="1179" t="s">
        <v>83</v>
      </c>
      <c r="T33" s="1179" t="str">
        <f>T11</f>
        <v>CUMPLE CON EL REQUERIMIENTO OBLIGATORIO DE HABER EJECUTADO MÍNIMO DOS (2) DE LOS CINCO CONTRATOS, DENTRO DE LAS CLASIFICACIONES DE LOS
CÓDIGOS 721214 Y 721517.</v>
      </c>
      <c r="U33" s="9"/>
      <c r="V33" s="9"/>
      <c r="W33" s="299">
        <v>22</v>
      </c>
      <c r="X33" s="299">
        <f t="shared" si="6"/>
        <v>0</v>
      </c>
      <c r="Y33" s="299">
        <f t="shared" ca="1" si="8"/>
        <v>0</v>
      </c>
      <c r="Z33" s="299" t="str">
        <f t="shared" ca="1" si="9"/>
        <v>NH</v>
      </c>
      <c r="AA33" s="6"/>
      <c r="AB33" s="6"/>
      <c r="AC33" s="6"/>
      <c r="AD33" s="370">
        <f t="shared" si="3"/>
        <v>0</v>
      </c>
      <c r="AE33" s="84">
        <f t="shared" ca="1" si="4"/>
        <v>0</v>
      </c>
      <c r="AF33" s="6"/>
      <c r="AG33" s="11" t="s">
        <v>112</v>
      </c>
      <c r="AH33" s="83">
        <f t="shared" si="7"/>
        <v>490</v>
      </c>
      <c r="AI33" s="1123"/>
    </row>
    <row r="34" spans="1:35" s="8" customFormat="1" ht="59.25" customHeight="1">
      <c r="B34" s="1178"/>
      <c r="C34" s="1180"/>
      <c r="D34" s="1180"/>
      <c r="E34" s="1180"/>
      <c r="F34" s="1180"/>
      <c r="G34" s="1180"/>
      <c r="H34" s="1180"/>
      <c r="I34" s="1180"/>
      <c r="J34" s="1184" t="s">
        <v>85</v>
      </c>
      <c r="K34" s="1185"/>
      <c r="L34" s="1185"/>
      <c r="M34" s="1186"/>
      <c r="N34" s="1180"/>
      <c r="O34" s="1180"/>
      <c r="P34" s="4" t="s">
        <v>13</v>
      </c>
      <c r="Q34" s="4" t="s">
        <v>84</v>
      </c>
      <c r="R34" s="1180"/>
      <c r="S34" s="1180"/>
      <c r="T34" s="1180"/>
      <c r="U34" s="9"/>
      <c r="V34" s="9"/>
      <c r="W34" s="299">
        <v>23</v>
      </c>
      <c r="X34" s="299">
        <f t="shared" si="6"/>
        <v>0</v>
      </c>
      <c r="Y34" s="299">
        <f t="shared" ca="1" si="8"/>
        <v>0</v>
      </c>
      <c r="Z34" s="299" t="str">
        <f t="shared" ca="1" si="9"/>
        <v>NH</v>
      </c>
      <c r="AA34" s="6"/>
      <c r="AB34" s="6"/>
      <c r="AC34" s="6"/>
      <c r="AD34" s="370">
        <f t="shared" si="3"/>
        <v>0</v>
      </c>
      <c r="AE34" s="84">
        <f t="shared" ca="1" si="4"/>
        <v>0</v>
      </c>
      <c r="AF34" s="6"/>
      <c r="AG34" s="11" t="s">
        <v>112</v>
      </c>
      <c r="AH34" s="83">
        <f t="shared" si="7"/>
        <v>512</v>
      </c>
      <c r="AI34" s="1123"/>
    </row>
    <row r="35" spans="1:35" s="6" customFormat="1" ht="24.95" customHeight="1">
      <c r="A35" s="10"/>
      <c r="B35" s="1153">
        <v>1</v>
      </c>
      <c r="C35" s="1220">
        <v>19</v>
      </c>
      <c r="D35" s="1220">
        <v>49</v>
      </c>
      <c r="E35" s="1261" t="s">
        <v>552</v>
      </c>
      <c r="F35" s="1196" t="s">
        <v>553</v>
      </c>
      <c r="G35" s="1236">
        <v>8360.58</v>
      </c>
      <c r="H35" s="1211" t="s">
        <v>554</v>
      </c>
      <c r="I35" s="1214">
        <v>0.95</v>
      </c>
      <c r="J35" s="273" t="s">
        <v>302</v>
      </c>
      <c r="K35" s="128">
        <f>+$K$13</f>
        <v>721015</v>
      </c>
      <c r="L35" s="273" t="s">
        <v>302</v>
      </c>
      <c r="M35" s="128">
        <f>+$M$13</f>
        <v>721517</v>
      </c>
      <c r="N35" s="1199" t="s">
        <v>637</v>
      </c>
      <c r="O35" s="1199" t="s">
        <v>638</v>
      </c>
      <c r="P35" s="1217"/>
      <c r="Q35" s="1205" t="s">
        <v>639</v>
      </c>
      <c r="R35" s="1205" t="s">
        <v>640</v>
      </c>
      <c r="S35" s="1150">
        <f>IF(COUNTIF(J35:M37,"CUMPLE")&gt;=1,(G35*I35),0)* (IF(N35="PRESENTÓ CERTIFICADO",1,0))* (IF(O35="ACORDE A ITEM 5.2.1 (T.R.)",1,0) )* ( IF(OR(Q35="SIN OBSERVACIÓN", Q35="REQUERIMIENTOS SUBSANADOS"),1,0)) *(IF(OR(R35="NINGUNO", R35="CUMPLEN CON LO SOLICITADO"),1,0))</f>
        <v>7942.5509999999995</v>
      </c>
      <c r="T35" s="1230" t="s">
        <v>641</v>
      </c>
      <c r="W35" s="299">
        <v>24</v>
      </c>
      <c r="X35" s="299">
        <f t="shared" si="6"/>
        <v>0</v>
      </c>
      <c r="Y35" s="299">
        <f t="shared" ca="1" si="8"/>
        <v>0</v>
      </c>
      <c r="Z35" s="299" t="str">
        <f t="shared" ca="1" si="9"/>
        <v>NH</v>
      </c>
      <c r="AD35" s="370">
        <f t="shared" si="3"/>
        <v>0</v>
      </c>
      <c r="AE35" s="84">
        <f t="shared" ca="1" si="4"/>
        <v>0</v>
      </c>
      <c r="AG35" s="11" t="s">
        <v>112</v>
      </c>
      <c r="AH35" s="83">
        <f t="shared" si="7"/>
        <v>534</v>
      </c>
      <c r="AI35" s="1123"/>
    </row>
    <row r="36" spans="1:35" s="6" customFormat="1" ht="24.95" customHeight="1">
      <c r="A36" s="10"/>
      <c r="B36" s="1154"/>
      <c r="C36" s="1221"/>
      <c r="D36" s="1221"/>
      <c r="E36" s="1197"/>
      <c r="F36" s="1197"/>
      <c r="G36" s="1209"/>
      <c r="H36" s="1212"/>
      <c r="I36" s="1215"/>
      <c r="J36" s="273" t="s">
        <v>302</v>
      </c>
      <c r="K36" s="128">
        <f>+$K$14</f>
        <v>721214</v>
      </c>
      <c r="L36" s="273" t="s">
        <v>555</v>
      </c>
      <c r="M36" s="128">
        <f>+$M$14</f>
        <v>921217</v>
      </c>
      <c r="N36" s="1200"/>
      <c r="O36" s="1200"/>
      <c r="P36" s="1218"/>
      <c r="Q36" s="1206"/>
      <c r="R36" s="1206"/>
      <c r="S36" s="1151"/>
      <c r="T36" s="1231"/>
      <c r="W36" s="299">
        <v>25</v>
      </c>
      <c r="X36" s="299">
        <f t="shared" si="6"/>
        <v>0</v>
      </c>
      <c r="Y36" s="299">
        <f t="shared" ca="1" si="8"/>
        <v>0</v>
      </c>
      <c r="Z36" s="299" t="str">
        <f t="shared" ca="1" si="9"/>
        <v>NH</v>
      </c>
      <c r="AD36" s="370">
        <f t="shared" si="3"/>
        <v>0</v>
      </c>
      <c r="AE36" s="84">
        <f t="shared" ca="1" si="4"/>
        <v>0</v>
      </c>
      <c r="AG36" s="11" t="s">
        <v>112</v>
      </c>
      <c r="AH36" s="83">
        <f t="shared" si="7"/>
        <v>556</v>
      </c>
      <c r="AI36" s="1123"/>
    </row>
    <row r="37" spans="1:35" s="6" customFormat="1" ht="24.95" customHeight="1">
      <c r="A37" s="10"/>
      <c r="B37" s="1155"/>
      <c r="C37" s="1222"/>
      <c r="D37" s="1222"/>
      <c r="E37" s="1198"/>
      <c r="F37" s="1198"/>
      <c r="G37" s="1210"/>
      <c r="H37" s="1213"/>
      <c r="I37" s="1216"/>
      <c r="J37" s="273" t="s">
        <v>555</v>
      </c>
      <c r="K37" s="128">
        <f>+$K$15</f>
        <v>461516</v>
      </c>
      <c r="L37" s="273"/>
      <c r="M37" s="128"/>
      <c r="N37" s="1201"/>
      <c r="O37" s="1201"/>
      <c r="P37" s="1219"/>
      <c r="Q37" s="1207"/>
      <c r="R37" s="1207"/>
      <c r="S37" s="1152"/>
      <c r="T37" s="1231"/>
      <c r="W37" s="299">
        <v>26</v>
      </c>
      <c r="X37" s="299">
        <f t="shared" si="6"/>
        <v>0</v>
      </c>
      <c r="Y37" s="299">
        <f t="shared" ca="1" si="8"/>
        <v>0</v>
      </c>
      <c r="Z37" s="299" t="str">
        <f t="shared" ca="1" si="9"/>
        <v>NH</v>
      </c>
      <c r="AD37" s="370">
        <f t="shared" si="3"/>
        <v>0</v>
      </c>
      <c r="AE37" s="84">
        <f t="shared" ca="1" si="4"/>
        <v>0</v>
      </c>
      <c r="AG37" s="11" t="s">
        <v>112</v>
      </c>
      <c r="AH37" s="83">
        <f t="shared" si="7"/>
        <v>578</v>
      </c>
      <c r="AI37" s="1123"/>
    </row>
    <row r="38" spans="1:35" s="6" customFormat="1" ht="24.95" customHeight="1">
      <c r="A38" s="10"/>
      <c r="B38" s="1153">
        <v>2</v>
      </c>
      <c r="C38" s="1193">
        <v>31</v>
      </c>
      <c r="D38" s="1193">
        <v>64</v>
      </c>
      <c r="E38" s="1193" t="s">
        <v>556</v>
      </c>
      <c r="F38" s="1196" t="s">
        <v>557</v>
      </c>
      <c r="G38" s="1262">
        <v>5293.02</v>
      </c>
      <c r="H38" s="1211" t="s">
        <v>554</v>
      </c>
      <c r="I38" s="1214">
        <v>0.45</v>
      </c>
      <c r="J38" s="273" t="s">
        <v>302</v>
      </c>
      <c r="K38" s="128">
        <f>+$K$13</f>
        <v>721015</v>
      </c>
      <c r="L38" s="273" t="s">
        <v>302</v>
      </c>
      <c r="M38" s="128">
        <f>+$M$13</f>
        <v>721517</v>
      </c>
      <c r="N38" s="1199" t="s">
        <v>637</v>
      </c>
      <c r="O38" s="1199" t="s">
        <v>638</v>
      </c>
      <c r="P38" s="1217"/>
      <c r="Q38" s="1205" t="s">
        <v>639</v>
      </c>
      <c r="R38" s="1205" t="s">
        <v>640</v>
      </c>
      <c r="S38" s="1150">
        <f>IF(COUNTIF(J38:M40,"CUMPLE")&gt;=1,(G38*I38),0)* (IF(N38="PRESENTÓ CERTIFICADO",1,0))* (IF(O38="ACORDE A ITEM 5.2.1 (T.R.)",1,0) )* ( IF(OR(Q38="SIN OBSERVACIÓN", Q38="REQUERIMIENTOS SUBSANADOS"),1,0)) *(IF(OR(R38="NINGUNO", R38="CUMPLEN CON LO SOLICITADO"),1,0))</f>
        <v>2381.8590000000004</v>
      </c>
      <c r="T38" s="1231"/>
      <c r="W38" s="299">
        <v>27</v>
      </c>
      <c r="X38" s="299">
        <f t="shared" si="6"/>
        <v>0</v>
      </c>
      <c r="Y38" s="299">
        <f t="shared" ca="1" si="8"/>
        <v>0</v>
      </c>
      <c r="Z38" s="299" t="str">
        <f t="shared" ca="1" si="9"/>
        <v>NH</v>
      </c>
      <c r="AD38" s="370">
        <f t="shared" si="3"/>
        <v>0</v>
      </c>
      <c r="AE38" s="84">
        <f t="shared" ca="1" si="4"/>
        <v>0</v>
      </c>
      <c r="AG38" s="11" t="s">
        <v>112</v>
      </c>
      <c r="AH38" s="83">
        <f t="shared" si="7"/>
        <v>600</v>
      </c>
      <c r="AI38" s="1123"/>
    </row>
    <row r="39" spans="1:35" s="6" customFormat="1" ht="24.95" customHeight="1">
      <c r="A39" s="10"/>
      <c r="B39" s="1154"/>
      <c r="C39" s="1194"/>
      <c r="D39" s="1194"/>
      <c r="E39" s="1194"/>
      <c r="F39" s="1197"/>
      <c r="G39" s="1224"/>
      <c r="H39" s="1212"/>
      <c r="I39" s="1215"/>
      <c r="J39" s="273" t="s">
        <v>302</v>
      </c>
      <c r="K39" s="128">
        <f>+$K$14</f>
        <v>721214</v>
      </c>
      <c r="L39" s="273" t="s">
        <v>555</v>
      </c>
      <c r="M39" s="128">
        <f>+$M$14</f>
        <v>921217</v>
      </c>
      <c r="N39" s="1200"/>
      <c r="O39" s="1200"/>
      <c r="P39" s="1218"/>
      <c r="Q39" s="1206"/>
      <c r="R39" s="1206"/>
      <c r="S39" s="1151"/>
      <c r="T39" s="1231"/>
      <c r="V39" s="298"/>
      <c r="W39" s="299">
        <v>28</v>
      </c>
      <c r="X39" s="299" t="str">
        <f t="shared" si="6"/>
        <v>O13</v>
      </c>
      <c r="Y39" s="299">
        <f t="shared" ca="1" si="8"/>
        <v>0</v>
      </c>
      <c r="Z39" s="299" t="str">
        <f t="shared" ca="1" si="9"/>
        <v>NH</v>
      </c>
      <c r="AA39" s="299"/>
      <c r="AD39" s="370" t="str">
        <f t="shared" si="3"/>
        <v>O13</v>
      </c>
      <c r="AE39" s="84">
        <f t="shared" ca="1" si="4"/>
        <v>0</v>
      </c>
      <c r="AG39" s="11" t="s">
        <v>112</v>
      </c>
      <c r="AH39" s="83">
        <f t="shared" si="7"/>
        <v>622</v>
      </c>
      <c r="AI39" s="1123"/>
    </row>
    <row r="40" spans="1:35" s="6" customFormat="1" ht="24.95" customHeight="1">
      <c r="A40" s="10"/>
      <c r="B40" s="1155"/>
      <c r="C40" s="1195"/>
      <c r="D40" s="1195"/>
      <c r="E40" s="1195"/>
      <c r="F40" s="1198"/>
      <c r="G40" s="1225"/>
      <c r="H40" s="1213"/>
      <c r="I40" s="1216"/>
      <c r="J40" s="273" t="s">
        <v>555</v>
      </c>
      <c r="K40" s="128">
        <f>+$K$15</f>
        <v>461516</v>
      </c>
      <c r="L40" s="273"/>
      <c r="M40" s="128"/>
      <c r="N40" s="1201"/>
      <c r="O40" s="1201"/>
      <c r="P40" s="1219"/>
      <c r="Q40" s="1207"/>
      <c r="R40" s="1207"/>
      <c r="S40" s="1152"/>
      <c r="T40" s="1231"/>
      <c r="V40" s="298"/>
      <c r="W40" s="299">
        <v>29</v>
      </c>
      <c r="X40" s="299" t="str">
        <f t="shared" si="6"/>
        <v>O14</v>
      </c>
      <c r="Y40" s="299">
        <f t="shared" ca="1" si="8"/>
        <v>0</v>
      </c>
      <c r="Z40" s="299" t="str">
        <f t="shared" ca="1" si="9"/>
        <v>NH</v>
      </c>
      <c r="AA40" s="299"/>
      <c r="AD40" s="370" t="str">
        <f t="shared" si="3"/>
        <v>O14</v>
      </c>
      <c r="AE40" s="84">
        <f t="shared" ca="1" si="4"/>
        <v>0</v>
      </c>
      <c r="AG40" s="11" t="s">
        <v>112</v>
      </c>
      <c r="AH40" s="83">
        <f t="shared" si="7"/>
        <v>644</v>
      </c>
      <c r="AI40" s="1123"/>
    </row>
    <row r="41" spans="1:35" s="6" customFormat="1" ht="24.95" hidden="1" customHeight="1">
      <c r="A41" s="10"/>
      <c r="B41" s="1153">
        <v>3</v>
      </c>
      <c r="C41" s="1196"/>
      <c r="D41" s="1196"/>
      <c r="E41" s="1196"/>
      <c r="F41" s="1196"/>
      <c r="G41" s="1236"/>
      <c r="H41" s="1211"/>
      <c r="I41" s="1214"/>
      <c r="J41" s="273"/>
      <c r="K41" s="128">
        <f>+$K$13</f>
        <v>721015</v>
      </c>
      <c r="L41" s="273"/>
      <c r="M41" s="128">
        <f>+$M$13</f>
        <v>721517</v>
      </c>
      <c r="N41" s="1199"/>
      <c r="O41" s="1199"/>
      <c r="P41" s="1217"/>
      <c r="Q41" s="1205"/>
      <c r="R41" s="1205"/>
      <c r="S41" s="1150">
        <f>IF(COUNTIF(J41:M43,"CUMPLE")&gt;=1,(G41*I41),0)* (IF(N41="PRESENTÓ CERTIFICADO",1,0))* (IF(O41="ACORDE A ITEM 5.2.1 (T.R.)",1,0) )* ( IF(OR(Q41="SIN OBSERVACIÓN", Q41="REQUERIMIENTOS SUBSANADOS"),1,0)) *(IF(OR(R41="NINGUNO", R41="CUMPLEN CON LO SOLICITADO"),1,0))</f>
        <v>0</v>
      </c>
      <c r="T41" s="1231"/>
      <c r="V41" s="298"/>
      <c r="W41" s="298">
        <v>30</v>
      </c>
      <c r="X41" s="298" t="str">
        <f t="shared" si="6"/>
        <v>O15</v>
      </c>
      <c r="Y41" s="298">
        <f t="shared" ca="1" si="8"/>
        <v>0</v>
      </c>
      <c r="Z41" s="298" t="str">
        <f t="shared" ca="1" si="9"/>
        <v>NH</v>
      </c>
      <c r="AA41" s="300"/>
      <c r="AB41" s="3"/>
      <c r="AC41" s="3"/>
      <c r="AD41" s="370" t="str">
        <f t="shared" si="3"/>
        <v>O15</v>
      </c>
      <c r="AE41" s="84">
        <f t="shared" ca="1" si="4"/>
        <v>0</v>
      </c>
      <c r="AF41" s="3"/>
      <c r="AG41" s="11" t="s">
        <v>112</v>
      </c>
      <c r="AH41" s="83">
        <f t="shared" si="7"/>
        <v>666</v>
      </c>
      <c r="AI41" s="1123"/>
    </row>
    <row r="42" spans="1:35" s="6" customFormat="1" ht="24.95" hidden="1" customHeight="1">
      <c r="A42" s="10"/>
      <c r="B42" s="1154"/>
      <c r="C42" s="1197"/>
      <c r="D42" s="1197"/>
      <c r="E42" s="1197"/>
      <c r="F42" s="1197"/>
      <c r="G42" s="1209"/>
      <c r="H42" s="1212"/>
      <c r="I42" s="1215"/>
      <c r="J42" s="273"/>
      <c r="K42" s="128">
        <f>+$K$14</f>
        <v>721214</v>
      </c>
      <c r="L42" s="273"/>
      <c r="M42" s="128">
        <f>+$M$14</f>
        <v>921217</v>
      </c>
      <c r="N42" s="1200"/>
      <c r="O42" s="1200"/>
      <c r="P42" s="1218"/>
      <c r="Q42" s="1206"/>
      <c r="R42" s="1206"/>
      <c r="S42" s="1151"/>
      <c r="T42" s="1231"/>
      <c r="V42" s="298"/>
      <c r="W42" s="298"/>
      <c r="X42" s="298"/>
      <c r="Y42" s="298"/>
      <c r="Z42" s="298"/>
      <c r="AA42" s="299"/>
    </row>
    <row r="43" spans="1:35" s="6" customFormat="1" ht="24.95" hidden="1" customHeight="1">
      <c r="A43" s="10"/>
      <c r="B43" s="1155"/>
      <c r="C43" s="1198"/>
      <c r="D43" s="1198"/>
      <c r="E43" s="1198"/>
      <c r="F43" s="1198"/>
      <c r="G43" s="1210"/>
      <c r="H43" s="1213"/>
      <c r="I43" s="1216"/>
      <c r="J43" s="273"/>
      <c r="K43" s="128">
        <f>+$K$15</f>
        <v>461516</v>
      </c>
      <c r="L43" s="273"/>
      <c r="M43" s="128"/>
      <c r="N43" s="1201"/>
      <c r="O43" s="1201"/>
      <c r="P43" s="1219"/>
      <c r="Q43" s="1207"/>
      <c r="R43" s="1207"/>
      <c r="S43" s="1152"/>
      <c r="T43" s="1231"/>
      <c r="V43" s="298"/>
      <c r="W43" s="298"/>
      <c r="X43" s="298"/>
      <c r="Y43" s="298"/>
      <c r="Z43" s="298"/>
      <c r="AA43" s="299"/>
    </row>
    <row r="44" spans="1:35" s="6" customFormat="1" ht="24.95" hidden="1" customHeight="1">
      <c r="A44" s="10"/>
      <c r="B44" s="1153">
        <v>4</v>
      </c>
      <c r="C44" s="1193"/>
      <c r="D44" s="1193"/>
      <c r="E44" s="1193"/>
      <c r="F44" s="1193"/>
      <c r="G44" s="1223"/>
      <c r="H44" s="1211"/>
      <c r="I44" s="1226"/>
      <c r="J44" s="273"/>
      <c r="K44" s="128">
        <f>+$K$13</f>
        <v>721015</v>
      </c>
      <c r="L44" s="273"/>
      <c r="M44" s="128">
        <f>+$M$13</f>
        <v>721517</v>
      </c>
      <c r="N44" s="1199"/>
      <c r="O44" s="1199"/>
      <c r="P44" s="1237"/>
      <c r="Q44" s="1240"/>
      <c r="R44" s="1240"/>
      <c r="S44" s="1150">
        <f>IF(COUNTIF(J44:M46,"CUMPLE")&gt;=1,(G44*I44),0)* (IF(N44="PRESENTÓ CERTIFICADO",1,0))* (IF(O44="ACORDE A ITEM 5.2.1 (T.R.)",1,0) )* ( IF(OR(Q44="SIN OBSERVACIÓN", Q44="REQUERIMIENTOS SUBSANADOS"),1,0)) *(IF(OR(R44="NINGUNO", R44="CUMPLEN CON LO SOLICITADO"),1,0))</f>
        <v>0</v>
      </c>
      <c r="T44" s="1231"/>
      <c r="V44" s="298"/>
      <c r="W44" s="298"/>
      <c r="X44" s="298"/>
      <c r="Y44" s="298"/>
      <c r="Z44" s="298"/>
      <c r="AA44" s="23"/>
      <c r="AB44" s="23"/>
      <c r="AC44" s="23"/>
      <c r="AD44" s="23"/>
      <c r="AE44" s="23"/>
      <c r="AF44" s="23"/>
      <c r="AG44" s="23"/>
    </row>
    <row r="45" spans="1:35" s="6" customFormat="1" ht="24.95" hidden="1" customHeight="1">
      <c r="A45" s="10"/>
      <c r="B45" s="1154"/>
      <c r="C45" s="1194"/>
      <c r="D45" s="1194"/>
      <c r="E45" s="1194"/>
      <c r="F45" s="1194"/>
      <c r="G45" s="1224"/>
      <c r="H45" s="1212"/>
      <c r="I45" s="1227"/>
      <c r="J45" s="273"/>
      <c r="K45" s="128">
        <f>+$K$14</f>
        <v>721214</v>
      </c>
      <c r="L45" s="273"/>
      <c r="M45" s="128">
        <f>+$M$14</f>
        <v>921217</v>
      </c>
      <c r="N45" s="1200"/>
      <c r="O45" s="1200"/>
      <c r="P45" s="1238"/>
      <c r="Q45" s="1241"/>
      <c r="R45" s="1241"/>
      <c r="S45" s="1151"/>
      <c r="T45" s="1231"/>
      <c r="V45" s="298"/>
      <c r="W45" s="298"/>
      <c r="X45" s="298"/>
      <c r="Y45" s="298"/>
      <c r="Z45" s="298"/>
      <c r="AA45" s="23"/>
      <c r="AB45" s="23"/>
      <c r="AC45" s="23"/>
      <c r="AD45" s="23"/>
      <c r="AE45" s="23"/>
      <c r="AF45" s="23"/>
      <c r="AG45" s="23"/>
    </row>
    <row r="46" spans="1:35" s="6" customFormat="1" ht="24.95" hidden="1" customHeight="1">
      <c r="A46" s="10"/>
      <c r="B46" s="1155"/>
      <c r="C46" s="1195"/>
      <c r="D46" s="1195"/>
      <c r="E46" s="1195"/>
      <c r="F46" s="1195"/>
      <c r="G46" s="1225"/>
      <c r="H46" s="1213"/>
      <c r="I46" s="1228"/>
      <c r="J46" s="273"/>
      <c r="K46" s="128">
        <f>+$K$15</f>
        <v>461516</v>
      </c>
      <c r="L46" s="273"/>
      <c r="M46" s="128"/>
      <c r="N46" s="1201"/>
      <c r="O46" s="1201"/>
      <c r="P46" s="1239"/>
      <c r="Q46" s="1242"/>
      <c r="R46" s="1242"/>
      <c r="S46" s="1152"/>
      <c r="T46" s="1231"/>
      <c r="W46" s="37"/>
      <c r="X46" s="37"/>
      <c r="Y46" s="37"/>
      <c r="Z46" s="37"/>
      <c r="AA46" s="37"/>
      <c r="AB46" s="37"/>
      <c r="AC46" s="37"/>
      <c r="AD46" s="8"/>
      <c r="AE46" s="8"/>
      <c r="AF46" s="8"/>
      <c r="AG46" s="8"/>
    </row>
    <row r="47" spans="1:35" s="6" customFormat="1" ht="24.95" hidden="1" customHeight="1">
      <c r="A47" s="10"/>
      <c r="B47" s="1153">
        <v>5</v>
      </c>
      <c r="C47" s="1196"/>
      <c r="D47" s="1196"/>
      <c r="E47" s="1196"/>
      <c r="F47" s="1196"/>
      <c r="G47" s="1208"/>
      <c r="H47" s="1211"/>
      <c r="I47" s="1214"/>
      <c r="J47" s="273"/>
      <c r="K47" s="128">
        <f>+$K$13</f>
        <v>721015</v>
      </c>
      <c r="L47" s="273"/>
      <c r="M47" s="128">
        <f>+$M$13</f>
        <v>721517</v>
      </c>
      <c r="N47" s="1199"/>
      <c r="O47" s="1199"/>
      <c r="P47" s="1217"/>
      <c r="Q47" s="1205"/>
      <c r="R47" s="1205"/>
      <c r="S47" s="1150">
        <f>IF(COUNTIF(J47:M49,"CUMPLE")&gt;=1,(G47*I47),0)* (IF(N47="PRESENTÓ CERTIFICADO",1,0))* (IF(O47="ACORDE A ITEM 5.2.1 (T.R.)",1,0) )* ( IF(OR(Q47="SIN OBSERVACIÓN", Q47="REQUERIMIENTOS SUBSANADOS"),1,0)) *(IF(OR(R47="NINGUNO", R47="CUMPLEN CON LO SOLICITADO"),1,0))</f>
        <v>0</v>
      </c>
      <c r="T47" s="1231"/>
      <c r="W47" s="37"/>
      <c r="X47" s="37"/>
      <c r="Y47" s="37"/>
      <c r="Z47" s="37"/>
      <c r="AA47" s="37"/>
      <c r="AB47" s="37"/>
      <c r="AC47" s="37"/>
      <c r="AD47" s="8"/>
      <c r="AE47" s="8"/>
      <c r="AF47" s="8"/>
      <c r="AG47" s="8"/>
    </row>
    <row r="48" spans="1:35" s="6" customFormat="1" ht="24.95" hidden="1" customHeight="1">
      <c r="A48" s="10"/>
      <c r="B48" s="1154"/>
      <c r="C48" s="1197"/>
      <c r="D48" s="1197"/>
      <c r="E48" s="1197"/>
      <c r="F48" s="1197"/>
      <c r="G48" s="1209"/>
      <c r="H48" s="1212"/>
      <c r="I48" s="1215"/>
      <c r="J48" s="273"/>
      <c r="K48" s="128">
        <f>+$K$14</f>
        <v>721214</v>
      </c>
      <c r="L48" s="273"/>
      <c r="M48" s="128">
        <f>+$M$14</f>
        <v>921217</v>
      </c>
      <c r="N48" s="1200"/>
      <c r="O48" s="1200"/>
      <c r="P48" s="1218"/>
      <c r="Q48" s="1206"/>
      <c r="R48" s="1206"/>
      <c r="S48" s="1151"/>
      <c r="T48" s="1231"/>
      <c r="W48" s="37"/>
      <c r="X48" s="37"/>
      <c r="Y48" s="37"/>
      <c r="Z48" s="37"/>
      <c r="AA48" s="37"/>
      <c r="AB48" s="37"/>
      <c r="AC48" s="37"/>
    </row>
    <row r="49" spans="1:34" s="6" customFormat="1" ht="24.95" hidden="1" customHeight="1">
      <c r="A49" s="10"/>
      <c r="B49" s="1155"/>
      <c r="C49" s="1198"/>
      <c r="D49" s="1198"/>
      <c r="E49" s="1198"/>
      <c r="F49" s="1198"/>
      <c r="G49" s="1210"/>
      <c r="H49" s="1213"/>
      <c r="I49" s="1216"/>
      <c r="J49" s="273"/>
      <c r="K49" s="128">
        <f>+$K$15</f>
        <v>461516</v>
      </c>
      <c r="L49" s="273"/>
      <c r="M49" s="128"/>
      <c r="N49" s="1201"/>
      <c r="O49" s="1201"/>
      <c r="P49" s="1219"/>
      <c r="Q49" s="1207"/>
      <c r="R49" s="1207"/>
      <c r="S49" s="1152"/>
      <c r="T49" s="1232"/>
      <c r="W49" s="37"/>
      <c r="X49" s="37"/>
      <c r="Y49" s="37"/>
      <c r="Z49" s="37"/>
      <c r="AA49" s="37"/>
      <c r="AB49" s="37"/>
      <c r="AC49" s="37"/>
    </row>
    <row r="50" spans="1:34" s="3" customFormat="1" ht="24.95" customHeight="1">
      <c r="B50" s="1162" t="str">
        <f>IF(S51=" "," ",IF(S51&gt;=$H$6,"CUMPLE CON LA EXPERIENCIA REQUERIDA","NO CUMPLE CON LA EXPERIENCIA REQUERIDA"))</f>
        <v>CUMPLE CON LA EXPERIENCIA REQUERIDA</v>
      </c>
      <c r="C50" s="1163"/>
      <c r="D50" s="1163"/>
      <c r="E50" s="1163"/>
      <c r="F50" s="1163"/>
      <c r="G50" s="1163"/>
      <c r="H50" s="1163"/>
      <c r="I50" s="1163"/>
      <c r="J50" s="1163"/>
      <c r="K50" s="1163"/>
      <c r="L50" s="1163"/>
      <c r="M50" s="1163"/>
      <c r="N50" s="1163"/>
      <c r="O50" s="1164"/>
      <c r="P50" s="1126" t="s">
        <v>22</v>
      </c>
      <c r="Q50" s="1127"/>
      <c r="R50" s="371"/>
      <c r="S50" s="7">
        <f>IF(T35="SI",SUM(S35:S49),0)</f>
        <v>10324.41</v>
      </c>
      <c r="T50" s="1124" t="str">
        <f>IF(S51=" "," ",IF(S51&gt;=$H$6,"CUMPLE","NO CUMPLE"))</f>
        <v>CUMPLE</v>
      </c>
      <c r="W50" s="37"/>
      <c r="X50" s="37"/>
      <c r="Y50" s="37"/>
      <c r="Z50" s="37"/>
      <c r="AA50" s="37"/>
      <c r="AB50" s="37"/>
      <c r="AC50" s="37"/>
      <c r="AD50" s="6"/>
      <c r="AE50" s="6"/>
      <c r="AF50" s="6"/>
      <c r="AG50" s="6"/>
      <c r="AH50" s="6"/>
    </row>
    <row r="51" spans="1:34" s="6" customFormat="1" ht="48" customHeight="1">
      <c r="B51" s="1165"/>
      <c r="C51" s="1166"/>
      <c r="D51" s="1166"/>
      <c r="E51" s="1166"/>
      <c r="F51" s="1166"/>
      <c r="G51" s="1166"/>
      <c r="H51" s="1166"/>
      <c r="I51" s="1166"/>
      <c r="J51" s="1166"/>
      <c r="K51" s="1166"/>
      <c r="L51" s="1166"/>
      <c r="M51" s="1166"/>
      <c r="N51" s="1166"/>
      <c r="O51" s="1167"/>
      <c r="P51" s="1126" t="s">
        <v>24</v>
      </c>
      <c r="Q51" s="1127"/>
      <c r="R51" s="371"/>
      <c r="S51" s="73">
        <f>IFERROR((S50/$P$6)," ")</f>
        <v>14.065953678474115</v>
      </c>
      <c r="T51" s="1125"/>
      <c r="W51" s="37"/>
      <c r="X51" s="37"/>
      <c r="Y51" s="37"/>
      <c r="Z51" s="37"/>
      <c r="AA51" s="37"/>
      <c r="AB51" s="37"/>
      <c r="AC51" s="37"/>
    </row>
    <row r="52" spans="1:34" ht="30" customHeight="1">
      <c r="AA52" s="37"/>
      <c r="AB52" s="37"/>
      <c r="AC52" s="37"/>
      <c r="AD52" s="6"/>
      <c r="AE52" s="6"/>
      <c r="AF52" s="6"/>
      <c r="AG52" s="6"/>
      <c r="AH52" s="3"/>
    </row>
    <row r="53" spans="1:34" ht="30" customHeight="1">
      <c r="AA53" s="37"/>
      <c r="AB53" s="37"/>
      <c r="AC53" s="37"/>
      <c r="AD53" s="6"/>
      <c r="AE53" s="6"/>
      <c r="AF53" s="6"/>
      <c r="AG53" s="6"/>
      <c r="AH53" s="6"/>
    </row>
    <row r="54" spans="1:34" ht="36" customHeight="1">
      <c r="B54" s="95">
        <v>3</v>
      </c>
      <c r="C54" s="1168" t="s">
        <v>78</v>
      </c>
      <c r="D54" s="1169"/>
      <c r="E54" s="1170"/>
      <c r="F54" s="1171" t="str">
        <f>IFERROR(VLOOKUP(B54,LISTA_OFERENTES,2,FALSE)," ")</f>
        <v>CONSORCIO INTERNACIONAL DE SOLUCIONES INTEGRALES S.A.S.</v>
      </c>
      <c r="G54" s="1172"/>
      <c r="H54" s="1172"/>
      <c r="I54" s="1172"/>
      <c r="J54" s="1172"/>
      <c r="K54" s="1172"/>
      <c r="L54" s="1172"/>
      <c r="M54" s="1172"/>
      <c r="N54" s="1172"/>
      <c r="O54" s="1173"/>
      <c r="P54" s="1174" t="s">
        <v>104</v>
      </c>
      <c r="Q54" s="1175"/>
      <c r="R54" s="1176"/>
      <c r="S54" s="2">
        <f>5-(INT(COUNTBLANK(C57:C71))-10)</f>
        <v>5</v>
      </c>
      <c r="T54" s="3"/>
      <c r="AA54" s="37"/>
      <c r="AB54" s="37"/>
      <c r="AC54" s="37"/>
      <c r="AD54" s="6"/>
      <c r="AE54" s="6"/>
      <c r="AF54" s="6"/>
      <c r="AG54" s="6"/>
    </row>
    <row r="55" spans="1:34" s="8" customFormat="1" ht="30" customHeight="1">
      <c r="B55" s="1177" t="s">
        <v>45</v>
      </c>
      <c r="C55" s="1179" t="s">
        <v>15</v>
      </c>
      <c r="D55" s="1179" t="s">
        <v>16</v>
      </c>
      <c r="E55" s="1179" t="s">
        <v>17</v>
      </c>
      <c r="F55" s="1179" t="s">
        <v>18</v>
      </c>
      <c r="G55" s="1179" t="s">
        <v>19</v>
      </c>
      <c r="H55" s="1179" t="s">
        <v>20</v>
      </c>
      <c r="I55" s="1179" t="s">
        <v>21</v>
      </c>
      <c r="J55" s="1181" t="s">
        <v>52</v>
      </c>
      <c r="K55" s="1182"/>
      <c r="L55" s="1182"/>
      <c r="M55" s="1183"/>
      <c r="N55" s="1179" t="s">
        <v>79</v>
      </c>
      <c r="O55" s="1179" t="s">
        <v>80</v>
      </c>
      <c r="P55" s="5" t="s">
        <v>81</v>
      </c>
      <c r="Q55" s="5"/>
      <c r="R55" s="1179" t="s">
        <v>82</v>
      </c>
      <c r="S55" s="1179" t="s">
        <v>83</v>
      </c>
      <c r="T55" s="1179" t="str">
        <f>T11</f>
        <v>CUMPLE CON EL REQUERIMIENTO OBLIGATORIO DE HABER EJECUTADO MÍNIMO DOS (2) DE LOS CINCO CONTRATOS, DENTRO DE LAS CLASIFICACIONES DE LOS
CÓDIGOS 721214 Y 721517.</v>
      </c>
      <c r="U55" s="9"/>
      <c r="V55" s="9"/>
      <c r="W55" s="37"/>
      <c r="X55" s="37"/>
      <c r="Y55" s="37"/>
      <c r="Z55" s="37"/>
      <c r="AA55" s="37"/>
      <c r="AB55" s="37"/>
      <c r="AC55" s="37"/>
      <c r="AD55" s="6"/>
      <c r="AE55" s="6"/>
      <c r="AF55" s="6"/>
      <c r="AG55" s="6"/>
      <c r="AH55" s="23"/>
    </row>
    <row r="56" spans="1:34" s="8" customFormat="1" ht="59.25" customHeight="1">
      <c r="B56" s="1178"/>
      <c r="C56" s="1180"/>
      <c r="D56" s="1180"/>
      <c r="E56" s="1180"/>
      <c r="F56" s="1180"/>
      <c r="G56" s="1180"/>
      <c r="H56" s="1180"/>
      <c r="I56" s="1180"/>
      <c r="J56" s="1184" t="s">
        <v>85</v>
      </c>
      <c r="K56" s="1185"/>
      <c r="L56" s="1185"/>
      <c r="M56" s="1186"/>
      <c r="N56" s="1180"/>
      <c r="O56" s="1180"/>
      <c r="P56" s="4" t="s">
        <v>13</v>
      </c>
      <c r="Q56" s="4" t="s">
        <v>84</v>
      </c>
      <c r="R56" s="1180"/>
      <c r="S56" s="1180"/>
      <c r="T56" s="1180"/>
      <c r="U56" s="9"/>
      <c r="V56" s="9"/>
      <c r="W56" s="37"/>
      <c r="X56" s="37"/>
      <c r="Y56" s="37"/>
      <c r="Z56" s="37"/>
      <c r="AA56" s="37"/>
      <c r="AB56" s="37"/>
      <c r="AC56" s="37"/>
      <c r="AD56" s="6"/>
      <c r="AE56" s="6"/>
      <c r="AF56" s="6"/>
      <c r="AG56" s="6"/>
      <c r="AH56" s="23"/>
    </row>
    <row r="57" spans="1:34" s="6" customFormat="1" ht="24.95" customHeight="1">
      <c r="A57" s="10"/>
      <c r="B57" s="1153">
        <v>1</v>
      </c>
      <c r="C57" s="1220">
        <v>152</v>
      </c>
      <c r="D57" s="1220">
        <v>225</v>
      </c>
      <c r="E57" s="1243" t="s">
        <v>558</v>
      </c>
      <c r="F57" s="1196" t="s">
        <v>563</v>
      </c>
      <c r="G57" s="1208">
        <v>331.09</v>
      </c>
      <c r="H57" s="1211" t="s">
        <v>568</v>
      </c>
      <c r="I57" s="1214">
        <v>1</v>
      </c>
      <c r="J57" s="273" t="s">
        <v>302</v>
      </c>
      <c r="K57" s="128">
        <f>+$K$13</f>
        <v>721015</v>
      </c>
      <c r="L57" s="273" t="s">
        <v>302</v>
      </c>
      <c r="M57" s="128">
        <f>+$M$13</f>
        <v>721517</v>
      </c>
      <c r="N57" s="1199" t="s">
        <v>637</v>
      </c>
      <c r="O57" s="1199" t="s">
        <v>638</v>
      </c>
      <c r="P57" s="1217"/>
      <c r="Q57" s="1205" t="s">
        <v>639</v>
      </c>
      <c r="R57" s="1205" t="s">
        <v>640</v>
      </c>
      <c r="S57" s="1150">
        <f>IF(COUNTIF(J57:M59,"CUMPLE")&gt;=1,(G57*I57),0)* (IF(N57="PRESENTÓ CERTIFICADO",1,0))* (IF(O57="ACORDE A ITEM 5.2.1 (T.R.)",1,0) )* ( IF(OR(Q57="SIN OBSERVACIÓN", Q57="REQUERIMIENTOS SUBSANADOS"),1,0)) *(IF(OR(R57="NINGUNO", R57="CUMPLEN CON LO SOLICITADO"),1,0))</f>
        <v>331.09</v>
      </c>
      <c r="T57" s="1230" t="s">
        <v>641</v>
      </c>
      <c r="W57" s="37"/>
      <c r="X57" s="37"/>
      <c r="Y57" s="37"/>
      <c r="Z57" s="37"/>
      <c r="AA57" s="37"/>
      <c r="AB57" s="37"/>
      <c r="AC57" s="37"/>
      <c r="AH57" s="8"/>
    </row>
    <row r="58" spans="1:34" s="6" customFormat="1" ht="24.95" customHeight="1">
      <c r="A58" s="10"/>
      <c r="B58" s="1154"/>
      <c r="C58" s="1221"/>
      <c r="D58" s="1221"/>
      <c r="E58" s="1197"/>
      <c r="F58" s="1197"/>
      <c r="G58" s="1209"/>
      <c r="H58" s="1212"/>
      <c r="I58" s="1215"/>
      <c r="J58" s="273" t="s">
        <v>555</v>
      </c>
      <c r="K58" s="128">
        <f>+$K$14</f>
        <v>721214</v>
      </c>
      <c r="L58" s="273" t="s">
        <v>555</v>
      </c>
      <c r="M58" s="128">
        <f>+$M$14</f>
        <v>921217</v>
      </c>
      <c r="N58" s="1200"/>
      <c r="O58" s="1200"/>
      <c r="P58" s="1218"/>
      <c r="Q58" s="1206"/>
      <c r="R58" s="1206"/>
      <c r="S58" s="1151"/>
      <c r="T58" s="1231"/>
      <c r="W58" s="37"/>
      <c r="X58" s="37"/>
      <c r="Y58" s="37"/>
      <c r="Z58" s="37"/>
      <c r="AA58" s="37"/>
      <c r="AB58" s="37"/>
      <c r="AC58" s="37"/>
      <c r="AH58" s="8"/>
    </row>
    <row r="59" spans="1:34" s="6" customFormat="1" ht="24.95" customHeight="1">
      <c r="A59" s="10"/>
      <c r="B59" s="1155"/>
      <c r="C59" s="1222"/>
      <c r="D59" s="1222"/>
      <c r="E59" s="1198"/>
      <c r="F59" s="1198"/>
      <c r="G59" s="1210"/>
      <c r="H59" s="1213"/>
      <c r="I59" s="1216"/>
      <c r="J59" s="273" t="s">
        <v>555</v>
      </c>
      <c r="K59" s="128">
        <f>+$K$15</f>
        <v>461516</v>
      </c>
      <c r="L59" s="273"/>
      <c r="M59" s="128"/>
      <c r="N59" s="1201"/>
      <c r="O59" s="1201"/>
      <c r="P59" s="1219"/>
      <c r="Q59" s="1207"/>
      <c r="R59" s="1207"/>
      <c r="S59" s="1152"/>
      <c r="T59" s="1231"/>
      <c r="W59" s="37"/>
      <c r="X59" s="37"/>
      <c r="Y59" s="37"/>
      <c r="Z59" s="37"/>
      <c r="AA59" s="37"/>
      <c r="AB59" s="37"/>
      <c r="AC59" s="37"/>
    </row>
    <row r="60" spans="1:34" s="6" customFormat="1" ht="24.95" customHeight="1">
      <c r="A60" s="10"/>
      <c r="B60" s="1153">
        <v>2</v>
      </c>
      <c r="C60" s="1233">
        <v>165</v>
      </c>
      <c r="D60" s="1233">
        <v>245</v>
      </c>
      <c r="E60" s="1193" t="s">
        <v>559</v>
      </c>
      <c r="F60" s="1196" t="s">
        <v>564</v>
      </c>
      <c r="G60" s="1223">
        <v>945.35</v>
      </c>
      <c r="H60" s="1211" t="s">
        <v>568</v>
      </c>
      <c r="I60" s="1226">
        <v>1</v>
      </c>
      <c r="J60" s="273" t="s">
        <v>302</v>
      </c>
      <c r="K60" s="128">
        <f>+$K$13</f>
        <v>721015</v>
      </c>
      <c r="L60" s="273" t="s">
        <v>555</v>
      </c>
      <c r="M60" s="128">
        <f>+$M$13</f>
        <v>721517</v>
      </c>
      <c r="N60" s="1199" t="s">
        <v>637</v>
      </c>
      <c r="O60" s="1199" t="s">
        <v>638</v>
      </c>
      <c r="P60" s="1237"/>
      <c r="Q60" s="1205" t="s">
        <v>639</v>
      </c>
      <c r="R60" s="1205" t="s">
        <v>640</v>
      </c>
      <c r="S60" s="1150">
        <f>IF(COUNTIF(J60:M62,"CUMPLE")&gt;=1,(G60*I60),0)* (IF(N60="PRESENTÓ CERTIFICADO",1,0))* (IF(O60="ACORDE A ITEM 5.2.1 (T.R.)",1,0) )* ( IF(OR(Q60="SIN OBSERVACIÓN", Q60="REQUERIMIENTOS SUBSANADOS"),1,0)) *(IF(OR(R60="NINGUNO", R60="CUMPLEN CON LO SOLICITADO"),1,0))</f>
        <v>945.35</v>
      </c>
      <c r="T60" s="1231"/>
      <c r="W60" s="37"/>
      <c r="X60" s="37"/>
      <c r="Y60" s="37"/>
      <c r="Z60" s="37"/>
      <c r="AA60" s="37"/>
      <c r="AB60" s="37"/>
      <c r="AC60" s="37"/>
    </row>
    <row r="61" spans="1:34" s="6" customFormat="1" ht="24.95" customHeight="1">
      <c r="A61" s="10"/>
      <c r="B61" s="1154"/>
      <c r="C61" s="1234"/>
      <c r="D61" s="1234"/>
      <c r="E61" s="1194"/>
      <c r="F61" s="1197"/>
      <c r="G61" s="1224"/>
      <c r="H61" s="1212"/>
      <c r="I61" s="1227"/>
      <c r="J61" s="273" t="s">
        <v>302</v>
      </c>
      <c r="K61" s="128">
        <f>+$K$14</f>
        <v>721214</v>
      </c>
      <c r="L61" s="273" t="s">
        <v>555</v>
      </c>
      <c r="M61" s="128">
        <f>+$M$14</f>
        <v>921217</v>
      </c>
      <c r="N61" s="1200"/>
      <c r="O61" s="1200"/>
      <c r="P61" s="1238"/>
      <c r="Q61" s="1206"/>
      <c r="R61" s="1206"/>
      <c r="S61" s="1151"/>
      <c r="T61" s="1231"/>
      <c r="W61" s="37"/>
      <c r="X61" s="37"/>
      <c r="Y61" s="37"/>
      <c r="Z61" s="37"/>
      <c r="AA61" s="37"/>
      <c r="AB61" s="37"/>
      <c r="AC61" s="37"/>
    </row>
    <row r="62" spans="1:34" s="6" customFormat="1" ht="24.95" customHeight="1">
      <c r="A62" s="10"/>
      <c r="B62" s="1155"/>
      <c r="C62" s="1235"/>
      <c r="D62" s="1235"/>
      <c r="E62" s="1195"/>
      <c r="F62" s="1198"/>
      <c r="G62" s="1225"/>
      <c r="H62" s="1213"/>
      <c r="I62" s="1228"/>
      <c r="J62" s="273" t="s">
        <v>555</v>
      </c>
      <c r="K62" s="128">
        <f>+$K$15</f>
        <v>461516</v>
      </c>
      <c r="L62" s="273"/>
      <c r="M62" s="128"/>
      <c r="N62" s="1201"/>
      <c r="O62" s="1201"/>
      <c r="P62" s="1239"/>
      <c r="Q62" s="1207"/>
      <c r="R62" s="1207"/>
      <c r="S62" s="1152"/>
      <c r="T62" s="1231"/>
      <c r="W62" s="37"/>
      <c r="X62" s="37"/>
      <c r="Y62" s="37"/>
      <c r="Z62" s="37"/>
    </row>
    <row r="63" spans="1:34" s="6" customFormat="1" ht="24.95" customHeight="1">
      <c r="A63" s="10"/>
      <c r="B63" s="1153">
        <v>3</v>
      </c>
      <c r="C63" s="1220">
        <v>120</v>
      </c>
      <c r="D63" s="1220">
        <v>186</v>
      </c>
      <c r="E63" s="1196" t="s">
        <v>560</v>
      </c>
      <c r="F63" s="1196" t="s">
        <v>565</v>
      </c>
      <c r="G63" s="1208">
        <v>3778</v>
      </c>
      <c r="H63" s="1211" t="s">
        <v>569</v>
      </c>
      <c r="I63" s="1214">
        <v>0.5</v>
      </c>
      <c r="J63" s="273" t="s">
        <v>302</v>
      </c>
      <c r="K63" s="128">
        <f>+$K$13</f>
        <v>721015</v>
      </c>
      <c r="L63" s="273" t="s">
        <v>302</v>
      </c>
      <c r="M63" s="128">
        <f>+$M$13</f>
        <v>721517</v>
      </c>
      <c r="N63" s="1199" t="s">
        <v>637</v>
      </c>
      <c r="O63" s="1199" t="s">
        <v>638</v>
      </c>
      <c r="P63" s="1217"/>
      <c r="Q63" s="1205" t="s">
        <v>639</v>
      </c>
      <c r="R63" s="1205" t="s">
        <v>640</v>
      </c>
      <c r="S63" s="1150">
        <f>IF(COUNTIF(J63:M65,"CUMPLE")&gt;=1,(G63*I63),0)* (IF(N63="PRESENTÓ CERTIFICADO",1,0))* (IF(O63="ACORDE A ITEM 5.2.1 (T.R.)",1,0) )* ( IF(OR(Q63="SIN OBSERVACIÓN", Q63="REQUERIMIENTOS SUBSANADOS"),1,0)) *(IF(OR(R63="NINGUNO", R63="CUMPLEN CON LO SOLICITADO"),1,0))</f>
        <v>1889</v>
      </c>
      <c r="T63" s="1231"/>
      <c r="W63" s="37"/>
      <c r="X63" s="37"/>
      <c r="Y63" s="37"/>
      <c r="Z63" s="37"/>
      <c r="AA63" s="3"/>
      <c r="AB63" s="3"/>
      <c r="AC63" s="3"/>
      <c r="AD63" s="3"/>
      <c r="AE63" s="3"/>
      <c r="AF63" s="3"/>
      <c r="AG63" s="3"/>
    </row>
    <row r="64" spans="1:34" s="6" customFormat="1" ht="24.95" customHeight="1">
      <c r="A64" s="10"/>
      <c r="B64" s="1154"/>
      <c r="C64" s="1221"/>
      <c r="D64" s="1221"/>
      <c r="E64" s="1197"/>
      <c r="F64" s="1197"/>
      <c r="G64" s="1209"/>
      <c r="H64" s="1212"/>
      <c r="I64" s="1215"/>
      <c r="J64" s="273" t="s">
        <v>302</v>
      </c>
      <c r="K64" s="128">
        <f>+$K$14</f>
        <v>721214</v>
      </c>
      <c r="L64" s="273"/>
      <c r="M64" s="128">
        <f>+$M$14</f>
        <v>921217</v>
      </c>
      <c r="N64" s="1200"/>
      <c r="O64" s="1200"/>
      <c r="P64" s="1218"/>
      <c r="Q64" s="1206"/>
      <c r="R64" s="1206"/>
      <c r="S64" s="1151"/>
      <c r="T64" s="1231"/>
      <c r="W64" s="37"/>
      <c r="X64" s="37"/>
      <c r="Y64" s="37"/>
      <c r="Z64" s="37"/>
    </row>
    <row r="65" spans="1:34" s="6" customFormat="1" ht="24.95" customHeight="1">
      <c r="A65" s="10"/>
      <c r="B65" s="1155"/>
      <c r="C65" s="1222"/>
      <c r="D65" s="1222"/>
      <c r="E65" s="1198"/>
      <c r="F65" s="1198"/>
      <c r="G65" s="1210"/>
      <c r="H65" s="1213"/>
      <c r="I65" s="1216"/>
      <c r="J65" s="273" t="s">
        <v>555</v>
      </c>
      <c r="K65" s="128">
        <f>+$K$15</f>
        <v>461516</v>
      </c>
      <c r="L65" s="273"/>
      <c r="M65" s="128"/>
      <c r="N65" s="1201"/>
      <c r="O65" s="1201"/>
      <c r="P65" s="1219"/>
      <c r="Q65" s="1207"/>
      <c r="R65" s="1207"/>
      <c r="S65" s="1152"/>
      <c r="T65" s="1231"/>
      <c r="W65" s="37"/>
      <c r="X65" s="37"/>
      <c r="Y65" s="37"/>
      <c r="Z65" s="37"/>
      <c r="AA65" s="23"/>
      <c r="AB65" s="23"/>
      <c r="AC65" s="23"/>
      <c r="AD65" s="23"/>
      <c r="AE65" s="23"/>
      <c r="AF65" s="23"/>
      <c r="AG65" s="23"/>
    </row>
    <row r="66" spans="1:34" s="6" customFormat="1" ht="24.95" customHeight="1">
      <c r="A66" s="10"/>
      <c r="B66" s="1153">
        <v>4</v>
      </c>
      <c r="C66" s="1233">
        <v>66</v>
      </c>
      <c r="D66" s="1233">
        <v>81</v>
      </c>
      <c r="E66" s="1193" t="s">
        <v>561</v>
      </c>
      <c r="F66" s="1193" t="s">
        <v>566</v>
      </c>
      <c r="G66" s="1223">
        <v>129.09</v>
      </c>
      <c r="H66" s="1211" t="s">
        <v>568</v>
      </c>
      <c r="I66" s="1226">
        <v>1</v>
      </c>
      <c r="J66" s="273" t="s">
        <v>302</v>
      </c>
      <c r="K66" s="128">
        <f>+$K$13</f>
        <v>721015</v>
      </c>
      <c r="L66" s="273" t="s">
        <v>555</v>
      </c>
      <c r="M66" s="128">
        <f>+$M$13</f>
        <v>721517</v>
      </c>
      <c r="N66" s="1199" t="s">
        <v>637</v>
      </c>
      <c r="O66" s="1199" t="s">
        <v>638</v>
      </c>
      <c r="P66" s="1217"/>
      <c r="Q66" s="1205" t="s">
        <v>639</v>
      </c>
      <c r="R66" s="1205" t="s">
        <v>640</v>
      </c>
      <c r="S66" s="1150">
        <f>IF(COUNTIF(J66:M68,"CUMPLE")&gt;=1,(G66*I66),0)* (IF(N66="PRESENTÓ CERTIFICADO",1,0))* (IF(O66="ACORDE A ITEM 5.2.1 (T.R.)",1,0) )* ( IF(OR(Q66="SIN OBSERVACIÓN", Q66="REQUERIMIENTOS SUBSANADOS"),1,0)) *(IF(OR(R66="NINGUNO", R66="CUMPLEN CON LO SOLICITADO"),1,0))</f>
        <v>129.09</v>
      </c>
      <c r="T66" s="1231"/>
      <c r="W66" s="37"/>
      <c r="X66" s="37"/>
      <c r="Y66" s="37"/>
      <c r="Z66" s="37"/>
      <c r="AA66" s="23"/>
      <c r="AB66" s="23"/>
      <c r="AC66" s="23"/>
      <c r="AD66" s="23"/>
      <c r="AE66" s="23"/>
      <c r="AF66" s="23"/>
      <c r="AG66" s="23"/>
    </row>
    <row r="67" spans="1:34" s="6" customFormat="1" ht="24.95" customHeight="1">
      <c r="A67" s="10"/>
      <c r="B67" s="1154"/>
      <c r="C67" s="1234"/>
      <c r="D67" s="1234"/>
      <c r="E67" s="1194"/>
      <c r="F67" s="1194"/>
      <c r="G67" s="1224"/>
      <c r="H67" s="1212"/>
      <c r="I67" s="1227"/>
      <c r="J67" s="273" t="s">
        <v>302</v>
      </c>
      <c r="K67" s="128">
        <f>+$K$14</f>
        <v>721214</v>
      </c>
      <c r="L67" s="273" t="s">
        <v>555</v>
      </c>
      <c r="M67" s="128">
        <f>+$M$14</f>
        <v>921217</v>
      </c>
      <c r="N67" s="1200"/>
      <c r="O67" s="1200"/>
      <c r="P67" s="1218"/>
      <c r="Q67" s="1206"/>
      <c r="R67" s="1206"/>
      <c r="S67" s="1151"/>
      <c r="T67" s="1231"/>
      <c r="W67" s="37"/>
      <c r="X67" s="37"/>
      <c r="Y67" s="37"/>
      <c r="Z67" s="37"/>
      <c r="AA67" s="23"/>
      <c r="AB67" s="23"/>
      <c r="AC67" s="23"/>
      <c r="AD67" s="23"/>
      <c r="AE67" s="23"/>
      <c r="AF67" s="23"/>
      <c r="AG67" s="23"/>
    </row>
    <row r="68" spans="1:34" s="6" customFormat="1" ht="24.95" customHeight="1">
      <c r="A68" s="10"/>
      <c r="B68" s="1155"/>
      <c r="C68" s="1235"/>
      <c r="D68" s="1235"/>
      <c r="E68" s="1195"/>
      <c r="F68" s="1195"/>
      <c r="G68" s="1225"/>
      <c r="H68" s="1213"/>
      <c r="I68" s="1228"/>
      <c r="J68" s="273" t="s">
        <v>555</v>
      </c>
      <c r="K68" s="128">
        <f>+$K$15</f>
        <v>461516</v>
      </c>
      <c r="L68" s="273"/>
      <c r="M68" s="128"/>
      <c r="N68" s="1201"/>
      <c r="O68" s="1201"/>
      <c r="P68" s="1219"/>
      <c r="Q68" s="1207"/>
      <c r="R68" s="1207"/>
      <c r="S68" s="1152"/>
      <c r="T68" s="1231"/>
      <c r="W68" s="37"/>
      <c r="X68" s="37"/>
      <c r="Y68" s="37"/>
      <c r="Z68" s="37"/>
      <c r="AA68" s="37"/>
      <c r="AB68" s="37"/>
      <c r="AC68" s="37"/>
      <c r="AD68" s="8"/>
      <c r="AE68" s="8"/>
      <c r="AF68" s="8"/>
      <c r="AG68" s="8"/>
    </row>
    <row r="69" spans="1:34" s="6" customFormat="1" ht="24.95" customHeight="1">
      <c r="A69" s="10"/>
      <c r="B69" s="1153">
        <v>5</v>
      </c>
      <c r="C69" s="1220">
        <v>53</v>
      </c>
      <c r="D69" s="1220">
        <v>57</v>
      </c>
      <c r="E69" s="1196" t="s">
        <v>562</v>
      </c>
      <c r="F69" s="1196" t="s">
        <v>567</v>
      </c>
      <c r="G69" s="1208">
        <v>892.22</v>
      </c>
      <c r="H69" s="1211" t="s">
        <v>568</v>
      </c>
      <c r="I69" s="1214">
        <v>1</v>
      </c>
      <c r="J69" s="273" t="s">
        <v>302</v>
      </c>
      <c r="K69" s="128">
        <f>+$K$13</f>
        <v>721015</v>
      </c>
      <c r="L69" s="273" t="s">
        <v>302</v>
      </c>
      <c r="M69" s="128">
        <f>+$M$13</f>
        <v>721517</v>
      </c>
      <c r="N69" s="1199" t="s">
        <v>637</v>
      </c>
      <c r="O69" s="1199" t="s">
        <v>638</v>
      </c>
      <c r="P69" s="1217"/>
      <c r="Q69" s="1205" t="s">
        <v>639</v>
      </c>
      <c r="R69" s="1205" t="s">
        <v>640</v>
      </c>
      <c r="S69" s="1150">
        <f>IF(COUNTIF(J69:M71,"CUMPLE")&gt;=1,(G69*I69),0)* (IF(N69="PRESENTÓ CERTIFICADO",1,0))* (IF(O69="ACORDE A ITEM 5.2.1 (T.R.)",1,0) )* ( IF(OR(Q69="SIN OBSERVACIÓN", Q69="REQUERIMIENTOS SUBSANADOS"),1,0)) *(IF(OR(R69="NINGUNO", R69="CUMPLEN CON LO SOLICITADO"),1,0))</f>
        <v>892.22</v>
      </c>
      <c r="T69" s="1231"/>
      <c r="W69" s="37"/>
      <c r="X69" s="37"/>
      <c r="Y69" s="37"/>
      <c r="Z69" s="37"/>
      <c r="AA69" s="37"/>
      <c r="AB69" s="37"/>
      <c r="AC69" s="37"/>
      <c r="AD69" s="8"/>
      <c r="AE69" s="8"/>
      <c r="AF69" s="8"/>
      <c r="AG69" s="8"/>
    </row>
    <row r="70" spans="1:34" s="6" customFormat="1" ht="24.95" customHeight="1">
      <c r="A70" s="10"/>
      <c r="B70" s="1154"/>
      <c r="C70" s="1221"/>
      <c r="D70" s="1221"/>
      <c r="E70" s="1197"/>
      <c r="F70" s="1197"/>
      <c r="G70" s="1209"/>
      <c r="H70" s="1212"/>
      <c r="I70" s="1215"/>
      <c r="J70" s="273" t="s">
        <v>302</v>
      </c>
      <c r="K70" s="128">
        <f>+$K$14</f>
        <v>721214</v>
      </c>
      <c r="L70" s="273" t="s">
        <v>555</v>
      </c>
      <c r="M70" s="128">
        <f>+$M$14</f>
        <v>921217</v>
      </c>
      <c r="N70" s="1200"/>
      <c r="O70" s="1200"/>
      <c r="P70" s="1218"/>
      <c r="Q70" s="1206"/>
      <c r="R70" s="1206"/>
      <c r="S70" s="1151"/>
      <c r="T70" s="1231"/>
      <c r="W70" s="37"/>
      <c r="X70" s="37"/>
      <c r="Y70" s="37"/>
      <c r="Z70" s="37"/>
      <c r="AA70" s="37"/>
      <c r="AB70" s="37"/>
      <c r="AC70" s="37"/>
    </row>
    <row r="71" spans="1:34" s="6" customFormat="1" ht="24.95" customHeight="1">
      <c r="A71" s="10"/>
      <c r="B71" s="1155"/>
      <c r="C71" s="1222"/>
      <c r="D71" s="1222"/>
      <c r="E71" s="1198"/>
      <c r="F71" s="1198"/>
      <c r="G71" s="1210"/>
      <c r="H71" s="1213"/>
      <c r="I71" s="1216"/>
      <c r="J71" s="273" t="s">
        <v>302</v>
      </c>
      <c r="K71" s="128">
        <f>+$K$15</f>
        <v>461516</v>
      </c>
      <c r="L71" s="273"/>
      <c r="M71" s="128"/>
      <c r="N71" s="1201"/>
      <c r="O71" s="1201"/>
      <c r="P71" s="1219"/>
      <c r="Q71" s="1207"/>
      <c r="R71" s="1207"/>
      <c r="S71" s="1152"/>
      <c r="T71" s="1232"/>
      <c r="W71" s="37"/>
      <c r="X71" s="37"/>
      <c r="Y71" s="37"/>
      <c r="Z71" s="37"/>
      <c r="AA71" s="37"/>
      <c r="AB71" s="37"/>
      <c r="AC71" s="37"/>
    </row>
    <row r="72" spans="1:34" s="3" customFormat="1" ht="24.95" customHeight="1">
      <c r="B72" s="1162" t="str">
        <f>IF(S73=" "," ",IF(S73&gt;=$H$6,"CUMPLE CON LA EXPERIENCIA REQUERIDA","NO CUMPLE CON LA EXPERIENCIA REQUERIDA"))</f>
        <v>CUMPLE CON LA EXPERIENCIA REQUERIDA</v>
      </c>
      <c r="C72" s="1163"/>
      <c r="D72" s="1163"/>
      <c r="E72" s="1163"/>
      <c r="F72" s="1163"/>
      <c r="G72" s="1163"/>
      <c r="H72" s="1163"/>
      <c r="I72" s="1163"/>
      <c r="J72" s="1163"/>
      <c r="K72" s="1163"/>
      <c r="L72" s="1163"/>
      <c r="M72" s="1163"/>
      <c r="N72" s="1163"/>
      <c r="O72" s="1164"/>
      <c r="P72" s="1126" t="s">
        <v>22</v>
      </c>
      <c r="Q72" s="1127"/>
      <c r="R72" s="371"/>
      <c r="S72" s="7">
        <f>IF(T57="SI",SUM(S57:S71),0)</f>
        <v>4186.75</v>
      </c>
      <c r="T72" s="1124" t="str">
        <f>IF(S73=" "," ",IF(S73&gt;=$H$6,"CUMPLE","NO CUMPLE"))</f>
        <v>CUMPLE</v>
      </c>
      <c r="W72" s="37"/>
      <c r="X72" s="37"/>
      <c r="Y72" s="37"/>
      <c r="Z72" s="37"/>
      <c r="AA72" s="37"/>
      <c r="AB72" s="37"/>
      <c r="AC72" s="37"/>
      <c r="AD72" s="6"/>
      <c r="AE72" s="6"/>
      <c r="AF72" s="6"/>
      <c r="AG72" s="6"/>
      <c r="AH72" s="6"/>
    </row>
    <row r="73" spans="1:34" s="6" customFormat="1" ht="42.75" customHeight="1">
      <c r="B73" s="1165"/>
      <c r="C73" s="1166"/>
      <c r="D73" s="1166"/>
      <c r="E73" s="1166"/>
      <c r="F73" s="1166"/>
      <c r="G73" s="1166"/>
      <c r="H73" s="1166"/>
      <c r="I73" s="1166"/>
      <c r="J73" s="1166"/>
      <c r="K73" s="1166"/>
      <c r="L73" s="1166"/>
      <c r="M73" s="1166"/>
      <c r="N73" s="1166"/>
      <c r="O73" s="1167"/>
      <c r="P73" s="1126" t="s">
        <v>24</v>
      </c>
      <c r="Q73" s="1127"/>
      <c r="R73" s="371"/>
      <c r="S73" s="73">
        <f>IFERROR((S72/$P$6)," ")</f>
        <v>5.7040190735694827</v>
      </c>
      <c r="T73" s="1125"/>
      <c r="W73" s="37"/>
      <c r="X73" s="37"/>
      <c r="Y73" s="37"/>
      <c r="Z73" s="37"/>
      <c r="AA73" s="37"/>
      <c r="AB73" s="37"/>
      <c r="AC73" s="37"/>
    </row>
    <row r="74" spans="1:34" ht="30" customHeight="1">
      <c r="AA74" s="37"/>
      <c r="AB74" s="37"/>
      <c r="AC74" s="37"/>
      <c r="AD74" s="6"/>
      <c r="AE74" s="6"/>
      <c r="AF74" s="6"/>
      <c r="AG74" s="6"/>
      <c r="AH74" s="3"/>
    </row>
    <row r="75" spans="1:34" ht="30" customHeight="1">
      <c r="AA75" s="37"/>
      <c r="AB75" s="37"/>
      <c r="AC75" s="37"/>
      <c r="AD75" s="6"/>
      <c r="AE75" s="6"/>
      <c r="AF75" s="6"/>
      <c r="AG75" s="6"/>
      <c r="AH75" s="6"/>
    </row>
    <row r="76" spans="1:34" ht="36" customHeight="1">
      <c r="B76" s="95">
        <v>4</v>
      </c>
      <c r="C76" s="1168" t="s">
        <v>78</v>
      </c>
      <c r="D76" s="1169"/>
      <c r="E76" s="1170"/>
      <c r="F76" s="1171" t="str">
        <f>IFERROR(VLOOKUP(B76,LISTA_OFERENTES,2,FALSE)," ")</f>
        <v>LUIS ENRIQUE OYOLA QUINTERO</v>
      </c>
      <c r="G76" s="1172"/>
      <c r="H76" s="1172"/>
      <c r="I76" s="1172"/>
      <c r="J76" s="1172"/>
      <c r="K76" s="1172"/>
      <c r="L76" s="1172"/>
      <c r="M76" s="1172"/>
      <c r="N76" s="1172"/>
      <c r="O76" s="1173"/>
      <c r="P76" s="1174" t="s">
        <v>104</v>
      </c>
      <c r="Q76" s="1175"/>
      <c r="R76" s="1176"/>
      <c r="S76" s="2">
        <f>5-(INT(COUNTBLANK(C79:C93))-10)</f>
        <v>5</v>
      </c>
      <c r="T76" s="3"/>
      <c r="AA76" s="37"/>
      <c r="AB76" s="37"/>
      <c r="AC76" s="37"/>
      <c r="AD76" s="6"/>
      <c r="AE76" s="6"/>
      <c r="AF76" s="6"/>
      <c r="AG76" s="6"/>
    </row>
    <row r="77" spans="1:34" s="8" customFormat="1" ht="30" customHeight="1">
      <c r="B77" s="1177" t="s">
        <v>45</v>
      </c>
      <c r="C77" s="1179" t="s">
        <v>15</v>
      </c>
      <c r="D77" s="1179" t="s">
        <v>16</v>
      </c>
      <c r="E77" s="1179" t="s">
        <v>17</v>
      </c>
      <c r="F77" s="1179" t="s">
        <v>18</v>
      </c>
      <c r="G77" s="1179" t="s">
        <v>19</v>
      </c>
      <c r="H77" s="1179" t="s">
        <v>20</v>
      </c>
      <c r="I77" s="1179" t="s">
        <v>21</v>
      </c>
      <c r="J77" s="1181" t="s">
        <v>52</v>
      </c>
      <c r="K77" s="1182"/>
      <c r="L77" s="1182"/>
      <c r="M77" s="1183"/>
      <c r="N77" s="1179" t="s">
        <v>79</v>
      </c>
      <c r="O77" s="1179" t="s">
        <v>80</v>
      </c>
      <c r="P77" s="5" t="s">
        <v>81</v>
      </c>
      <c r="Q77" s="5"/>
      <c r="R77" s="1179" t="s">
        <v>82</v>
      </c>
      <c r="S77" s="1179" t="s">
        <v>83</v>
      </c>
      <c r="T77" s="1179" t="str">
        <f>T11</f>
        <v>CUMPLE CON EL REQUERIMIENTO OBLIGATORIO DE HABER EJECUTADO MÍNIMO DOS (2) DE LOS CINCO CONTRATOS, DENTRO DE LAS CLASIFICACIONES DE LOS
CÓDIGOS 721214 Y 721517.</v>
      </c>
      <c r="U77" s="9"/>
      <c r="V77" s="9"/>
      <c r="W77" s="37"/>
      <c r="X77" s="37"/>
      <c r="Y77" s="37"/>
      <c r="Z77" s="37"/>
      <c r="AA77" s="37"/>
      <c r="AB77" s="37"/>
      <c r="AC77" s="37"/>
      <c r="AD77" s="6"/>
      <c r="AE77" s="6"/>
      <c r="AF77" s="6"/>
      <c r="AG77" s="6"/>
      <c r="AH77" s="23"/>
    </row>
    <row r="78" spans="1:34" s="8" customFormat="1" ht="74.25" customHeight="1">
      <c r="B78" s="1178"/>
      <c r="C78" s="1180"/>
      <c r="D78" s="1180"/>
      <c r="E78" s="1180"/>
      <c r="F78" s="1180"/>
      <c r="G78" s="1180"/>
      <c r="H78" s="1180"/>
      <c r="I78" s="1180"/>
      <c r="J78" s="1184" t="s">
        <v>85</v>
      </c>
      <c r="K78" s="1185"/>
      <c r="L78" s="1185"/>
      <c r="M78" s="1186"/>
      <c r="N78" s="1180"/>
      <c r="O78" s="1180"/>
      <c r="P78" s="4" t="s">
        <v>13</v>
      </c>
      <c r="Q78" s="4" t="s">
        <v>84</v>
      </c>
      <c r="R78" s="1180"/>
      <c r="S78" s="1180"/>
      <c r="T78" s="1180"/>
      <c r="U78" s="9"/>
      <c r="V78" s="9"/>
      <c r="W78" s="37"/>
      <c r="X78" s="37"/>
      <c r="Y78" s="37"/>
      <c r="Z78" s="37"/>
      <c r="AA78" s="37"/>
      <c r="AB78" s="37"/>
      <c r="AC78" s="37"/>
      <c r="AD78" s="6"/>
      <c r="AE78" s="6"/>
      <c r="AF78" s="6"/>
      <c r="AG78" s="6"/>
      <c r="AH78" s="23"/>
    </row>
    <row r="79" spans="1:34" s="6" customFormat="1" ht="24.95" customHeight="1">
      <c r="A79" s="10"/>
      <c r="B79" s="1153">
        <v>1</v>
      </c>
      <c r="C79" s="1220">
        <v>1</v>
      </c>
      <c r="D79" s="1220">
        <v>9</v>
      </c>
      <c r="E79" s="1196">
        <v>2051357</v>
      </c>
      <c r="F79" s="1196" t="s">
        <v>574</v>
      </c>
      <c r="G79" s="1208">
        <v>1665.74</v>
      </c>
      <c r="H79" s="1211" t="s">
        <v>568</v>
      </c>
      <c r="I79" s="1214">
        <v>1</v>
      </c>
      <c r="J79" s="273" t="s">
        <v>302</v>
      </c>
      <c r="K79" s="128">
        <v>721015</v>
      </c>
      <c r="L79" s="273" t="s">
        <v>302</v>
      </c>
      <c r="M79" s="128">
        <v>721517</v>
      </c>
      <c r="N79" s="1199" t="s">
        <v>637</v>
      </c>
      <c r="O79" s="1199" t="s">
        <v>638</v>
      </c>
      <c r="P79" s="1229"/>
      <c r="Q79" s="1205" t="s">
        <v>639</v>
      </c>
      <c r="R79" s="1205" t="s">
        <v>640</v>
      </c>
      <c r="S79" s="1150">
        <f>IF(COUNTIF(J79:M81,"CUMPLE")&gt;=1,(G79*I79),0)* (IF(N79="PRESENTÓ CERTIFICADO",1,0))* (IF(O79="ACORDE A ITEM 5.2.1 (T.R.)",1,0) )* ( IF(OR(Q79="SIN OBSERVACIÓN", Q79="REQUERIMIENTOS SUBSANADOS"),1,0)) *(IF(OR(R79="NINGUNO", R79="CUMPLEN CON LO SOLICITADO"),1,0))</f>
        <v>1665.74</v>
      </c>
      <c r="T79" s="1230" t="s">
        <v>641</v>
      </c>
      <c r="W79" s="37"/>
      <c r="X79" s="37"/>
      <c r="Y79" s="37"/>
      <c r="Z79" s="37"/>
      <c r="AA79" s="37"/>
      <c r="AB79" s="37"/>
      <c r="AC79" s="37"/>
      <c r="AH79" s="8"/>
    </row>
    <row r="80" spans="1:34" s="6" customFormat="1" ht="24.95" customHeight="1">
      <c r="A80" s="10"/>
      <c r="B80" s="1154"/>
      <c r="C80" s="1221"/>
      <c r="D80" s="1221"/>
      <c r="E80" s="1197"/>
      <c r="F80" s="1197"/>
      <c r="G80" s="1209"/>
      <c r="H80" s="1212"/>
      <c r="I80" s="1215"/>
      <c r="J80" s="273" t="s">
        <v>302</v>
      </c>
      <c r="K80" s="128">
        <v>721214</v>
      </c>
      <c r="L80" s="273" t="s">
        <v>555</v>
      </c>
      <c r="M80" s="128">
        <v>921217</v>
      </c>
      <c r="N80" s="1200"/>
      <c r="O80" s="1200"/>
      <c r="P80" s="1218"/>
      <c r="Q80" s="1206"/>
      <c r="R80" s="1206"/>
      <c r="S80" s="1151"/>
      <c r="T80" s="1231"/>
      <c r="W80" s="37"/>
      <c r="X80" s="37"/>
      <c r="Y80" s="37"/>
      <c r="Z80" s="37"/>
      <c r="AA80" s="37"/>
      <c r="AB80" s="37"/>
      <c r="AC80" s="37"/>
      <c r="AH80" s="8"/>
    </row>
    <row r="81" spans="1:34" s="6" customFormat="1" ht="24.95" customHeight="1">
      <c r="A81" s="10"/>
      <c r="B81" s="1155"/>
      <c r="C81" s="1222"/>
      <c r="D81" s="1222"/>
      <c r="E81" s="1198"/>
      <c r="F81" s="1198"/>
      <c r="G81" s="1210"/>
      <c r="H81" s="1213"/>
      <c r="I81" s="1216"/>
      <c r="J81" s="273" t="s">
        <v>555</v>
      </c>
      <c r="K81" s="128">
        <v>721512</v>
      </c>
      <c r="L81" s="273"/>
      <c r="M81" s="128"/>
      <c r="N81" s="1201"/>
      <c r="O81" s="1201"/>
      <c r="P81" s="1219"/>
      <c r="Q81" s="1207"/>
      <c r="R81" s="1207"/>
      <c r="S81" s="1152"/>
      <c r="T81" s="1231"/>
      <c r="W81" s="37"/>
      <c r="X81" s="37"/>
      <c r="Y81" s="37"/>
      <c r="Z81" s="37"/>
      <c r="AA81" s="37"/>
      <c r="AB81" s="37"/>
      <c r="AC81" s="37"/>
    </row>
    <row r="82" spans="1:34" s="6" customFormat="1" ht="24.95" customHeight="1">
      <c r="A82" s="10"/>
      <c r="B82" s="1153">
        <v>2</v>
      </c>
      <c r="C82" s="1193">
        <v>2</v>
      </c>
      <c r="D82" s="1193">
        <v>10</v>
      </c>
      <c r="E82" s="1193" t="s">
        <v>570</v>
      </c>
      <c r="F82" s="1196" t="s">
        <v>575</v>
      </c>
      <c r="G82" s="1223">
        <v>6518.32</v>
      </c>
      <c r="H82" s="1211" t="s">
        <v>554</v>
      </c>
      <c r="I82" s="1226">
        <v>0.5</v>
      </c>
      <c r="J82" s="273" t="s">
        <v>302</v>
      </c>
      <c r="K82" s="128">
        <f>+$K$13</f>
        <v>721015</v>
      </c>
      <c r="L82" s="273" t="s">
        <v>302</v>
      </c>
      <c r="M82" s="128">
        <f>+$M$13</f>
        <v>721517</v>
      </c>
      <c r="N82" s="1199" t="s">
        <v>637</v>
      </c>
      <c r="O82" s="1199" t="s">
        <v>638</v>
      </c>
      <c r="P82" s="1237"/>
      <c r="Q82" s="1205" t="s">
        <v>639</v>
      </c>
      <c r="R82" s="1205" t="s">
        <v>640</v>
      </c>
      <c r="S82" s="1150">
        <f>IF(COUNTIF(J82:M84,"CUMPLE")&gt;=1,(G82*I82),0)* (IF(N82="PRESENTÓ CERTIFICADO",1,0))* (IF(O82="ACORDE A ITEM 5.2.1 (T.R.)",1,0) )* ( IF(OR(Q82="SIN OBSERVACIÓN", Q82="REQUERIMIENTOS SUBSANADOS"),1,0)) *(IF(OR(R82="NINGUNO", R82="CUMPLEN CON LO SOLICITADO"),1,0))</f>
        <v>3259.16</v>
      </c>
      <c r="T82" s="1231"/>
      <c r="W82" s="37"/>
      <c r="X82" s="37"/>
      <c r="Y82" s="37"/>
      <c r="Z82" s="37"/>
      <c r="AA82" s="37"/>
      <c r="AB82" s="37"/>
      <c r="AC82" s="37"/>
    </row>
    <row r="83" spans="1:34" s="6" customFormat="1" ht="24.95" customHeight="1">
      <c r="A83" s="10"/>
      <c r="B83" s="1154"/>
      <c r="C83" s="1194"/>
      <c r="D83" s="1194"/>
      <c r="E83" s="1194"/>
      <c r="F83" s="1197"/>
      <c r="G83" s="1224"/>
      <c r="H83" s="1212"/>
      <c r="I83" s="1227"/>
      <c r="J83" s="273" t="s">
        <v>302</v>
      </c>
      <c r="K83" s="128">
        <f>+$K$14</f>
        <v>721214</v>
      </c>
      <c r="L83" s="273" t="s">
        <v>555</v>
      </c>
      <c r="M83" s="128">
        <f>+$M$14</f>
        <v>921217</v>
      </c>
      <c r="N83" s="1200"/>
      <c r="O83" s="1200"/>
      <c r="P83" s="1238"/>
      <c r="Q83" s="1206"/>
      <c r="R83" s="1206"/>
      <c r="S83" s="1151"/>
      <c r="T83" s="1231"/>
      <c r="W83" s="37"/>
      <c r="X83" s="37"/>
      <c r="Y83" s="37"/>
      <c r="Z83" s="37"/>
      <c r="AA83" s="37"/>
      <c r="AB83" s="37"/>
      <c r="AC83" s="37"/>
    </row>
    <row r="84" spans="1:34" s="6" customFormat="1" ht="24.95" customHeight="1">
      <c r="A84" s="10"/>
      <c r="B84" s="1155"/>
      <c r="C84" s="1195"/>
      <c r="D84" s="1195"/>
      <c r="E84" s="1195"/>
      <c r="F84" s="1198"/>
      <c r="G84" s="1225"/>
      <c r="H84" s="1213"/>
      <c r="I84" s="1228"/>
      <c r="J84" s="273" t="s">
        <v>555</v>
      </c>
      <c r="K84" s="128">
        <f>+$K$15</f>
        <v>461516</v>
      </c>
      <c r="L84" s="273"/>
      <c r="M84" s="128"/>
      <c r="N84" s="1201"/>
      <c r="O84" s="1201"/>
      <c r="P84" s="1239"/>
      <c r="Q84" s="1207"/>
      <c r="R84" s="1207"/>
      <c r="S84" s="1152"/>
      <c r="T84" s="1231"/>
      <c r="W84" s="37"/>
      <c r="X84" s="37"/>
      <c r="Y84" s="37"/>
      <c r="Z84" s="37"/>
    </row>
    <row r="85" spans="1:34" s="6" customFormat="1" ht="24.95" customHeight="1">
      <c r="A85" s="10"/>
      <c r="B85" s="1153">
        <v>3</v>
      </c>
      <c r="C85" s="1196">
        <v>23</v>
      </c>
      <c r="D85" s="1196">
        <v>24</v>
      </c>
      <c r="E85" s="1196" t="s">
        <v>571</v>
      </c>
      <c r="F85" s="1196" t="s">
        <v>576</v>
      </c>
      <c r="G85" s="1208">
        <v>2764.49</v>
      </c>
      <c r="H85" s="1211" t="s">
        <v>554</v>
      </c>
      <c r="I85" s="1214">
        <v>0.5</v>
      </c>
      <c r="J85" s="273" t="s">
        <v>302</v>
      </c>
      <c r="K85" s="128">
        <f>+$K$13</f>
        <v>721015</v>
      </c>
      <c r="L85" s="273" t="s">
        <v>302</v>
      </c>
      <c r="M85" s="128">
        <f>+$M$13</f>
        <v>721517</v>
      </c>
      <c r="N85" s="1199" t="s">
        <v>637</v>
      </c>
      <c r="O85" s="1199" t="s">
        <v>638</v>
      </c>
      <c r="P85" s="1217"/>
      <c r="Q85" s="1205" t="s">
        <v>639</v>
      </c>
      <c r="R85" s="1205" t="s">
        <v>640</v>
      </c>
      <c r="S85" s="1150">
        <f>IF(COUNTIF(J85:M87,"CUMPLE")&gt;=1,(G85*I85),0)* (IF(N85="PRESENTÓ CERTIFICADO",1,0))* (IF(O85="ACORDE A ITEM 5.2.1 (T.R.)",1,0) )* ( IF(OR(Q85="SIN OBSERVACIÓN", Q85="REQUERIMIENTOS SUBSANADOS"),1,0)) *(IF(OR(R85="NINGUNO", R85="CUMPLEN CON LO SOLICITADO"),1,0))</f>
        <v>1382.2449999999999</v>
      </c>
      <c r="T85" s="1231"/>
      <c r="W85" s="37"/>
      <c r="X85" s="37"/>
      <c r="Y85" s="37"/>
      <c r="Z85" s="37"/>
      <c r="AA85" s="3"/>
      <c r="AB85" s="3"/>
      <c r="AC85" s="3"/>
      <c r="AD85" s="3"/>
      <c r="AE85" s="3"/>
      <c r="AF85" s="3"/>
      <c r="AG85" s="3"/>
    </row>
    <row r="86" spans="1:34" s="6" customFormat="1" ht="24.95" customHeight="1">
      <c r="A86" s="10"/>
      <c r="B86" s="1154"/>
      <c r="C86" s="1197"/>
      <c r="D86" s="1197"/>
      <c r="E86" s="1197"/>
      <c r="F86" s="1197"/>
      <c r="G86" s="1209"/>
      <c r="H86" s="1212"/>
      <c r="I86" s="1215"/>
      <c r="J86" s="273" t="s">
        <v>302</v>
      </c>
      <c r="K86" s="128">
        <f>+$K$14</f>
        <v>721214</v>
      </c>
      <c r="L86" s="273" t="s">
        <v>555</v>
      </c>
      <c r="M86" s="128">
        <f>+$M$14</f>
        <v>921217</v>
      </c>
      <c r="N86" s="1200"/>
      <c r="O86" s="1200"/>
      <c r="P86" s="1218"/>
      <c r="Q86" s="1206"/>
      <c r="R86" s="1206"/>
      <c r="S86" s="1151"/>
      <c r="T86" s="1231"/>
      <c r="W86" s="37"/>
      <c r="X86" s="37"/>
      <c r="Y86" s="37"/>
      <c r="Z86" s="37"/>
    </row>
    <row r="87" spans="1:34" s="6" customFormat="1" ht="24.95" customHeight="1">
      <c r="A87" s="10"/>
      <c r="B87" s="1155"/>
      <c r="C87" s="1198"/>
      <c r="D87" s="1198"/>
      <c r="E87" s="1198"/>
      <c r="F87" s="1198"/>
      <c r="G87" s="1210"/>
      <c r="H87" s="1213"/>
      <c r="I87" s="1216"/>
      <c r="J87" s="273" t="s">
        <v>555</v>
      </c>
      <c r="K87" s="128">
        <f>+$K$15</f>
        <v>461516</v>
      </c>
      <c r="L87" s="273"/>
      <c r="M87" s="128"/>
      <c r="N87" s="1201"/>
      <c r="O87" s="1201"/>
      <c r="P87" s="1219"/>
      <c r="Q87" s="1207"/>
      <c r="R87" s="1207"/>
      <c r="S87" s="1152"/>
      <c r="T87" s="1231"/>
      <c r="W87" s="37"/>
      <c r="X87" s="37"/>
      <c r="Y87" s="37"/>
      <c r="Z87" s="37"/>
      <c r="AA87" s="23"/>
      <c r="AB87" s="23"/>
      <c r="AC87" s="23"/>
      <c r="AD87" s="23"/>
      <c r="AE87" s="23"/>
      <c r="AF87" s="23"/>
      <c r="AG87" s="23"/>
    </row>
    <row r="88" spans="1:34" s="6" customFormat="1" ht="24.95" customHeight="1">
      <c r="A88" s="10"/>
      <c r="B88" s="1153">
        <v>4</v>
      </c>
      <c r="C88" s="1193">
        <v>45</v>
      </c>
      <c r="D88" s="1193">
        <v>65</v>
      </c>
      <c r="E88" s="1193" t="s">
        <v>572</v>
      </c>
      <c r="F88" s="1193" t="s">
        <v>577</v>
      </c>
      <c r="G88" s="1223">
        <v>770.15</v>
      </c>
      <c r="H88" s="1211" t="s">
        <v>554</v>
      </c>
      <c r="I88" s="1226">
        <v>0.95</v>
      </c>
      <c r="J88" s="273" t="s">
        <v>302</v>
      </c>
      <c r="K88" s="128">
        <f>+$K$13</f>
        <v>721015</v>
      </c>
      <c r="L88" s="273" t="s">
        <v>302</v>
      </c>
      <c r="M88" s="128">
        <f>+$M$13</f>
        <v>721517</v>
      </c>
      <c r="N88" s="1199" t="s">
        <v>637</v>
      </c>
      <c r="O88" s="1199" t="s">
        <v>638</v>
      </c>
      <c r="P88" s="1237"/>
      <c r="Q88" s="1205" t="s">
        <v>639</v>
      </c>
      <c r="R88" s="1205" t="s">
        <v>640</v>
      </c>
      <c r="S88" s="1150">
        <f>IF(COUNTIF(J88:M90,"CUMPLE")&gt;=1,(G88*I88),0)* (IF(N88="PRESENTÓ CERTIFICADO",1,0))* (IF(O88="ACORDE A ITEM 5.2.1 (T.R.)",1,0) )* ( IF(OR(Q88="SIN OBSERVACIÓN", Q88="REQUERIMIENTOS SUBSANADOS"),1,0)) *(IF(OR(R88="NINGUNO", R88="CUMPLEN CON LO SOLICITADO"),1,0))</f>
        <v>731.64249999999993</v>
      </c>
      <c r="T88" s="1231"/>
      <c r="W88" s="37"/>
      <c r="X88" s="37"/>
      <c r="Y88" s="37"/>
      <c r="Z88" s="37"/>
      <c r="AA88" s="23"/>
      <c r="AB88" s="23"/>
      <c r="AC88" s="23"/>
      <c r="AD88" s="23"/>
      <c r="AE88" s="23"/>
      <c r="AF88" s="23"/>
      <c r="AG88" s="23"/>
    </row>
    <row r="89" spans="1:34" s="6" customFormat="1" ht="24.95" customHeight="1">
      <c r="A89" s="10"/>
      <c r="B89" s="1154"/>
      <c r="C89" s="1194"/>
      <c r="D89" s="1194"/>
      <c r="E89" s="1194"/>
      <c r="F89" s="1194"/>
      <c r="G89" s="1224"/>
      <c r="H89" s="1212"/>
      <c r="I89" s="1227"/>
      <c r="J89" s="273" t="s">
        <v>302</v>
      </c>
      <c r="K89" s="128">
        <f>+$K$14</f>
        <v>721214</v>
      </c>
      <c r="L89" s="273" t="s">
        <v>555</v>
      </c>
      <c r="M89" s="128">
        <f>+$M$14</f>
        <v>921217</v>
      </c>
      <c r="N89" s="1200"/>
      <c r="O89" s="1200"/>
      <c r="P89" s="1238"/>
      <c r="Q89" s="1206"/>
      <c r="R89" s="1206"/>
      <c r="S89" s="1151"/>
      <c r="T89" s="1231"/>
      <c r="W89" s="37"/>
      <c r="X89" s="37"/>
      <c r="Y89" s="37"/>
      <c r="Z89" s="37"/>
      <c r="AA89" s="23"/>
      <c r="AB89" s="23"/>
      <c r="AC89" s="23"/>
      <c r="AD89" s="23"/>
      <c r="AE89" s="23"/>
      <c r="AF89" s="23"/>
      <c r="AG89" s="23"/>
    </row>
    <row r="90" spans="1:34" s="6" customFormat="1" ht="24.95" customHeight="1">
      <c r="A90" s="10"/>
      <c r="B90" s="1155"/>
      <c r="C90" s="1195"/>
      <c r="D90" s="1195"/>
      <c r="E90" s="1195"/>
      <c r="F90" s="1195"/>
      <c r="G90" s="1225"/>
      <c r="H90" s="1213"/>
      <c r="I90" s="1228"/>
      <c r="J90" s="273" t="s">
        <v>555</v>
      </c>
      <c r="K90" s="128">
        <f>+$K$15</f>
        <v>461516</v>
      </c>
      <c r="L90" s="273"/>
      <c r="M90" s="128"/>
      <c r="N90" s="1201"/>
      <c r="O90" s="1201"/>
      <c r="P90" s="1239"/>
      <c r="Q90" s="1207"/>
      <c r="R90" s="1207"/>
      <c r="S90" s="1152"/>
      <c r="T90" s="1231"/>
      <c r="W90" s="37"/>
      <c r="X90" s="37"/>
      <c r="Y90" s="37"/>
      <c r="Z90" s="37"/>
      <c r="AA90" s="37"/>
      <c r="AB90" s="37"/>
      <c r="AC90" s="37"/>
      <c r="AD90" s="8"/>
      <c r="AE90" s="8"/>
      <c r="AF90" s="8"/>
      <c r="AG90" s="8"/>
    </row>
    <row r="91" spans="1:34" s="6" customFormat="1" ht="24.95" customHeight="1">
      <c r="A91" s="10"/>
      <c r="B91" s="1153">
        <v>5</v>
      </c>
      <c r="C91" s="1196">
        <v>58</v>
      </c>
      <c r="D91" s="1196">
        <v>83</v>
      </c>
      <c r="E91" s="1196" t="s">
        <v>573</v>
      </c>
      <c r="F91" s="1196" t="s">
        <v>578</v>
      </c>
      <c r="G91" s="1208">
        <v>441.17</v>
      </c>
      <c r="H91" s="1211" t="s">
        <v>554</v>
      </c>
      <c r="I91" s="1214">
        <v>0.5</v>
      </c>
      <c r="J91" s="273" t="s">
        <v>302</v>
      </c>
      <c r="K91" s="128">
        <f>+$K$13</f>
        <v>721015</v>
      </c>
      <c r="L91" s="273" t="s">
        <v>302</v>
      </c>
      <c r="M91" s="128">
        <f>+$M$13</f>
        <v>721517</v>
      </c>
      <c r="N91" s="1199" t="s">
        <v>637</v>
      </c>
      <c r="O91" s="1199" t="s">
        <v>638</v>
      </c>
      <c r="P91" s="1217"/>
      <c r="Q91" s="1205" t="s">
        <v>639</v>
      </c>
      <c r="R91" s="1205" t="s">
        <v>640</v>
      </c>
      <c r="S91" s="1150">
        <f>IF(COUNTIF(J91:M93,"CUMPLE")&gt;=1,(G91*I91),0)* (IF(N91="PRESENTÓ CERTIFICADO",1,0))* (IF(O91="ACORDE A ITEM 5.2.1 (T.R.)",1,0) )* ( IF(OR(Q91="SIN OBSERVACIÓN", Q91="REQUERIMIENTOS SUBSANADOS"),1,0)) *(IF(OR(R91="NINGUNO", R91="CUMPLEN CON LO SOLICITADO"),1,0))</f>
        <v>220.58500000000001</v>
      </c>
      <c r="T91" s="1231"/>
      <c r="W91" s="37"/>
      <c r="X91" s="37"/>
      <c r="Y91" s="37"/>
      <c r="Z91" s="37"/>
      <c r="AA91" s="37"/>
      <c r="AB91" s="37"/>
      <c r="AC91" s="37"/>
      <c r="AD91" s="8"/>
      <c r="AE91" s="8"/>
      <c r="AF91" s="8"/>
      <c r="AG91" s="8"/>
    </row>
    <row r="92" spans="1:34" s="6" customFormat="1" ht="38.25" customHeight="1">
      <c r="A92" s="10"/>
      <c r="B92" s="1154"/>
      <c r="C92" s="1197"/>
      <c r="D92" s="1197"/>
      <c r="E92" s="1197"/>
      <c r="F92" s="1197"/>
      <c r="G92" s="1209"/>
      <c r="H92" s="1212"/>
      <c r="I92" s="1215"/>
      <c r="J92" s="273" t="s">
        <v>302</v>
      </c>
      <c r="K92" s="128">
        <f>+$K$14</f>
        <v>721214</v>
      </c>
      <c r="L92" s="273" t="s">
        <v>555</v>
      </c>
      <c r="M92" s="128">
        <f>+$M$14</f>
        <v>921217</v>
      </c>
      <c r="N92" s="1200"/>
      <c r="O92" s="1200"/>
      <c r="P92" s="1218"/>
      <c r="Q92" s="1206"/>
      <c r="R92" s="1206"/>
      <c r="S92" s="1151"/>
      <c r="T92" s="1231"/>
      <c r="W92" s="37"/>
      <c r="X92" s="37"/>
      <c r="Y92" s="37"/>
      <c r="Z92" s="37"/>
      <c r="AA92" s="37"/>
      <c r="AB92" s="37"/>
      <c r="AC92" s="37"/>
    </row>
    <row r="93" spans="1:34" s="6" customFormat="1" ht="24.95" customHeight="1">
      <c r="A93" s="10"/>
      <c r="B93" s="1155"/>
      <c r="C93" s="1198"/>
      <c r="D93" s="1198"/>
      <c r="E93" s="1198"/>
      <c r="F93" s="1198"/>
      <c r="G93" s="1210"/>
      <c r="H93" s="1213"/>
      <c r="I93" s="1216"/>
      <c r="J93" s="273" t="s">
        <v>555</v>
      </c>
      <c r="K93" s="128">
        <f>+$K$15</f>
        <v>461516</v>
      </c>
      <c r="L93" s="273"/>
      <c r="M93" s="128"/>
      <c r="N93" s="1201"/>
      <c r="O93" s="1201"/>
      <c r="P93" s="1219"/>
      <c r="Q93" s="1207"/>
      <c r="R93" s="1207"/>
      <c r="S93" s="1152"/>
      <c r="T93" s="1232"/>
      <c r="W93" s="37"/>
      <c r="X93" s="37"/>
      <c r="Y93" s="37"/>
      <c r="Z93" s="37"/>
      <c r="AA93" s="37"/>
      <c r="AB93" s="37"/>
      <c r="AC93" s="37"/>
    </row>
    <row r="94" spans="1:34" s="3" customFormat="1" ht="24.95" customHeight="1">
      <c r="B94" s="1162" t="str">
        <f>IF(S95=" "," ",IF(S95&gt;=$H$6,"CUMPLE CON LA EXPERIENCIA REQUERIDA","NO CUMPLE CON LA EXPERIENCIA REQUERIDA"))</f>
        <v>CUMPLE CON LA EXPERIENCIA REQUERIDA</v>
      </c>
      <c r="C94" s="1163"/>
      <c r="D94" s="1163"/>
      <c r="E94" s="1163"/>
      <c r="F94" s="1163"/>
      <c r="G94" s="1163"/>
      <c r="H94" s="1163"/>
      <c r="I94" s="1163"/>
      <c r="J94" s="1163"/>
      <c r="K94" s="1163"/>
      <c r="L94" s="1163"/>
      <c r="M94" s="1163"/>
      <c r="N94" s="1163"/>
      <c r="O94" s="1164"/>
      <c r="P94" s="1126" t="s">
        <v>22</v>
      </c>
      <c r="Q94" s="1127"/>
      <c r="R94" s="371"/>
      <c r="S94" s="7">
        <f>IF(T79="SI",SUM(S79:S93),0)</f>
        <v>7259.3724999999995</v>
      </c>
      <c r="T94" s="1124" t="str">
        <f>IF(S95=" "," ",IF(S95&gt;=$H$6,"CUMPLE","NO CUMPLE"))</f>
        <v>CUMPLE</v>
      </c>
      <c r="W94" s="37"/>
      <c r="X94" s="37"/>
      <c r="Y94" s="37"/>
      <c r="Z94" s="37"/>
      <c r="AA94" s="37"/>
      <c r="AB94" s="37"/>
      <c r="AC94" s="37"/>
      <c r="AD94" s="6"/>
      <c r="AE94" s="6"/>
      <c r="AF94" s="6"/>
      <c r="AG94" s="6"/>
      <c r="AH94" s="6"/>
    </row>
    <row r="95" spans="1:34" s="6" customFormat="1" ht="53.25" customHeight="1">
      <c r="B95" s="1165"/>
      <c r="C95" s="1166"/>
      <c r="D95" s="1166"/>
      <c r="E95" s="1166"/>
      <c r="F95" s="1166"/>
      <c r="G95" s="1166"/>
      <c r="H95" s="1166"/>
      <c r="I95" s="1166"/>
      <c r="J95" s="1166"/>
      <c r="K95" s="1166"/>
      <c r="L95" s="1166"/>
      <c r="M95" s="1166"/>
      <c r="N95" s="1166"/>
      <c r="O95" s="1167"/>
      <c r="P95" s="1126" t="s">
        <v>24</v>
      </c>
      <c r="Q95" s="1127"/>
      <c r="R95" s="371"/>
      <c r="S95" s="73">
        <f>IFERROR((S94/$P$6)," ")</f>
        <v>9.8901532697547676</v>
      </c>
      <c r="T95" s="1125"/>
      <c r="W95" s="37"/>
      <c r="X95" s="37"/>
      <c r="Y95" s="37"/>
      <c r="Z95" s="37"/>
      <c r="AA95" s="37"/>
      <c r="AB95" s="37"/>
      <c r="AC95" s="37"/>
    </row>
    <row r="96" spans="1:34" ht="30" customHeight="1">
      <c r="AA96" s="37"/>
      <c r="AB96" s="37"/>
      <c r="AC96" s="37"/>
      <c r="AD96" s="6"/>
      <c r="AE96" s="6"/>
      <c r="AF96" s="6"/>
      <c r="AG96" s="6"/>
      <c r="AH96" s="3"/>
    </row>
    <row r="97" spans="1:34" ht="30" customHeight="1">
      <c r="AA97" s="37"/>
      <c r="AB97" s="37"/>
      <c r="AC97" s="37"/>
      <c r="AD97" s="6"/>
      <c r="AE97" s="6"/>
      <c r="AF97" s="6"/>
      <c r="AG97" s="6"/>
      <c r="AH97" s="6"/>
    </row>
    <row r="98" spans="1:34" ht="36" customHeight="1">
      <c r="B98" s="95">
        <v>5</v>
      </c>
      <c r="C98" s="1168" t="s">
        <v>78</v>
      </c>
      <c r="D98" s="1169"/>
      <c r="E98" s="1170"/>
      <c r="F98" s="1171" t="str">
        <f>IFERROR(VLOOKUP(B98,LISTA_OFERENTES,2,FALSE)," ")</f>
        <v>JOHN JAIRO VÁSQUEZ SUÁREZ</v>
      </c>
      <c r="G98" s="1172"/>
      <c r="H98" s="1172"/>
      <c r="I98" s="1172"/>
      <c r="J98" s="1172"/>
      <c r="K98" s="1172"/>
      <c r="L98" s="1172"/>
      <c r="M98" s="1172"/>
      <c r="N98" s="1172"/>
      <c r="O98" s="1173"/>
      <c r="P98" s="1174" t="s">
        <v>104</v>
      </c>
      <c r="Q98" s="1175"/>
      <c r="R98" s="1176"/>
      <c r="S98" s="2">
        <f>5-(INT(COUNTBLANK(C101:C115))-10)</f>
        <v>4</v>
      </c>
      <c r="T98" s="3"/>
      <c r="AA98" s="37"/>
      <c r="AB98" s="37"/>
      <c r="AC98" s="37"/>
      <c r="AD98" s="6"/>
      <c r="AE98" s="6"/>
      <c r="AF98" s="6"/>
      <c r="AG98" s="6"/>
    </row>
    <row r="99" spans="1:34" s="8" customFormat="1" ht="30" customHeight="1">
      <c r="B99" s="1177" t="s">
        <v>45</v>
      </c>
      <c r="C99" s="1179" t="s">
        <v>15</v>
      </c>
      <c r="D99" s="1179" t="s">
        <v>16</v>
      </c>
      <c r="E99" s="1179" t="s">
        <v>17</v>
      </c>
      <c r="F99" s="1179" t="s">
        <v>18</v>
      </c>
      <c r="G99" s="1179" t="s">
        <v>19</v>
      </c>
      <c r="H99" s="1179" t="s">
        <v>20</v>
      </c>
      <c r="I99" s="1179" t="s">
        <v>21</v>
      </c>
      <c r="J99" s="1181" t="s">
        <v>52</v>
      </c>
      <c r="K99" s="1182"/>
      <c r="L99" s="1182"/>
      <c r="M99" s="1183"/>
      <c r="N99" s="1179" t="s">
        <v>79</v>
      </c>
      <c r="O99" s="1179" t="s">
        <v>80</v>
      </c>
      <c r="P99" s="5" t="s">
        <v>81</v>
      </c>
      <c r="Q99" s="5"/>
      <c r="R99" s="1179" t="s">
        <v>82</v>
      </c>
      <c r="S99" s="1179" t="s">
        <v>83</v>
      </c>
      <c r="T99" s="1179" t="str">
        <f>T11</f>
        <v>CUMPLE CON EL REQUERIMIENTO OBLIGATORIO DE HABER EJECUTADO MÍNIMO DOS (2) DE LOS CINCO CONTRATOS, DENTRO DE LAS CLASIFICACIONES DE LOS
CÓDIGOS 721214 Y 721517.</v>
      </c>
      <c r="U99" s="9"/>
      <c r="V99" s="9"/>
      <c r="W99" s="37"/>
      <c r="X99" s="37"/>
      <c r="Y99" s="37"/>
      <c r="Z99" s="37"/>
      <c r="AA99" s="37"/>
      <c r="AB99" s="37"/>
      <c r="AC99" s="37"/>
      <c r="AD99" s="6"/>
      <c r="AE99" s="6"/>
      <c r="AF99" s="6"/>
      <c r="AG99" s="6"/>
      <c r="AH99" s="23"/>
    </row>
    <row r="100" spans="1:34" s="8" customFormat="1" ht="90.75" customHeight="1">
      <c r="B100" s="1178"/>
      <c r="C100" s="1180"/>
      <c r="D100" s="1180"/>
      <c r="E100" s="1180"/>
      <c r="F100" s="1180"/>
      <c r="G100" s="1180"/>
      <c r="H100" s="1180"/>
      <c r="I100" s="1180"/>
      <c r="J100" s="1184" t="s">
        <v>85</v>
      </c>
      <c r="K100" s="1185"/>
      <c r="L100" s="1185"/>
      <c r="M100" s="1186"/>
      <c r="N100" s="1180"/>
      <c r="O100" s="1180"/>
      <c r="P100" s="4" t="s">
        <v>13</v>
      </c>
      <c r="Q100" s="4" t="s">
        <v>84</v>
      </c>
      <c r="R100" s="1180"/>
      <c r="S100" s="1180"/>
      <c r="T100" s="1180"/>
      <c r="U100" s="9"/>
      <c r="V100" s="9"/>
      <c r="W100" s="37"/>
      <c r="X100" s="37"/>
      <c r="Y100" s="37"/>
      <c r="Z100" s="37"/>
      <c r="AA100" s="37"/>
      <c r="AB100" s="37"/>
      <c r="AC100" s="37"/>
      <c r="AD100" s="6"/>
      <c r="AE100" s="6"/>
      <c r="AF100" s="6"/>
      <c r="AG100" s="6"/>
      <c r="AH100" s="23"/>
    </row>
    <row r="101" spans="1:34" s="6" customFormat="1" ht="24.95" customHeight="1">
      <c r="A101" s="10"/>
      <c r="B101" s="1153">
        <v>1</v>
      </c>
      <c r="C101" s="1196">
        <v>40</v>
      </c>
      <c r="D101" s="1196" t="s">
        <v>579</v>
      </c>
      <c r="E101" s="1196" t="s">
        <v>583</v>
      </c>
      <c r="F101" s="1196" t="s">
        <v>587</v>
      </c>
      <c r="G101" s="1208">
        <v>1510.54</v>
      </c>
      <c r="H101" s="1211" t="s">
        <v>568</v>
      </c>
      <c r="I101" s="1214">
        <v>1</v>
      </c>
      <c r="J101" s="273" t="s">
        <v>302</v>
      </c>
      <c r="K101" s="128">
        <f>+$K$13</f>
        <v>721015</v>
      </c>
      <c r="L101" s="273" t="s">
        <v>555</v>
      </c>
      <c r="M101" s="128">
        <f>+$M$13</f>
        <v>721517</v>
      </c>
      <c r="N101" s="1199" t="s">
        <v>637</v>
      </c>
      <c r="O101" s="1199" t="s">
        <v>638</v>
      </c>
      <c r="P101" s="1217"/>
      <c r="Q101" s="1205" t="s">
        <v>639</v>
      </c>
      <c r="R101" s="1205" t="s">
        <v>643</v>
      </c>
      <c r="S101" s="1150">
        <f>IF(COUNTIF(J101:M103,"CUMPLE")&gt;=1,(G101*I101),0)* (IF(N101="PRESENTÓ CERTIFICADO",1,0))* (IF(O101="ACORDE A ITEM 5.2.1 (T.R.)",1,0) )* ( IF(OR(Q101="SIN OBSERVACIÓN", Q101="REQUERIMIENTOS SUBSANADOS"),1,0)) *(IF(OR(R101="NINGUNO", R101="CUMPLEN CON LO SOLICITADO"),1,0))</f>
        <v>1510.54</v>
      </c>
      <c r="T101" s="1230" t="s">
        <v>641</v>
      </c>
      <c r="W101" s="37"/>
      <c r="X101" s="37"/>
      <c r="Y101" s="37"/>
      <c r="Z101" s="37"/>
      <c r="AA101" s="37"/>
      <c r="AB101" s="37"/>
      <c r="AC101" s="37"/>
      <c r="AH101" s="8"/>
    </row>
    <row r="102" spans="1:34" s="6" customFormat="1" ht="24.95" customHeight="1">
      <c r="A102" s="10"/>
      <c r="B102" s="1154"/>
      <c r="C102" s="1197"/>
      <c r="D102" s="1197"/>
      <c r="E102" s="1197"/>
      <c r="F102" s="1197"/>
      <c r="G102" s="1209"/>
      <c r="H102" s="1212"/>
      <c r="I102" s="1215"/>
      <c r="J102" s="273" t="s">
        <v>302</v>
      </c>
      <c r="K102" s="128">
        <f>+$K$14</f>
        <v>721214</v>
      </c>
      <c r="L102" s="273" t="s">
        <v>555</v>
      </c>
      <c r="M102" s="128">
        <f>+$M$14</f>
        <v>921217</v>
      </c>
      <c r="N102" s="1200"/>
      <c r="O102" s="1200"/>
      <c r="P102" s="1218"/>
      <c r="Q102" s="1206"/>
      <c r="R102" s="1206"/>
      <c r="S102" s="1151"/>
      <c r="T102" s="1231"/>
      <c r="W102" s="37"/>
      <c r="X102" s="37"/>
      <c r="Y102" s="37"/>
      <c r="Z102" s="37"/>
      <c r="AA102" s="37"/>
      <c r="AB102" s="37"/>
      <c r="AC102" s="37"/>
      <c r="AH102" s="8"/>
    </row>
    <row r="103" spans="1:34" s="6" customFormat="1" ht="24.95" customHeight="1">
      <c r="A103" s="10"/>
      <c r="B103" s="1155"/>
      <c r="C103" s="1198"/>
      <c r="D103" s="1198"/>
      <c r="E103" s="1198"/>
      <c r="F103" s="1198"/>
      <c r="G103" s="1210"/>
      <c r="H103" s="1213"/>
      <c r="I103" s="1216"/>
      <c r="J103" s="273" t="s">
        <v>555</v>
      </c>
      <c r="K103" s="128">
        <f>+$K$15</f>
        <v>461516</v>
      </c>
      <c r="L103" s="273"/>
      <c r="M103" s="128"/>
      <c r="N103" s="1201"/>
      <c r="O103" s="1201"/>
      <c r="P103" s="1219"/>
      <c r="Q103" s="1207"/>
      <c r="R103" s="1207"/>
      <c r="S103" s="1152"/>
      <c r="T103" s="1231"/>
      <c r="W103" s="37"/>
      <c r="X103" s="37"/>
      <c r="Y103" s="37"/>
      <c r="Z103" s="37"/>
      <c r="AA103" s="37"/>
      <c r="AB103" s="37"/>
      <c r="AC103" s="37"/>
    </row>
    <row r="104" spans="1:34" s="6" customFormat="1" ht="24.95" customHeight="1">
      <c r="A104" s="10"/>
      <c r="B104" s="1153">
        <v>2</v>
      </c>
      <c r="C104" s="1193">
        <v>92</v>
      </c>
      <c r="D104" s="1193" t="s">
        <v>580</v>
      </c>
      <c r="E104" s="1193" t="s">
        <v>584</v>
      </c>
      <c r="F104" s="1193" t="s">
        <v>588</v>
      </c>
      <c r="G104" s="1223">
        <v>1456.25</v>
      </c>
      <c r="H104" s="1211" t="s">
        <v>568</v>
      </c>
      <c r="I104" s="1226">
        <v>1</v>
      </c>
      <c r="J104" s="273" t="s">
        <v>302</v>
      </c>
      <c r="K104" s="128">
        <f>+$K$13</f>
        <v>721015</v>
      </c>
      <c r="L104" s="273" t="s">
        <v>302</v>
      </c>
      <c r="M104" s="128">
        <f>+$M$13</f>
        <v>721517</v>
      </c>
      <c r="N104" s="1199" t="s">
        <v>637</v>
      </c>
      <c r="O104" s="1199" t="s">
        <v>638</v>
      </c>
      <c r="P104" s="1202"/>
      <c r="Q104" s="1205" t="s">
        <v>639</v>
      </c>
      <c r="R104" s="1205" t="s">
        <v>643</v>
      </c>
      <c r="S104" s="1150">
        <f>IF(COUNTIF(J104:M106,"CUMPLE")&gt;=1,(G104*I104),0)* (IF(N104="PRESENTÓ CERTIFICADO",1,0))* (IF(O104="ACORDE A ITEM 5.2.1 (T.R.)",1,0) )* ( IF(OR(Q104="SIN OBSERVACIÓN", Q104="REQUERIMIENTOS SUBSANADOS"),1,0)) *(IF(OR(R104="NINGUNO", R104="CUMPLEN CON LO SOLICITADO"),1,0))</f>
        <v>1456.25</v>
      </c>
      <c r="T104" s="1231"/>
      <c r="W104" s="37"/>
      <c r="X104" s="37"/>
      <c r="Y104" s="37"/>
      <c r="Z104" s="37"/>
      <c r="AA104" s="37"/>
      <c r="AB104" s="37"/>
      <c r="AC104" s="37"/>
    </row>
    <row r="105" spans="1:34" s="6" customFormat="1" ht="24.95" customHeight="1">
      <c r="A105" s="10"/>
      <c r="B105" s="1154"/>
      <c r="C105" s="1194"/>
      <c r="D105" s="1194"/>
      <c r="E105" s="1194"/>
      <c r="F105" s="1194"/>
      <c r="G105" s="1224"/>
      <c r="H105" s="1212"/>
      <c r="I105" s="1227"/>
      <c r="J105" s="273" t="s">
        <v>302</v>
      </c>
      <c r="K105" s="128">
        <f>+$K$14</f>
        <v>721214</v>
      </c>
      <c r="L105" s="273" t="s">
        <v>555</v>
      </c>
      <c r="M105" s="128">
        <f>+$M$14</f>
        <v>921217</v>
      </c>
      <c r="N105" s="1200"/>
      <c r="O105" s="1200"/>
      <c r="P105" s="1203"/>
      <c r="Q105" s="1206"/>
      <c r="R105" s="1206"/>
      <c r="S105" s="1151"/>
      <c r="T105" s="1231"/>
      <c r="W105" s="37"/>
      <c r="X105" s="37"/>
      <c r="Y105" s="37"/>
      <c r="Z105" s="37"/>
      <c r="AA105" s="37"/>
      <c r="AB105" s="37"/>
      <c r="AC105" s="37"/>
    </row>
    <row r="106" spans="1:34" s="6" customFormat="1" ht="24.95" customHeight="1">
      <c r="A106" s="10"/>
      <c r="B106" s="1155"/>
      <c r="C106" s="1195"/>
      <c r="D106" s="1195"/>
      <c r="E106" s="1195"/>
      <c r="F106" s="1195"/>
      <c r="G106" s="1225"/>
      <c r="H106" s="1213"/>
      <c r="I106" s="1228"/>
      <c r="J106" s="273" t="s">
        <v>555</v>
      </c>
      <c r="K106" s="128">
        <f>+$K$15</f>
        <v>461516</v>
      </c>
      <c r="L106" s="273"/>
      <c r="M106" s="128"/>
      <c r="N106" s="1201"/>
      <c r="O106" s="1201"/>
      <c r="P106" s="1204"/>
      <c r="Q106" s="1207"/>
      <c r="R106" s="1207"/>
      <c r="S106" s="1152"/>
      <c r="T106" s="1231"/>
      <c r="W106" s="37"/>
      <c r="X106" s="37"/>
      <c r="Y106" s="37"/>
      <c r="Z106" s="37"/>
    </row>
    <row r="107" spans="1:34" s="6" customFormat="1" ht="24.95" customHeight="1">
      <c r="A107" s="10"/>
      <c r="B107" s="1153">
        <v>3</v>
      </c>
      <c r="C107" s="1196">
        <v>134</v>
      </c>
      <c r="D107" s="1196" t="s">
        <v>581</v>
      </c>
      <c r="E107" s="1196" t="s">
        <v>585</v>
      </c>
      <c r="F107" s="1196" t="s">
        <v>642</v>
      </c>
      <c r="G107" s="1208">
        <v>398.16</v>
      </c>
      <c r="H107" s="1211" t="s">
        <v>568</v>
      </c>
      <c r="I107" s="1214">
        <v>1</v>
      </c>
      <c r="J107" s="273" t="s">
        <v>302</v>
      </c>
      <c r="K107" s="128">
        <f>+$K$13</f>
        <v>721015</v>
      </c>
      <c r="L107" s="273" t="s">
        <v>302</v>
      </c>
      <c r="M107" s="128">
        <f>+$M$13</f>
        <v>721517</v>
      </c>
      <c r="N107" s="1199" t="s">
        <v>637</v>
      </c>
      <c r="O107" s="1199" t="s">
        <v>638</v>
      </c>
      <c r="P107" s="1263"/>
      <c r="Q107" s="1205" t="s">
        <v>639</v>
      </c>
      <c r="R107" s="1205" t="s">
        <v>643</v>
      </c>
      <c r="S107" s="1150">
        <f>IF(COUNTIF(J107:M109,"CUMPLE")&gt;=1,(G107*I107),0)* (IF(N107="PRESENTÓ CERTIFICADO",1,0))* (IF(O107="ACORDE A ITEM 5.2.1 (T.R.)",1,0) )* ( IF(OR(Q107="SIN OBSERVACIÓN", Q107="REQUERIMIENTOS SUBSANADOS"),1,0)) *(IF(OR(R107="NINGUNO", R107="CUMPLEN CON LO SOLICITADO"),1,0))</f>
        <v>398.16</v>
      </c>
      <c r="T107" s="1231"/>
      <c r="W107" s="37"/>
      <c r="X107" s="37"/>
      <c r="Y107" s="37"/>
      <c r="Z107" s="37"/>
      <c r="AA107" s="3"/>
      <c r="AB107" s="3"/>
      <c r="AC107" s="3"/>
      <c r="AD107" s="3"/>
      <c r="AE107" s="3"/>
      <c r="AF107" s="3"/>
      <c r="AG107" s="3"/>
    </row>
    <row r="108" spans="1:34" s="6" customFormat="1" ht="24.95" customHeight="1">
      <c r="A108" s="10"/>
      <c r="B108" s="1154"/>
      <c r="C108" s="1197"/>
      <c r="D108" s="1197"/>
      <c r="E108" s="1197"/>
      <c r="F108" s="1197"/>
      <c r="G108" s="1209"/>
      <c r="H108" s="1212"/>
      <c r="I108" s="1215"/>
      <c r="J108" s="273" t="s">
        <v>302</v>
      </c>
      <c r="K108" s="128">
        <f>+$K$14</f>
        <v>721214</v>
      </c>
      <c r="L108" s="273" t="s">
        <v>555</v>
      </c>
      <c r="M108" s="128">
        <f>+$M$14</f>
        <v>921217</v>
      </c>
      <c r="N108" s="1200"/>
      <c r="O108" s="1200"/>
      <c r="P108" s="1264"/>
      <c r="Q108" s="1206"/>
      <c r="R108" s="1206"/>
      <c r="S108" s="1151"/>
      <c r="T108" s="1231"/>
      <c r="W108" s="37"/>
      <c r="X108" s="37"/>
      <c r="Y108" s="37"/>
      <c r="Z108" s="37"/>
    </row>
    <row r="109" spans="1:34" s="6" customFormat="1" ht="24.95" customHeight="1">
      <c r="A109" s="10"/>
      <c r="B109" s="1155"/>
      <c r="C109" s="1198"/>
      <c r="D109" s="1198"/>
      <c r="E109" s="1198"/>
      <c r="F109" s="1198"/>
      <c r="G109" s="1210"/>
      <c r="H109" s="1213"/>
      <c r="I109" s="1216"/>
      <c r="J109" s="273" t="s">
        <v>555</v>
      </c>
      <c r="K109" s="128">
        <f>+$K$15</f>
        <v>461516</v>
      </c>
      <c r="L109" s="273"/>
      <c r="M109" s="128"/>
      <c r="N109" s="1201"/>
      <c r="O109" s="1201"/>
      <c r="P109" s="1265"/>
      <c r="Q109" s="1207"/>
      <c r="R109" s="1207"/>
      <c r="S109" s="1152"/>
      <c r="T109" s="1231"/>
      <c r="W109" s="37"/>
      <c r="X109" s="37"/>
      <c r="Y109" s="37"/>
      <c r="Z109" s="37"/>
      <c r="AA109" s="23"/>
      <c r="AB109" s="23"/>
      <c r="AC109" s="23"/>
      <c r="AD109" s="23"/>
      <c r="AE109" s="23"/>
      <c r="AF109" s="23"/>
      <c r="AG109" s="23"/>
    </row>
    <row r="110" spans="1:34" s="6" customFormat="1" ht="24.95" customHeight="1">
      <c r="A110" s="10"/>
      <c r="B110" s="1153">
        <v>4</v>
      </c>
      <c r="C110" s="1193">
        <v>135</v>
      </c>
      <c r="D110" s="1193" t="s">
        <v>582</v>
      </c>
      <c r="E110" s="1193" t="s">
        <v>586</v>
      </c>
      <c r="F110" s="1196" t="s">
        <v>642</v>
      </c>
      <c r="G110" s="1223">
        <v>2842.85</v>
      </c>
      <c r="H110" s="1211" t="s">
        <v>568</v>
      </c>
      <c r="I110" s="1226">
        <v>1</v>
      </c>
      <c r="J110" s="273" t="s">
        <v>302</v>
      </c>
      <c r="K110" s="128">
        <f>+$K$13</f>
        <v>721015</v>
      </c>
      <c r="L110" s="273" t="s">
        <v>302</v>
      </c>
      <c r="M110" s="128">
        <f>+$M$13</f>
        <v>721517</v>
      </c>
      <c r="N110" s="1199" t="s">
        <v>637</v>
      </c>
      <c r="O110" s="1199" t="s">
        <v>638</v>
      </c>
      <c r="P110" s="1202"/>
      <c r="Q110" s="1205" t="s">
        <v>639</v>
      </c>
      <c r="R110" s="1205" t="s">
        <v>643</v>
      </c>
      <c r="S110" s="1150">
        <f>IF(COUNTIF(J110:M112,"CUMPLE")&gt;=1,(G110*I110),0)* (IF(N110="PRESENTÓ CERTIFICADO",1,0))* (IF(O110="ACORDE A ITEM 5.2.1 (T.R.)",1,0) )* ( IF(OR(Q110="SIN OBSERVACIÓN", Q110="REQUERIMIENTOS SUBSANADOS"),1,0)) *(IF(OR(R110="NINGUNO", R110="CUMPLEN CON LO SOLICITADO"),1,0))</f>
        <v>2842.85</v>
      </c>
      <c r="T110" s="1231"/>
      <c r="W110" s="37"/>
      <c r="X110" s="37"/>
      <c r="Y110" s="37"/>
      <c r="Z110" s="37"/>
      <c r="AA110" s="23"/>
      <c r="AB110" s="23"/>
      <c r="AC110" s="23"/>
      <c r="AD110" s="23"/>
      <c r="AE110" s="23"/>
      <c r="AF110" s="23"/>
      <c r="AG110" s="23"/>
    </row>
    <row r="111" spans="1:34" s="6" customFormat="1" ht="24.95" customHeight="1">
      <c r="A111" s="10"/>
      <c r="B111" s="1154"/>
      <c r="C111" s="1194"/>
      <c r="D111" s="1194"/>
      <c r="E111" s="1194"/>
      <c r="F111" s="1197"/>
      <c r="G111" s="1224"/>
      <c r="H111" s="1212"/>
      <c r="I111" s="1227"/>
      <c r="J111" s="273" t="s">
        <v>302</v>
      </c>
      <c r="K111" s="128">
        <f>+$K$14</f>
        <v>721214</v>
      </c>
      <c r="L111" s="273" t="s">
        <v>555</v>
      </c>
      <c r="M111" s="128">
        <f>+$M$14</f>
        <v>921217</v>
      </c>
      <c r="N111" s="1200"/>
      <c r="O111" s="1200"/>
      <c r="P111" s="1203"/>
      <c r="Q111" s="1206"/>
      <c r="R111" s="1206"/>
      <c r="S111" s="1151"/>
      <c r="T111" s="1231"/>
      <c r="W111" s="37"/>
      <c r="X111" s="37"/>
      <c r="Y111" s="37"/>
      <c r="Z111" s="37"/>
      <c r="AA111" s="23"/>
      <c r="AB111" s="23"/>
      <c r="AC111" s="23"/>
      <c r="AD111" s="23"/>
      <c r="AE111" s="23"/>
      <c r="AF111" s="23"/>
      <c r="AG111" s="23"/>
    </row>
    <row r="112" spans="1:34" s="6" customFormat="1" ht="24.95" customHeight="1">
      <c r="A112" s="10"/>
      <c r="B112" s="1155"/>
      <c r="C112" s="1195"/>
      <c r="D112" s="1195"/>
      <c r="E112" s="1195"/>
      <c r="F112" s="1198"/>
      <c r="G112" s="1225"/>
      <c r="H112" s="1213"/>
      <c r="I112" s="1228"/>
      <c r="J112" s="273" t="s">
        <v>555</v>
      </c>
      <c r="K112" s="128">
        <f>+$K$15</f>
        <v>461516</v>
      </c>
      <c r="L112" s="273"/>
      <c r="M112" s="128"/>
      <c r="N112" s="1201"/>
      <c r="O112" s="1201"/>
      <c r="P112" s="1204"/>
      <c r="Q112" s="1207"/>
      <c r="R112" s="1207"/>
      <c r="S112" s="1152"/>
      <c r="T112" s="1231"/>
      <c r="W112" s="37"/>
      <c r="X112" s="37"/>
      <c r="Y112" s="37"/>
      <c r="Z112" s="37"/>
      <c r="AA112" s="37"/>
      <c r="AB112" s="37"/>
      <c r="AC112" s="37"/>
      <c r="AD112" s="8"/>
      <c r="AE112" s="8"/>
      <c r="AF112" s="8"/>
      <c r="AG112" s="8"/>
    </row>
    <row r="113" spans="1:34" s="6" customFormat="1" ht="24.95" customHeight="1">
      <c r="A113" s="10"/>
      <c r="B113" s="1153">
        <v>5</v>
      </c>
      <c r="C113" s="1196"/>
      <c r="D113" s="1196"/>
      <c r="E113" s="1196"/>
      <c r="F113" s="1196"/>
      <c r="G113" s="1208"/>
      <c r="H113" s="1211"/>
      <c r="I113" s="1214"/>
      <c r="J113" s="273"/>
      <c r="K113" s="128">
        <f>+$K$13</f>
        <v>721015</v>
      </c>
      <c r="L113" s="273"/>
      <c r="M113" s="128">
        <f>+$M$13</f>
        <v>721517</v>
      </c>
      <c r="N113" s="1199"/>
      <c r="O113" s="1199"/>
      <c r="P113" s="1217"/>
      <c r="Q113" s="1205"/>
      <c r="R113" s="1205"/>
      <c r="S113" s="1150">
        <f>IF(COUNTIF(J113:M115,"CUMPLE")&gt;=1,(G113*I113),0)* (IF(N113="PRESENTÓ CERTIFICADO",1,0))* (IF(O113="ACORDE A ITEM 5.2.1 (T.R.)",1,0) )* ( IF(OR(Q113="SIN OBSERVACIÓN", Q113="REQUERIMIENTOS SUBSANADOS"),1,0)) *(IF(OR(R113="NINGUNO", R113="CUMPLEN CON LO SOLICITADO"),1,0))</f>
        <v>0</v>
      </c>
      <c r="T113" s="1231"/>
      <c r="W113" s="37"/>
      <c r="X113" s="37"/>
      <c r="Y113" s="37"/>
      <c r="Z113" s="37"/>
      <c r="AA113" s="37"/>
      <c r="AB113" s="37"/>
      <c r="AC113" s="37"/>
      <c r="AD113" s="8"/>
      <c r="AE113" s="8"/>
      <c r="AF113" s="8"/>
      <c r="AG113" s="8"/>
    </row>
    <row r="114" spans="1:34" s="6" customFormat="1" ht="24.95" customHeight="1">
      <c r="A114" s="10"/>
      <c r="B114" s="1154"/>
      <c r="C114" s="1197"/>
      <c r="D114" s="1197"/>
      <c r="E114" s="1197"/>
      <c r="F114" s="1197"/>
      <c r="G114" s="1209"/>
      <c r="H114" s="1212"/>
      <c r="I114" s="1215"/>
      <c r="J114" s="273"/>
      <c r="K114" s="128">
        <f>+$K$14</f>
        <v>721214</v>
      </c>
      <c r="L114" s="273"/>
      <c r="M114" s="128">
        <f>+$M$14</f>
        <v>921217</v>
      </c>
      <c r="N114" s="1200"/>
      <c r="O114" s="1200"/>
      <c r="P114" s="1218"/>
      <c r="Q114" s="1206"/>
      <c r="R114" s="1206"/>
      <c r="S114" s="1151"/>
      <c r="T114" s="1231"/>
      <c r="W114" s="37"/>
      <c r="X114" s="37"/>
      <c r="Y114" s="37"/>
      <c r="Z114" s="37"/>
      <c r="AA114" s="37"/>
      <c r="AB114" s="37"/>
      <c r="AC114" s="37"/>
    </row>
    <row r="115" spans="1:34" s="6" customFormat="1" ht="24.95" customHeight="1">
      <c r="A115" s="10"/>
      <c r="B115" s="1155"/>
      <c r="C115" s="1198"/>
      <c r="D115" s="1198"/>
      <c r="E115" s="1198"/>
      <c r="F115" s="1198"/>
      <c r="G115" s="1210"/>
      <c r="H115" s="1213"/>
      <c r="I115" s="1216"/>
      <c r="J115" s="273"/>
      <c r="K115" s="128">
        <f>+$K$15</f>
        <v>461516</v>
      </c>
      <c r="L115" s="273"/>
      <c r="M115" s="128"/>
      <c r="N115" s="1201"/>
      <c r="O115" s="1201"/>
      <c r="P115" s="1219"/>
      <c r="Q115" s="1207"/>
      <c r="R115" s="1207"/>
      <c r="S115" s="1152"/>
      <c r="T115" s="1232"/>
      <c r="W115" s="37"/>
      <c r="X115" s="37"/>
      <c r="Y115" s="37"/>
      <c r="Z115" s="37"/>
      <c r="AA115" s="37"/>
      <c r="AB115" s="37"/>
      <c r="AC115" s="37"/>
    </row>
    <row r="116" spans="1:34" s="3" customFormat="1" ht="24.95" customHeight="1">
      <c r="B116" s="1162" t="str">
        <f>IF(S117=" "," ",IF(S117&gt;=$H$6,"CUMPLE CON LA EXPERIENCIA REQUERIDA","NO CUMPLE CON LA EXPERIENCIA REQUERIDA"))</f>
        <v>CUMPLE CON LA EXPERIENCIA REQUERIDA</v>
      </c>
      <c r="C116" s="1163"/>
      <c r="D116" s="1163"/>
      <c r="E116" s="1163"/>
      <c r="F116" s="1163"/>
      <c r="G116" s="1163"/>
      <c r="H116" s="1163"/>
      <c r="I116" s="1163"/>
      <c r="J116" s="1163"/>
      <c r="K116" s="1163"/>
      <c r="L116" s="1163"/>
      <c r="M116" s="1163"/>
      <c r="N116" s="1163"/>
      <c r="O116" s="1164"/>
      <c r="P116" s="1126" t="s">
        <v>22</v>
      </c>
      <c r="Q116" s="1127"/>
      <c r="R116" s="371"/>
      <c r="S116" s="7">
        <f>IF(T101="SI",SUM(S101:S115),0)</f>
        <v>6207.7999999999993</v>
      </c>
      <c r="T116" s="1124" t="str">
        <f>IF(S117=" "," ",IF(S117&gt;=$H$6,"CUMPLE","NO CUMPLE"))</f>
        <v>CUMPLE</v>
      </c>
      <c r="W116" s="37"/>
      <c r="X116" s="37"/>
      <c r="Y116" s="37"/>
      <c r="Z116" s="37"/>
      <c r="AA116" s="37"/>
      <c r="AB116" s="37"/>
      <c r="AC116" s="37"/>
      <c r="AD116" s="6"/>
      <c r="AE116" s="6"/>
      <c r="AF116" s="6"/>
      <c r="AG116" s="6"/>
      <c r="AH116" s="6"/>
    </row>
    <row r="117" spans="1:34" s="6" customFormat="1" ht="43.5" customHeight="1">
      <c r="B117" s="1165"/>
      <c r="C117" s="1166"/>
      <c r="D117" s="1166"/>
      <c r="E117" s="1166"/>
      <c r="F117" s="1166"/>
      <c r="G117" s="1166"/>
      <c r="H117" s="1166"/>
      <c r="I117" s="1166"/>
      <c r="J117" s="1166"/>
      <c r="K117" s="1166"/>
      <c r="L117" s="1166"/>
      <c r="M117" s="1166"/>
      <c r="N117" s="1166"/>
      <c r="O117" s="1167"/>
      <c r="P117" s="1126" t="s">
        <v>24</v>
      </c>
      <c r="Q117" s="1127"/>
      <c r="R117" s="371"/>
      <c r="S117" s="73">
        <f>IFERROR((S116/$P$6)," ")</f>
        <v>8.4574931880108988</v>
      </c>
      <c r="T117" s="1125"/>
      <c r="W117" s="37"/>
      <c r="X117" s="37"/>
      <c r="Y117" s="37"/>
      <c r="Z117" s="37"/>
      <c r="AA117" s="37"/>
      <c r="AB117" s="37"/>
      <c r="AC117" s="37"/>
    </row>
    <row r="118" spans="1:34" ht="30" customHeight="1">
      <c r="AA118" s="37"/>
      <c r="AB118" s="37"/>
      <c r="AC118" s="37"/>
      <c r="AD118" s="6"/>
      <c r="AE118" s="6"/>
      <c r="AF118" s="6"/>
      <c r="AG118" s="6"/>
      <c r="AH118" s="3"/>
    </row>
    <row r="119" spans="1:34" ht="30" customHeight="1">
      <c r="AA119" s="37"/>
      <c r="AB119" s="37"/>
      <c r="AC119" s="37"/>
      <c r="AD119" s="6"/>
      <c r="AE119" s="6"/>
      <c r="AF119" s="6"/>
      <c r="AG119" s="6"/>
      <c r="AH119" s="6"/>
    </row>
    <row r="120" spans="1:34" ht="36" customHeight="1">
      <c r="B120" s="95">
        <v>6</v>
      </c>
      <c r="C120" s="1168" t="s">
        <v>78</v>
      </c>
      <c r="D120" s="1169"/>
      <c r="E120" s="1170"/>
      <c r="F120" s="1171" t="str">
        <f>IFERROR(VLOOKUP(B120,LISTA_OFERENTES,2,FALSE)," ")</f>
        <v>GRUPO EMPRESARIAL PINZÓN MUÑOZ S.A.S.</v>
      </c>
      <c r="G120" s="1172"/>
      <c r="H120" s="1172"/>
      <c r="I120" s="1172"/>
      <c r="J120" s="1172"/>
      <c r="K120" s="1172"/>
      <c r="L120" s="1172"/>
      <c r="M120" s="1172"/>
      <c r="N120" s="1172"/>
      <c r="O120" s="1173"/>
      <c r="P120" s="1174" t="s">
        <v>104</v>
      </c>
      <c r="Q120" s="1175"/>
      <c r="R120" s="1176"/>
      <c r="S120" s="2">
        <f>5-(INT(COUNTBLANK(C123:C137))-10)</f>
        <v>5</v>
      </c>
      <c r="T120" s="3"/>
      <c r="AA120" s="37"/>
      <c r="AB120" s="37"/>
      <c r="AC120" s="37"/>
      <c r="AD120" s="6"/>
      <c r="AE120" s="6"/>
      <c r="AF120" s="6"/>
      <c r="AG120" s="6"/>
    </row>
    <row r="121" spans="1:34" s="8" customFormat="1" ht="30" customHeight="1">
      <c r="B121" s="1177" t="s">
        <v>45</v>
      </c>
      <c r="C121" s="1179" t="s">
        <v>15</v>
      </c>
      <c r="D121" s="1179" t="s">
        <v>16</v>
      </c>
      <c r="E121" s="1179" t="s">
        <v>17</v>
      </c>
      <c r="F121" s="1179" t="s">
        <v>18</v>
      </c>
      <c r="G121" s="1179" t="s">
        <v>19</v>
      </c>
      <c r="H121" s="1179" t="s">
        <v>20</v>
      </c>
      <c r="I121" s="1179" t="s">
        <v>21</v>
      </c>
      <c r="J121" s="1181" t="s">
        <v>52</v>
      </c>
      <c r="K121" s="1182"/>
      <c r="L121" s="1182"/>
      <c r="M121" s="1183"/>
      <c r="N121" s="1179" t="s">
        <v>79</v>
      </c>
      <c r="O121" s="1179" t="s">
        <v>80</v>
      </c>
      <c r="P121" s="5" t="s">
        <v>81</v>
      </c>
      <c r="Q121" s="5"/>
      <c r="R121" s="1179" t="s">
        <v>82</v>
      </c>
      <c r="S121" s="1179" t="s">
        <v>83</v>
      </c>
      <c r="T121" s="1179" t="str">
        <f>T11</f>
        <v>CUMPLE CON EL REQUERIMIENTO OBLIGATORIO DE HABER EJECUTADO MÍNIMO DOS (2) DE LOS CINCO CONTRATOS, DENTRO DE LAS CLASIFICACIONES DE LOS
CÓDIGOS 721214 Y 721517.</v>
      </c>
      <c r="U121" s="9"/>
      <c r="V121" s="9"/>
      <c r="W121" s="37"/>
      <c r="X121" s="37"/>
      <c r="Y121" s="37"/>
      <c r="Z121" s="37"/>
      <c r="AA121" s="37"/>
      <c r="AB121" s="37"/>
      <c r="AC121" s="37"/>
      <c r="AD121" s="6"/>
      <c r="AE121" s="6"/>
      <c r="AF121" s="6"/>
      <c r="AG121" s="6"/>
      <c r="AH121" s="23"/>
    </row>
    <row r="122" spans="1:34" s="8" customFormat="1" ht="106.5" customHeight="1">
      <c r="B122" s="1178"/>
      <c r="C122" s="1180"/>
      <c r="D122" s="1180"/>
      <c r="E122" s="1180"/>
      <c r="F122" s="1180"/>
      <c r="G122" s="1180"/>
      <c r="H122" s="1180"/>
      <c r="I122" s="1180"/>
      <c r="J122" s="1184" t="s">
        <v>85</v>
      </c>
      <c r="K122" s="1185"/>
      <c r="L122" s="1185"/>
      <c r="M122" s="1186"/>
      <c r="N122" s="1180"/>
      <c r="O122" s="1180"/>
      <c r="P122" s="4" t="s">
        <v>13</v>
      </c>
      <c r="Q122" s="4" t="s">
        <v>84</v>
      </c>
      <c r="R122" s="1180"/>
      <c r="S122" s="1180"/>
      <c r="T122" s="1180"/>
      <c r="U122" s="9"/>
      <c r="V122" s="9"/>
      <c r="W122" s="37"/>
      <c r="X122" s="37"/>
      <c r="Y122" s="37"/>
      <c r="Z122" s="37"/>
      <c r="AA122" s="37"/>
      <c r="AB122" s="37"/>
      <c r="AC122" s="37"/>
      <c r="AD122" s="6"/>
      <c r="AE122" s="6"/>
      <c r="AF122" s="6"/>
      <c r="AG122" s="6"/>
      <c r="AH122" s="23"/>
    </row>
    <row r="123" spans="1:34" s="6" customFormat="1" ht="24.95" customHeight="1">
      <c r="A123" s="10"/>
      <c r="B123" s="1153">
        <v>1</v>
      </c>
      <c r="C123" s="1196">
        <v>1</v>
      </c>
      <c r="D123" s="1196">
        <v>19</v>
      </c>
      <c r="E123" s="1196" t="s">
        <v>589</v>
      </c>
      <c r="F123" s="1196" t="s">
        <v>593</v>
      </c>
      <c r="G123" s="1208">
        <v>2047.56</v>
      </c>
      <c r="H123" s="1211" t="s">
        <v>569</v>
      </c>
      <c r="I123" s="1214">
        <v>0.85</v>
      </c>
      <c r="J123" s="273" t="s">
        <v>302</v>
      </c>
      <c r="K123" s="128">
        <f>+$K$13</f>
        <v>721015</v>
      </c>
      <c r="L123" s="273" t="s">
        <v>555</v>
      </c>
      <c r="M123" s="128">
        <f>+$M$13</f>
        <v>721517</v>
      </c>
      <c r="N123" s="1199" t="s">
        <v>637</v>
      </c>
      <c r="O123" s="1199" t="s">
        <v>638</v>
      </c>
      <c r="P123" s="1229"/>
      <c r="Q123" s="1205" t="s">
        <v>639</v>
      </c>
      <c r="R123" s="1205" t="s">
        <v>640</v>
      </c>
      <c r="S123" s="1150">
        <f>IF(COUNTIF(J123:M125,"CUMPLE")&gt;=1,(G123*I123),0)* (IF(N123="PRESENTÓ CERTIFICADO",1,0))* (IF(O123="ACORDE A ITEM 5.2.1 (T.R.)",1,0) )* ( IF(OR(Q123="SIN OBSERVACIÓN", Q123="REQUERIMIENTOS SUBSANADOS"),1,0)) *(IF(OR(R123="NINGUNO", R123="CUMPLEN CON LO SOLICITADO"),1,0))</f>
        <v>1740.4259999999999</v>
      </c>
      <c r="T123" s="1230" t="s">
        <v>641</v>
      </c>
      <c r="W123" s="37"/>
      <c r="X123" s="37"/>
      <c r="Y123" s="37"/>
      <c r="Z123" s="37"/>
      <c r="AA123" s="37"/>
      <c r="AB123" s="37"/>
      <c r="AC123" s="37"/>
      <c r="AH123" s="8"/>
    </row>
    <row r="124" spans="1:34" s="6" customFormat="1" ht="24.95" customHeight="1">
      <c r="A124" s="10"/>
      <c r="B124" s="1154"/>
      <c r="C124" s="1197"/>
      <c r="D124" s="1197"/>
      <c r="E124" s="1197"/>
      <c r="F124" s="1197"/>
      <c r="G124" s="1209"/>
      <c r="H124" s="1212"/>
      <c r="I124" s="1215"/>
      <c r="J124" s="273" t="s">
        <v>302</v>
      </c>
      <c r="K124" s="128">
        <f>+$K$14</f>
        <v>721214</v>
      </c>
      <c r="L124" s="273" t="s">
        <v>555</v>
      </c>
      <c r="M124" s="128">
        <f>+$M$14</f>
        <v>921217</v>
      </c>
      <c r="N124" s="1200"/>
      <c r="O124" s="1200"/>
      <c r="P124" s="1218"/>
      <c r="Q124" s="1206"/>
      <c r="R124" s="1206"/>
      <c r="S124" s="1151"/>
      <c r="T124" s="1231"/>
      <c r="W124" s="37"/>
      <c r="X124" s="37"/>
      <c r="Y124" s="37"/>
      <c r="Z124" s="37"/>
      <c r="AA124" s="37"/>
      <c r="AB124" s="37"/>
      <c r="AC124" s="37"/>
      <c r="AH124" s="8"/>
    </row>
    <row r="125" spans="1:34" s="6" customFormat="1" ht="24.95" customHeight="1">
      <c r="A125" s="10"/>
      <c r="B125" s="1155"/>
      <c r="C125" s="1198"/>
      <c r="D125" s="1198"/>
      <c r="E125" s="1198"/>
      <c r="F125" s="1198"/>
      <c r="G125" s="1210"/>
      <c r="H125" s="1213"/>
      <c r="I125" s="1216"/>
      <c r="J125" s="273" t="s">
        <v>555</v>
      </c>
      <c r="K125" s="128">
        <f>+$K$15</f>
        <v>461516</v>
      </c>
      <c r="L125" s="273"/>
      <c r="M125" s="128"/>
      <c r="N125" s="1201"/>
      <c r="O125" s="1201"/>
      <c r="P125" s="1219"/>
      <c r="Q125" s="1207"/>
      <c r="R125" s="1207"/>
      <c r="S125" s="1152"/>
      <c r="T125" s="1231"/>
      <c r="W125" s="37"/>
      <c r="X125" s="37"/>
      <c r="Y125" s="37"/>
      <c r="Z125" s="37"/>
      <c r="AA125" s="37"/>
      <c r="AB125" s="37"/>
      <c r="AC125" s="37"/>
    </row>
    <row r="126" spans="1:34" s="6" customFormat="1" ht="24.95" customHeight="1">
      <c r="A126" s="10"/>
      <c r="B126" s="1153">
        <v>2</v>
      </c>
      <c r="C126" s="1193">
        <v>25</v>
      </c>
      <c r="D126" s="1193">
        <v>26</v>
      </c>
      <c r="E126" s="1193">
        <v>2140695</v>
      </c>
      <c r="F126" s="1193" t="s">
        <v>574</v>
      </c>
      <c r="G126" s="1223">
        <v>3752.51</v>
      </c>
      <c r="H126" s="1211" t="s">
        <v>569</v>
      </c>
      <c r="I126" s="1214">
        <v>0.49</v>
      </c>
      <c r="J126" s="273" t="s">
        <v>302</v>
      </c>
      <c r="K126" s="128">
        <f>+$K$13</f>
        <v>721015</v>
      </c>
      <c r="L126" s="273" t="s">
        <v>302</v>
      </c>
      <c r="M126" s="128">
        <f>+$M$13</f>
        <v>721517</v>
      </c>
      <c r="N126" s="1199" t="s">
        <v>637</v>
      </c>
      <c r="O126" s="1199" t="s">
        <v>638</v>
      </c>
      <c r="P126" s="1229"/>
      <c r="Q126" s="1205" t="s">
        <v>639</v>
      </c>
      <c r="R126" s="1205" t="s">
        <v>640</v>
      </c>
      <c r="S126" s="1150">
        <f>IF(COUNTIF(J126:M128,"CUMPLE")&gt;=1,(G126*I126),0)* (IF(N126="PRESENTÓ CERTIFICADO",1,0))* (IF(O126="ACORDE A ITEM 5.2.1 (T.R.)",1,0) )* ( IF(OR(Q126="SIN OBSERVACIÓN", Q126="REQUERIMIENTOS SUBSANADOS"),1,0)) *(IF(OR(R126="NINGUNO", R126="CUMPLEN CON LO SOLICITADO"),1,0))</f>
        <v>1838.7299</v>
      </c>
      <c r="T126" s="1231"/>
      <c r="W126" s="37"/>
      <c r="X126" s="37"/>
      <c r="Y126" s="37"/>
      <c r="Z126" s="37"/>
      <c r="AA126" s="37"/>
      <c r="AB126" s="37"/>
      <c r="AC126" s="37"/>
    </row>
    <row r="127" spans="1:34" s="6" customFormat="1" ht="24.95" customHeight="1">
      <c r="A127" s="10"/>
      <c r="B127" s="1154"/>
      <c r="C127" s="1194"/>
      <c r="D127" s="1194"/>
      <c r="E127" s="1194"/>
      <c r="F127" s="1194"/>
      <c r="G127" s="1224"/>
      <c r="H127" s="1212"/>
      <c r="I127" s="1215"/>
      <c r="J127" s="273" t="s">
        <v>302</v>
      </c>
      <c r="K127" s="128">
        <f>+$K$14</f>
        <v>721214</v>
      </c>
      <c r="L127" s="273" t="s">
        <v>555</v>
      </c>
      <c r="M127" s="128">
        <f>+$M$14</f>
        <v>921217</v>
      </c>
      <c r="N127" s="1200"/>
      <c r="O127" s="1200"/>
      <c r="P127" s="1218"/>
      <c r="Q127" s="1206"/>
      <c r="R127" s="1206"/>
      <c r="S127" s="1151"/>
      <c r="T127" s="1231"/>
      <c r="W127" s="37"/>
      <c r="X127" s="37"/>
      <c r="Y127" s="37"/>
      <c r="Z127" s="37"/>
      <c r="AA127" s="37"/>
      <c r="AB127" s="37"/>
      <c r="AC127" s="37"/>
    </row>
    <row r="128" spans="1:34" s="6" customFormat="1" ht="24.95" customHeight="1">
      <c r="A128" s="10"/>
      <c r="B128" s="1155"/>
      <c r="C128" s="1195"/>
      <c r="D128" s="1195"/>
      <c r="E128" s="1195"/>
      <c r="F128" s="1195"/>
      <c r="G128" s="1225"/>
      <c r="H128" s="1213"/>
      <c r="I128" s="1216"/>
      <c r="J128" s="273" t="s">
        <v>555</v>
      </c>
      <c r="K128" s="128">
        <f>+$K$15</f>
        <v>461516</v>
      </c>
      <c r="L128" s="273"/>
      <c r="M128" s="128"/>
      <c r="N128" s="1201"/>
      <c r="O128" s="1201"/>
      <c r="P128" s="1219"/>
      <c r="Q128" s="1207"/>
      <c r="R128" s="1207"/>
      <c r="S128" s="1152"/>
      <c r="T128" s="1231"/>
      <c r="W128" s="37"/>
      <c r="X128" s="37"/>
      <c r="Y128" s="37"/>
      <c r="Z128" s="37"/>
    </row>
    <row r="129" spans="1:34" s="6" customFormat="1" ht="24.95" customHeight="1">
      <c r="A129" s="10"/>
      <c r="B129" s="1153">
        <v>3</v>
      </c>
      <c r="C129" s="1196">
        <v>31</v>
      </c>
      <c r="D129" s="1196">
        <v>28</v>
      </c>
      <c r="E129" s="1196" t="s">
        <v>590</v>
      </c>
      <c r="F129" s="1193" t="s">
        <v>594</v>
      </c>
      <c r="G129" s="1208">
        <v>788.23</v>
      </c>
      <c r="H129" s="1211" t="s">
        <v>568</v>
      </c>
      <c r="I129" s="1214">
        <v>1</v>
      </c>
      <c r="J129" s="273" t="s">
        <v>302</v>
      </c>
      <c r="K129" s="128">
        <f>+$K$13</f>
        <v>721015</v>
      </c>
      <c r="L129" s="273" t="s">
        <v>555</v>
      </c>
      <c r="M129" s="128">
        <f>+$M$13</f>
        <v>721517</v>
      </c>
      <c r="N129" s="1199" t="s">
        <v>637</v>
      </c>
      <c r="O129" s="1199" t="s">
        <v>638</v>
      </c>
      <c r="P129" s="1229"/>
      <c r="Q129" s="1205" t="s">
        <v>639</v>
      </c>
      <c r="R129" s="1205" t="s">
        <v>640</v>
      </c>
      <c r="S129" s="1150">
        <f>IF(COUNTIF(J129:M131,"CUMPLE")&gt;=1,(G129*I129),0)* (IF(N129="PRESENTÓ CERTIFICADO",1,0))* (IF(O129="ACORDE A ITEM 5.2.1 (T.R.)",1,0) )* ( IF(OR(Q129="SIN OBSERVACIÓN", Q129="REQUERIMIENTOS SUBSANADOS"),1,0)) *(IF(OR(R129="NINGUNO", R129="CUMPLEN CON LO SOLICITADO"),1,0))</f>
        <v>788.23</v>
      </c>
      <c r="T129" s="1231"/>
      <c r="W129" s="37"/>
      <c r="X129" s="37"/>
      <c r="Y129" s="37"/>
      <c r="Z129" s="37"/>
      <c r="AA129" s="3"/>
      <c r="AB129" s="3"/>
      <c r="AC129" s="3"/>
      <c r="AD129" s="3"/>
      <c r="AE129" s="3"/>
      <c r="AF129" s="3"/>
      <c r="AG129" s="3"/>
    </row>
    <row r="130" spans="1:34" s="6" customFormat="1" ht="24.95" customHeight="1">
      <c r="A130" s="10"/>
      <c r="B130" s="1154"/>
      <c r="C130" s="1197"/>
      <c r="D130" s="1197"/>
      <c r="E130" s="1197"/>
      <c r="F130" s="1194"/>
      <c r="G130" s="1209"/>
      <c r="H130" s="1212"/>
      <c r="I130" s="1215"/>
      <c r="J130" s="273" t="s">
        <v>302</v>
      </c>
      <c r="K130" s="128">
        <f>+$K$14</f>
        <v>721214</v>
      </c>
      <c r="L130" s="273" t="s">
        <v>555</v>
      </c>
      <c r="M130" s="128">
        <f>+$M$14</f>
        <v>921217</v>
      </c>
      <c r="N130" s="1200"/>
      <c r="O130" s="1200"/>
      <c r="P130" s="1218"/>
      <c r="Q130" s="1206"/>
      <c r="R130" s="1206"/>
      <c r="S130" s="1151"/>
      <c r="T130" s="1231"/>
      <c r="W130" s="37"/>
      <c r="X130" s="37"/>
      <c r="Y130" s="37"/>
      <c r="Z130" s="37"/>
    </row>
    <row r="131" spans="1:34" s="6" customFormat="1" ht="24.95" customHeight="1">
      <c r="A131" s="10"/>
      <c r="B131" s="1155"/>
      <c r="C131" s="1198"/>
      <c r="D131" s="1198"/>
      <c r="E131" s="1198"/>
      <c r="F131" s="1195"/>
      <c r="G131" s="1210"/>
      <c r="H131" s="1213"/>
      <c r="I131" s="1216"/>
      <c r="J131" s="273" t="s">
        <v>555</v>
      </c>
      <c r="K131" s="128">
        <f>+$K$15</f>
        <v>461516</v>
      </c>
      <c r="L131" s="273"/>
      <c r="M131" s="128"/>
      <c r="N131" s="1201"/>
      <c r="O131" s="1201"/>
      <c r="P131" s="1219"/>
      <c r="Q131" s="1207"/>
      <c r="R131" s="1207"/>
      <c r="S131" s="1152"/>
      <c r="T131" s="1231"/>
      <c r="W131" s="37"/>
      <c r="X131" s="37"/>
      <c r="Y131" s="37"/>
      <c r="Z131" s="37"/>
      <c r="AA131" s="23"/>
      <c r="AB131" s="23"/>
      <c r="AC131" s="23"/>
      <c r="AD131" s="23"/>
      <c r="AE131" s="23"/>
      <c r="AF131" s="23"/>
      <c r="AG131" s="23"/>
    </row>
    <row r="132" spans="1:34" s="6" customFormat="1" ht="24.95" customHeight="1">
      <c r="A132" s="10"/>
      <c r="B132" s="1153">
        <v>4</v>
      </c>
      <c r="C132" s="1193">
        <v>35</v>
      </c>
      <c r="D132" s="1193">
        <v>33</v>
      </c>
      <c r="E132" s="1193" t="s">
        <v>591</v>
      </c>
      <c r="F132" s="1193" t="s">
        <v>595</v>
      </c>
      <c r="G132" s="1223">
        <v>600.09</v>
      </c>
      <c r="H132" s="1211" t="s">
        <v>568</v>
      </c>
      <c r="I132" s="1226">
        <v>1</v>
      </c>
      <c r="J132" s="273" t="s">
        <v>302</v>
      </c>
      <c r="K132" s="128">
        <f>+$K$13</f>
        <v>721015</v>
      </c>
      <c r="L132" s="273" t="s">
        <v>302</v>
      </c>
      <c r="M132" s="128">
        <f>+$M$13</f>
        <v>721517</v>
      </c>
      <c r="N132" s="1199" t="s">
        <v>637</v>
      </c>
      <c r="O132" s="1199" t="s">
        <v>638</v>
      </c>
      <c r="P132" s="1266"/>
      <c r="Q132" s="1205" t="s">
        <v>639</v>
      </c>
      <c r="R132" s="1205" t="s">
        <v>640</v>
      </c>
      <c r="S132" s="1150">
        <f>IF(COUNTIF(J132:M134,"CUMPLE")&gt;=1,(G132*I132),0)* (IF(N132="PRESENTÓ CERTIFICADO",1,0))* (IF(O132="ACORDE A ITEM 5.2.1 (T.R.)",1,0) )* ( IF(OR(Q132="SIN OBSERVACIÓN", Q132="REQUERIMIENTOS SUBSANADOS"),1,0)) *(IF(OR(R132="NINGUNO", R132="CUMPLEN CON LO SOLICITADO"),1,0))</f>
        <v>600.09</v>
      </c>
      <c r="T132" s="1231"/>
      <c r="W132" s="37"/>
      <c r="X132" s="37"/>
      <c r="Y132" s="37"/>
      <c r="Z132" s="37"/>
      <c r="AA132" s="23"/>
      <c r="AB132" s="23"/>
      <c r="AC132" s="23"/>
      <c r="AD132" s="23"/>
      <c r="AE132" s="23"/>
      <c r="AF132" s="23"/>
      <c r="AG132" s="23"/>
    </row>
    <row r="133" spans="1:34" s="6" customFormat="1" ht="24.95" customHeight="1">
      <c r="A133" s="10"/>
      <c r="B133" s="1154"/>
      <c r="C133" s="1194"/>
      <c r="D133" s="1194"/>
      <c r="E133" s="1194"/>
      <c r="F133" s="1194"/>
      <c r="G133" s="1224"/>
      <c r="H133" s="1212"/>
      <c r="I133" s="1227"/>
      <c r="J133" s="273" t="s">
        <v>302</v>
      </c>
      <c r="K133" s="128">
        <f>+$K$14</f>
        <v>721214</v>
      </c>
      <c r="L133" s="273" t="s">
        <v>555</v>
      </c>
      <c r="M133" s="128">
        <f>+$M$14</f>
        <v>921217</v>
      </c>
      <c r="N133" s="1200"/>
      <c r="O133" s="1200"/>
      <c r="P133" s="1238"/>
      <c r="Q133" s="1206"/>
      <c r="R133" s="1206"/>
      <c r="S133" s="1151"/>
      <c r="T133" s="1231"/>
      <c r="W133" s="37"/>
      <c r="X133" s="37"/>
      <c r="Y133" s="37"/>
      <c r="Z133" s="37"/>
      <c r="AA133" s="23"/>
      <c r="AB133" s="23"/>
      <c r="AC133" s="23"/>
      <c r="AD133" s="23"/>
      <c r="AE133" s="23"/>
      <c r="AF133" s="23"/>
      <c r="AG133" s="23"/>
    </row>
    <row r="134" spans="1:34" s="6" customFormat="1" ht="24.95" customHeight="1">
      <c r="A134" s="10"/>
      <c r="B134" s="1155"/>
      <c r="C134" s="1195"/>
      <c r="D134" s="1195"/>
      <c r="E134" s="1195"/>
      <c r="F134" s="1195"/>
      <c r="G134" s="1225"/>
      <c r="H134" s="1213"/>
      <c r="I134" s="1228"/>
      <c r="J134" s="273" t="s">
        <v>302</v>
      </c>
      <c r="K134" s="128">
        <f>+$K$15</f>
        <v>461516</v>
      </c>
      <c r="L134" s="273"/>
      <c r="M134" s="128"/>
      <c r="N134" s="1201"/>
      <c r="O134" s="1201"/>
      <c r="P134" s="1239"/>
      <c r="Q134" s="1207"/>
      <c r="R134" s="1207"/>
      <c r="S134" s="1152"/>
      <c r="T134" s="1231"/>
      <c r="W134" s="37"/>
      <c r="X134" s="37"/>
      <c r="Y134" s="37"/>
      <c r="Z134" s="37"/>
      <c r="AA134" s="37"/>
      <c r="AB134" s="37"/>
      <c r="AC134" s="37"/>
      <c r="AD134" s="8"/>
      <c r="AE134" s="8"/>
      <c r="AF134" s="8"/>
      <c r="AG134" s="8"/>
    </row>
    <row r="135" spans="1:34" s="6" customFormat="1" ht="24.95" customHeight="1">
      <c r="A135" s="10"/>
      <c r="B135" s="1153">
        <v>5</v>
      </c>
      <c r="C135" s="1196">
        <v>51</v>
      </c>
      <c r="D135" s="1196">
        <v>40</v>
      </c>
      <c r="E135" s="1196" t="s">
        <v>592</v>
      </c>
      <c r="F135" s="1193" t="s">
        <v>596</v>
      </c>
      <c r="G135" s="1208">
        <v>6728.42</v>
      </c>
      <c r="H135" s="1211" t="s">
        <v>569</v>
      </c>
      <c r="I135" s="1226">
        <v>0.79</v>
      </c>
      <c r="J135" s="273" t="s">
        <v>302</v>
      </c>
      <c r="K135" s="128">
        <f>+$K$13</f>
        <v>721015</v>
      </c>
      <c r="L135" s="273" t="s">
        <v>302</v>
      </c>
      <c r="M135" s="128">
        <f>+$M$13</f>
        <v>721517</v>
      </c>
      <c r="N135" s="1199" t="s">
        <v>637</v>
      </c>
      <c r="O135" s="1199" t="s">
        <v>638</v>
      </c>
      <c r="P135" s="1229"/>
      <c r="Q135" s="1205" t="s">
        <v>639</v>
      </c>
      <c r="R135" s="1205" t="s">
        <v>640</v>
      </c>
      <c r="S135" s="1150">
        <f>IF(COUNTIF(J135:M137,"CUMPLE")&gt;=1,(G135*I135),0)* (IF(N135="PRESENTÓ CERTIFICADO",1,0))* (IF(O135="ACORDE A ITEM 5.2.1 (T.R.)",1,0) )* ( IF(OR(Q135="SIN OBSERVACIÓN", Q135="REQUERIMIENTOS SUBSANADOS"),1,0)) *(IF(OR(R135="NINGUNO", R135="CUMPLEN CON LO SOLICITADO"),1,0))</f>
        <v>5315.4518000000007</v>
      </c>
      <c r="T135" s="1231"/>
      <c r="W135" s="37"/>
      <c r="X135" s="37"/>
      <c r="Y135" s="37"/>
      <c r="Z135" s="37"/>
      <c r="AA135" s="37"/>
      <c r="AB135" s="37"/>
      <c r="AC135" s="37"/>
      <c r="AD135" s="8"/>
      <c r="AE135" s="8"/>
      <c r="AF135" s="8"/>
      <c r="AG135" s="8"/>
    </row>
    <row r="136" spans="1:34" s="6" customFormat="1" ht="24.95" customHeight="1">
      <c r="A136" s="10"/>
      <c r="B136" s="1154"/>
      <c r="C136" s="1197"/>
      <c r="D136" s="1197"/>
      <c r="E136" s="1197"/>
      <c r="F136" s="1194"/>
      <c r="G136" s="1209"/>
      <c r="H136" s="1212"/>
      <c r="I136" s="1227"/>
      <c r="J136" s="273" t="s">
        <v>302</v>
      </c>
      <c r="K136" s="128">
        <f>+$K$14</f>
        <v>721214</v>
      </c>
      <c r="L136" s="273" t="s">
        <v>302</v>
      </c>
      <c r="M136" s="128">
        <f>+$M$14</f>
        <v>921217</v>
      </c>
      <c r="N136" s="1200"/>
      <c r="O136" s="1200"/>
      <c r="P136" s="1218"/>
      <c r="Q136" s="1206"/>
      <c r="R136" s="1206"/>
      <c r="S136" s="1151"/>
      <c r="T136" s="1231"/>
      <c r="W136" s="37"/>
      <c r="X136" s="37"/>
      <c r="Y136" s="37"/>
      <c r="Z136" s="37"/>
      <c r="AA136" s="37"/>
      <c r="AB136" s="37"/>
      <c r="AC136" s="37"/>
    </row>
    <row r="137" spans="1:34" s="6" customFormat="1" ht="24.95" customHeight="1">
      <c r="A137" s="10"/>
      <c r="B137" s="1155"/>
      <c r="C137" s="1198"/>
      <c r="D137" s="1198"/>
      <c r="E137" s="1198"/>
      <c r="F137" s="1195"/>
      <c r="G137" s="1210"/>
      <c r="H137" s="1213"/>
      <c r="I137" s="1228"/>
      <c r="J137" s="273" t="s">
        <v>555</v>
      </c>
      <c r="K137" s="128">
        <f>+$K$15</f>
        <v>461516</v>
      </c>
      <c r="L137" s="273"/>
      <c r="M137" s="128"/>
      <c r="N137" s="1201"/>
      <c r="O137" s="1201"/>
      <c r="P137" s="1219"/>
      <c r="Q137" s="1207"/>
      <c r="R137" s="1207"/>
      <c r="S137" s="1152"/>
      <c r="T137" s="1232"/>
      <c r="W137" s="37"/>
      <c r="X137" s="37"/>
      <c r="Y137" s="37"/>
      <c r="Z137" s="37"/>
      <c r="AA137" s="37"/>
      <c r="AB137" s="37"/>
      <c r="AC137" s="37"/>
    </row>
    <row r="138" spans="1:34" s="3" customFormat="1" ht="24.95" customHeight="1">
      <c r="B138" s="1162" t="str">
        <f>IF(S139=" "," ",IF(S139&gt;=$H$6,"CUMPLE CON LA EXPERIENCIA REQUERIDA","NO CUMPLE CON LA EXPERIENCIA REQUERIDA"))</f>
        <v>CUMPLE CON LA EXPERIENCIA REQUERIDA</v>
      </c>
      <c r="C138" s="1163"/>
      <c r="D138" s="1163"/>
      <c r="E138" s="1163"/>
      <c r="F138" s="1163"/>
      <c r="G138" s="1163"/>
      <c r="H138" s="1163"/>
      <c r="I138" s="1163"/>
      <c r="J138" s="1163"/>
      <c r="K138" s="1163"/>
      <c r="L138" s="1163"/>
      <c r="M138" s="1163"/>
      <c r="N138" s="1163"/>
      <c r="O138" s="1164"/>
      <c r="P138" s="1126" t="s">
        <v>22</v>
      </c>
      <c r="Q138" s="1127"/>
      <c r="R138" s="371"/>
      <c r="S138" s="7">
        <f>IF(T123="SI",SUM(S123:S137),0)</f>
        <v>10282.9277</v>
      </c>
      <c r="T138" s="1124" t="str">
        <f>IF(S139=" "," ",IF(S139&gt;=$H$6,"CUMPLE","NO CUMPLE"))</f>
        <v>CUMPLE</v>
      </c>
      <c r="W138" s="37"/>
      <c r="X138" s="37"/>
      <c r="Y138" s="37"/>
      <c r="Z138" s="37"/>
      <c r="AA138" s="37"/>
      <c r="AB138" s="37"/>
      <c r="AC138" s="37"/>
      <c r="AD138" s="6"/>
      <c r="AE138" s="6"/>
      <c r="AF138" s="6"/>
      <c r="AG138" s="6"/>
      <c r="AH138" s="6"/>
    </row>
    <row r="139" spans="1:34" s="6" customFormat="1" ht="61.5" customHeight="1">
      <c r="B139" s="1165"/>
      <c r="C139" s="1166"/>
      <c r="D139" s="1166"/>
      <c r="E139" s="1166"/>
      <c r="F139" s="1166"/>
      <c r="G139" s="1166"/>
      <c r="H139" s="1166"/>
      <c r="I139" s="1166"/>
      <c r="J139" s="1166"/>
      <c r="K139" s="1166"/>
      <c r="L139" s="1166"/>
      <c r="M139" s="1166"/>
      <c r="N139" s="1166"/>
      <c r="O139" s="1167"/>
      <c r="P139" s="1126" t="s">
        <v>24</v>
      </c>
      <c r="Q139" s="1127"/>
      <c r="R139" s="371"/>
      <c r="S139" s="73">
        <f>IFERROR((S138/$P$6)," ")</f>
        <v>14.009438283378747</v>
      </c>
      <c r="T139" s="1125"/>
      <c r="W139" s="37"/>
      <c r="X139" s="37"/>
      <c r="Y139" s="37"/>
      <c r="Z139" s="37"/>
      <c r="AA139" s="37"/>
      <c r="AB139" s="37"/>
      <c r="AC139" s="37"/>
    </row>
    <row r="140" spans="1:34" ht="30" customHeight="1">
      <c r="AA140" s="37"/>
      <c r="AB140" s="37"/>
      <c r="AC140" s="37"/>
      <c r="AD140" s="6"/>
      <c r="AE140" s="6"/>
      <c r="AF140" s="6"/>
      <c r="AG140" s="6"/>
      <c r="AH140" s="3"/>
    </row>
    <row r="141" spans="1:34" ht="30" customHeight="1">
      <c r="AA141" s="37"/>
      <c r="AB141" s="37"/>
      <c r="AC141" s="37"/>
      <c r="AD141" s="6"/>
      <c r="AE141" s="6"/>
      <c r="AF141" s="6"/>
      <c r="AG141" s="6"/>
      <c r="AH141" s="6"/>
    </row>
    <row r="142" spans="1:34" ht="36" customHeight="1">
      <c r="B142" s="95">
        <v>7</v>
      </c>
      <c r="C142" s="1168" t="s">
        <v>78</v>
      </c>
      <c r="D142" s="1169"/>
      <c r="E142" s="1170"/>
      <c r="F142" s="1171" t="str">
        <f>IFERROR(VLOOKUP(B142,LISTA_OFERENTES,2,FALSE)," ")</f>
        <v>ASEM S.A.S.</v>
      </c>
      <c r="G142" s="1172"/>
      <c r="H142" s="1172"/>
      <c r="I142" s="1172"/>
      <c r="J142" s="1172"/>
      <c r="K142" s="1172"/>
      <c r="L142" s="1172"/>
      <c r="M142" s="1172"/>
      <c r="N142" s="1172"/>
      <c r="O142" s="1173"/>
      <c r="P142" s="1174" t="s">
        <v>104</v>
      </c>
      <c r="Q142" s="1175"/>
      <c r="R142" s="1176"/>
      <c r="S142" s="2">
        <f>5-(INT(COUNTBLANK(C145:C159))-10)</f>
        <v>4</v>
      </c>
      <c r="T142" s="3"/>
      <c r="AA142" s="37"/>
      <c r="AB142" s="37"/>
      <c r="AC142" s="37"/>
      <c r="AD142" s="6"/>
      <c r="AE142" s="6"/>
      <c r="AF142" s="6"/>
      <c r="AG142" s="6"/>
    </row>
    <row r="143" spans="1:34" s="8" customFormat="1" ht="30" customHeight="1">
      <c r="B143" s="1177" t="s">
        <v>45</v>
      </c>
      <c r="C143" s="1179" t="s">
        <v>15</v>
      </c>
      <c r="D143" s="1179" t="s">
        <v>16</v>
      </c>
      <c r="E143" s="1179" t="s">
        <v>17</v>
      </c>
      <c r="F143" s="1179" t="s">
        <v>18</v>
      </c>
      <c r="G143" s="1179" t="s">
        <v>19</v>
      </c>
      <c r="H143" s="1179" t="s">
        <v>20</v>
      </c>
      <c r="I143" s="1179" t="s">
        <v>21</v>
      </c>
      <c r="J143" s="1181" t="s">
        <v>52</v>
      </c>
      <c r="K143" s="1182"/>
      <c r="L143" s="1182"/>
      <c r="M143" s="1183"/>
      <c r="N143" s="1179" t="s">
        <v>79</v>
      </c>
      <c r="O143" s="1179" t="s">
        <v>80</v>
      </c>
      <c r="P143" s="5" t="s">
        <v>81</v>
      </c>
      <c r="Q143" s="5"/>
      <c r="R143" s="1179" t="s">
        <v>82</v>
      </c>
      <c r="S143" s="1179" t="s">
        <v>83</v>
      </c>
      <c r="T143" s="1179" t="str">
        <f>T11</f>
        <v>CUMPLE CON EL REQUERIMIENTO OBLIGATORIO DE HABER EJECUTADO MÍNIMO DOS (2) DE LOS CINCO CONTRATOS, DENTRO DE LAS CLASIFICACIONES DE LOS
CÓDIGOS 721214 Y 721517.</v>
      </c>
      <c r="U143" s="9"/>
      <c r="V143" s="9"/>
      <c r="W143" s="37"/>
      <c r="X143" s="37"/>
      <c r="Y143" s="37"/>
      <c r="Z143" s="37"/>
      <c r="AA143" s="37"/>
      <c r="AB143" s="37"/>
      <c r="AC143" s="37"/>
      <c r="AD143" s="6"/>
      <c r="AE143" s="6"/>
      <c r="AF143" s="6"/>
      <c r="AG143" s="6"/>
      <c r="AH143" s="23"/>
    </row>
    <row r="144" spans="1:34" s="8" customFormat="1" ht="113.25" customHeight="1">
      <c r="B144" s="1178"/>
      <c r="C144" s="1180"/>
      <c r="D144" s="1180"/>
      <c r="E144" s="1180"/>
      <c r="F144" s="1180"/>
      <c r="G144" s="1180"/>
      <c r="H144" s="1180"/>
      <c r="I144" s="1180"/>
      <c r="J144" s="1184" t="s">
        <v>85</v>
      </c>
      <c r="K144" s="1185"/>
      <c r="L144" s="1185"/>
      <c r="M144" s="1186"/>
      <c r="N144" s="1180"/>
      <c r="O144" s="1180"/>
      <c r="P144" s="4" t="s">
        <v>13</v>
      </c>
      <c r="Q144" s="4" t="s">
        <v>84</v>
      </c>
      <c r="R144" s="1180"/>
      <c r="S144" s="1180"/>
      <c r="T144" s="1180"/>
      <c r="U144" s="9"/>
      <c r="V144" s="9"/>
      <c r="W144" s="37"/>
      <c r="X144" s="37"/>
      <c r="Y144" s="37"/>
      <c r="Z144" s="37"/>
      <c r="AA144" s="37"/>
      <c r="AB144" s="37"/>
      <c r="AC144" s="37"/>
      <c r="AD144" s="6"/>
      <c r="AE144" s="6"/>
      <c r="AF144" s="6"/>
      <c r="AG144" s="6"/>
      <c r="AH144" s="23"/>
    </row>
    <row r="145" spans="1:34" s="6" customFormat="1" ht="24.95" customHeight="1">
      <c r="A145" s="10"/>
      <c r="B145" s="1153">
        <v>1</v>
      </c>
      <c r="C145" s="1156">
        <v>2</v>
      </c>
      <c r="D145" s="1156">
        <v>10</v>
      </c>
      <c r="E145" s="1156" t="s">
        <v>597</v>
      </c>
      <c r="F145" s="1156" t="s">
        <v>600</v>
      </c>
      <c r="G145" s="1159">
        <v>7837.1</v>
      </c>
      <c r="H145" s="1137" t="s">
        <v>554</v>
      </c>
      <c r="I145" s="1140">
        <v>0.8</v>
      </c>
      <c r="J145" s="273" t="s">
        <v>302</v>
      </c>
      <c r="K145" s="128">
        <f>+$K$13</f>
        <v>721015</v>
      </c>
      <c r="L145" s="273" t="s">
        <v>555</v>
      </c>
      <c r="M145" s="128">
        <f>+$M$13</f>
        <v>721517</v>
      </c>
      <c r="N145" s="1143" t="s">
        <v>637</v>
      </c>
      <c r="O145" s="1143" t="s">
        <v>638</v>
      </c>
      <c r="P145" s="1144"/>
      <c r="Q145" s="1147" t="s">
        <v>639</v>
      </c>
      <c r="R145" s="1147" t="s">
        <v>643</v>
      </c>
      <c r="S145" s="1150">
        <f>IF(COUNTIF(J145:M147,"CUMPLE")&gt;=1,(G145*I145),0)* (IF(N145="PRESENTÓ CERTIFICADO",1,0))* (IF(O145="ACORDE A ITEM 5.2.1 (T.R.)",1,0) )* ( IF(OR(Q145="SIN OBSERVACIÓN", Q145="REQUERIMIENTOS SUBSANADOS"),1,0)) *(IF(OR(R145="NINGUNO", R145="CUMPLEN CON LO SOLICITADO"),1,0))</f>
        <v>6269.68</v>
      </c>
      <c r="T145" s="1128" t="s">
        <v>641</v>
      </c>
      <c r="W145" s="37"/>
      <c r="X145" s="37"/>
      <c r="Y145" s="37"/>
      <c r="Z145" s="37"/>
      <c r="AA145" s="37"/>
      <c r="AB145" s="37"/>
      <c r="AC145" s="37"/>
      <c r="AH145" s="8"/>
    </row>
    <row r="146" spans="1:34" s="6" customFormat="1" ht="24.95" customHeight="1">
      <c r="A146" s="10"/>
      <c r="B146" s="1154"/>
      <c r="C146" s="1157"/>
      <c r="D146" s="1157"/>
      <c r="E146" s="1157"/>
      <c r="F146" s="1157"/>
      <c r="G146" s="1160"/>
      <c r="H146" s="1138"/>
      <c r="I146" s="1141"/>
      <c r="J146" s="273" t="s">
        <v>302</v>
      </c>
      <c r="K146" s="128">
        <f>+$K$14</f>
        <v>721214</v>
      </c>
      <c r="L146" s="273" t="s">
        <v>555</v>
      </c>
      <c r="M146" s="128">
        <f>+$M$14</f>
        <v>921217</v>
      </c>
      <c r="N146" s="1120"/>
      <c r="O146" s="1120"/>
      <c r="P146" s="1145"/>
      <c r="Q146" s="1148"/>
      <c r="R146" s="1148"/>
      <c r="S146" s="1151"/>
      <c r="T146" s="1129"/>
      <c r="W146" s="37"/>
      <c r="X146" s="37"/>
      <c r="Y146" s="37"/>
      <c r="Z146" s="37"/>
      <c r="AA146" s="37"/>
      <c r="AB146" s="37"/>
      <c r="AC146" s="37"/>
      <c r="AH146" s="8"/>
    </row>
    <row r="147" spans="1:34" s="6" customFormat="1" ht="24.95" customHeight="1">
      <c r="A147" s="10"/>
      <c r="B147" s="1155"/>
      <c r="C147" s="1158"/>
      <c r="D147" s="1158"/>
      <c r="E147" s="1158"/>
      <c r="F147" s="1158"/>
      <c r="G147" s="1161"/>
      <c r="H147" s="1139"/>
      <c r="I147" s="1142"/>
      <c r="J147" s="273" t="s">
        <v>555</v>
      </c>
      <c r="K147" s="128">
        <f>+$K$15</f>
        <v>461516</v>
      </c>
      <c r="L147" s="273"/>
      <c r="M147" s="128"/>
      <c r="N147" s="1121"/>
      <c r="O147" s="1121"/>
      <c r="P147" s="1146"/>
      <c r="Q147" s="1149"/>
      <c r="R147" s="1149"/>
      <c r="S147" s="1152"/>
      <c r="T147" s="1129"/>
      <c r="W147" s="37"/>
      <c r="X147" s="37"/>
      <c r="Y147" s="37"/>
      <c r="Z147" s="37"/>
      <c r="AA147" s="37"/>
      <c r="AB147" s="37"/>
      <c r="AC147" s="37"/>
    </row>
    <row r="148" spans="1:34" s="6" customFormat="1" ht="24.95" customHeight="1">
      <c r="A148" s="10"/>
      <c r="B148" s="1153">
        <v>2</v>
      </c>
      <c r="C148" s="1131">
        <v>3</v>
      </c>
      <c r="D148" s="1131">
        <v>12</v>
      </c>
      <c r="E148" s="1131">
        <v>641</v>
      </c>
      <c r="F148" s="1131" t="s">
        <v>601</v>
      </c>
      <c r="G148" s="1134">
        <v>223.18</v>
      </c>
      <c r="H148" s="1211" t="s">
        <v>568</v>
      </c>
      <c r="I148" s="1140">
        <v>1</v>
      </c>
      <c r="J148" s="273" t="s">
        <v>302</v>
      </c>
      <c r="K148" s="128">
        <f>+$K$13</f>
        <v>721015</v>
      </c>
      <c r="L148" s="273" t="s">
        <v>555</v>
      </c>
      <c r="M148" s="128">
        <f>+$M$13</f>
        <v>721517</v>
      </c>
      <c r="N148" s="1143" t="s">
        <v>637</v>
      </c>
      <c r="O148" s="1143" t="s">
        <v>638</v>
      </c>
      <c r="P148" s="1267"/>
      <c r="Q148" s="1147" t="s">
        <v>639</v>
      </c>
      <c r="R148" s="1147" t="s">
        <v>643</v>
      </c>
      <c r="S148" s="1150">
        <f>IF(COUNTIF(J148:M150,"CUMPLE")&gt;=1,(G148*I148),0)* (IF(N148="PRESENTÓ CERTIFICADO",1,0))* (IF(O148="ACORDE A ITEM 5.2.1 (T.R.)",1,0) )* ( IF(OR(Q148="SIN OBSERVACIÓN", Q148="REQUERIMIENTOS SUBSANADOS"),1,0)) *(IF(OR(R148="NINGUNO", R148="CUMPLEN CON LO SOLICITADO"),1,0))</f>
        <v>223.18</v>
      </c>
      <c r="T148" s="1129"/>
      <c r="W148" s="37"/>
      <c r="X148" s="37"/>
      <c r="Y148" s="37"/>
      <c r="Z148" s="37"/>
      <c r="AA148" s="37"/>
      <c r="AB148" s="37"/>
      <c r="AC148" s="37"/>
    </row>
    <row r="149" spans="1:34" s="6" customFormat="1" ht="24.95" customHeight="1">
      <c r="A149" s="10"/>
      <c r="B149" s="1154"/>
      <c r="C149" s="1132"/>
      <c r="D149" s="1132"/>
      <c r="E149" s="1132"/>
      <c r="F149" s="1132"/>
      <c r="G149" s="1135"/>
      <c r="H149" s="1212"/>
      <c r="I149" s="1141"/>
      <c r="J149" s="273" t="s">
        <v>302</v>
      </c>
      <c r="K149" s="128">
        <f>+$K$14</f>
        <v>721214</v>
      </c>
      <c r="L149" s="273" t="s">
        <v>555</v>
      </c>
      <c r="M149" s="128">
        <f>+$M$14</f>
        <v>921217</v>
      </c>
      <c r="N149" s="1120"/>
      <c r="O149" s="1120"/>
      <c r="P149" s="1268"/>
      <c r="Q149" s="1148"/>
      <c r="R149" s="1148"/>
      <c r="S149" s="1151"/>
      <c r="T149" s="1129"/>
      <c r="W149" s="37"/>
      <c r="X149" s="37"/>
      <c r="Y149" s="37"/>
      <c r="Z149" s="37"/>
      <c r="AA149" s="37"/>
      <c r="AB149" s="37"/>
      <c r="AC149" s="37"/>
    </row>
    <row r="150" spans="1:34" s="6" customFormat="1" ht="24.95" customHeight="1">
      <c r="A150" s="10"/>
      <c r="B150" s="1155"/>
      <c r="C150" s="1133"/>
      <c r="D150" s="1133"/>
      <c r="E150" s="1133"/>
      <c r="F150" s="1133"/>
      <c r="G150" s="1136"/>
      <c r="H150" s="1213"/>
      <c r="I150" s="1142"/>
      <c r="J150" s="273" t="s">
        <v>555</v>
      </c>
      <c r="K150" s="128">
        <f>+$K$15</f>
        <v>461516</v>
      </c>
      <c r="L150" s="273"/>
      <c r="M150" s="128"/>
      <c r="N150" s="1121"/>
      <c r="O150" s="1121"/>
      <c r="P150" s="1269"/>
      <c r="Q150" s="1149"/>
      <c r="R150" s="1149"/>
      <c r="S150" s="1152"/>
      <c r="T150" s="1129"/>
      <c r="W150" s="37"/>
      <c r="X150" s="37"/>
      <c r="Y150" s="37"/>
      <c r="Z150" s="37"/>
    </row>
    <row r="151" spans="1:34" s="6" customFormat="1" ht="24.95" customHeight="1">
      <c r="A151" s="10"/>
      <c r="B151" s="1153">
        <v>3</v>
      </c>
      <c r="C151" s="1156">
        <v>7</v>
      </c>
      <c r="D151" s="1156">
        <v>14</v>
      </c>
      <c r="E151" s="1156" t="s">
        <v>598</v>
      </c>
      <c r="F151" s="1156" t="s">
        <v>600</v>
      </c>
      <c r="G151" s="1159">
        <v>1668.29</v>
      </c>
      <c r="H151" s="1211" t="s">
        <v>568</v>
      </c>
      <c r="I151" s="1140">
        <v>1</v>
      </c>
      <c r="J151" s="273" t="s">
        <v>302</v>
      </c>
      <c r="K151" s="128">
        <f>+$K$13</f>
        <v>721015</v>
      </c>
      <c r="L151" s="273" t="s">
        <v>302</v>
      </c>
      <c r="M151" s="128">
        <f>+$M$13</f>
        <v>721517</v>
      </c>
      <c r="N151" s="1143" t="s">
        <v>637</v>
      </c>
      <c r="O151" s="1143" t="s">
        <v>638</v>
      </c>
      <c r="P151" s="1144"/>
      <c r="Q151" s="1147" t="s">
        <v>639</v>
      </c>
      <c r="R151" s="1147" t="s">
        <v>643</v>
      </c>
      <c r="S151" s="1150">
        <f>IF(COUNTIF(J151:M153,"CUMPLE")&gt;=1,(G151*I151),0)* (IF(N151="PRESENTÓ CERTIFICADO",1,0))* (IF(O151="ACORDE A ITEM 5.2.1 (T.R.)",1,0) )* ( IF(OR(Q151="SIN OBSERVACIÓN", Q151="REQUERIMIENTOS SUBSANADOS"),1,0)) *(IF(OR(R151="NINGUNO", R151="CUMPLEN CON LO SOLICITADO"),1,0))</f>
        <v>1668.29</v>
      </c>
      <c r="T151" s="1129"/>
      <c r="W151" s="37"/>
      <c r="X151" s="37"/>
      <c r="Y151" s="37"/>
      <c r="Z151" s="37"/>
      <c r="AA151" s="3"/>
      <c r="AB151" s="3"/>
      <c r="AC151" s="3"/>
      <c r="AD151" s="3"/>
      <c r="AE151" s="3"/>
      <c r="AF151" s="3"/>
      <c r="AG151" s="3"/>
    </row>
    <row r="152" spans="1:34" s="6" customFormat="1" ht="24.95" customHeight="1">
      <c r="A152" s="10"/>
      <c r="B152" s="1154"/>
      <c r="C152" s="1157"/>
      <c r="D152" s="1157"/>
      <c r="E152" s="1157"/>
      <c r="F152" s="1157"/>
      <c r="G152" s="1160"/>
      <c r="H152" s="1212"/>
      <c r="I152" s="1141"/>
      <c r="J152" s="273" t="s">
        <v>302</v>
      </c>
      <c r="K152" s="128">
        <f>+$K$14</f>
        <v>721214</v>
      </c>
      <c r="L152" s="273" t="s">
        <v>555</v>
      </c>
      <c r="M152" s="128">
        <f>+$M$14</f>
        <v>921217</v>
      </c>
      <c r="N152" s="1120"/>
      <c r="O152" s="1120"/>
      <c r="P152" s="1145"/>
      <c r="Q152" s="1148"/>
      <c r="R152" s="1148"/>
      <c r="S152" s="1151"/>
      <c r="T152" s="1129"/>
      <c r="W152" s="37"/>
      <c r="X152" s="37"/>
      <c r="Y152" s="37"/>
      <c r="Z152" s="37"/>
    </row>
    <row r="153" spans="1:34" s="6" customFormat="1" ht="24.95" customHeight="1">
      <c r="A153" s="10"/>
      <c r="B153" s="1155"/>
      <c r="C153" s="1158"/>
      <c r="D153" s="1158"/>
      <c r="E153" s="1158"/>
      <c r="F153" s="1158"/>
      <c r="G153" s="1161"/>
      <c r="H153" s="1213"/>
      <c r="I153" s="1142"/>
      <c r="J153" s="273" t="s">
        <v>555</v>
      </c>
      <c r="K153" s="128">
        <f>+$K$15</f>
        <v>461516</v>
      </c>
      <c r="L153" s="273"/>
      <c r="M153" s="128"/>
      <c r="N153" s="1121"/>
      <c r="O153" s="1121"/>
      <c r="P153" s="1146"/>
      <c r="Q153" s="1149"/>
      <c r="R153" s="1149"/>
      <c r="S153" s="1152"/>
      <c r="T153" s="1129"/>
      <c r="W153" s="37"/>
      <c r="X153" s="37"/>
      <c r="Y153" s="37"/>
      <c r="Z153" s="37"/>
      <c r="AA153" s="23"/>
      <c r="AB153" s="23"/>
      <c r="AC153" s="23"/>
      <c r="AD153" s="23"/>
      <c r="AE153" s="23"/>
      <c r="AF153" s="23"/>
      <c r="AG153" s="23"/>
    </row>
    <row r="154" spans="1:34" s="6" customFormat="1" ht="24.95" customHeight="1">
      <c r="A154" s="10"/>
      <c r="B154" s="1153">
        <v>4</v>
      </c>
      <c r="C154" s="1131">
        <v>8</v>
      </c>
      <c r="D154" s="1131">
        <v>16</v>
      </c>
      <c r="E154" s="1131" t="s">
        <v>599</v>
      </c>
      <c r="F154" s="1156" t="s">
        <v>600</v>
      </c>
      <c r="G154" s="1134">
        <v>8910.93</v>
      </c>
      <c r="H154" s="1211" t="s">
        <v>568</v>
      </c>
      <c r="I154" s="1140">
        <v>1</v>
      </c>
      <c r="J154" s="273" t="s">
        <v>302</v>
      </c>
      <c r="K154" s="128">
        <f>+$K$13</f>
        <v>721015</v>
      </c>
      <c r="L154" s="273" t="s">
        <v>302</v>
      </c>
      <c r="M154" s="128">
        <f>+$M$13</f>
        <v>721517</v>
      </c>
      <c r="N154" s="1143" t="s">
        <v>637</v>
      </c>
      <c r="O154" s="1143" t="s">
        <v>638</v>
      </c>
      <c r="P154" s="1144"/>
      <c r="Q154" s="1147" t="s">
        <v>639</v>
      </c>
      <c r="R154" s="1147" t="s">
        <v>643</v>
      </c>
      <c r="S154" s="1150">
        <f>IF(COUNTIF(J154:M156,"CUMPLE")&gt;=1,(G154*I154),0)* (IF(N154="PRESENTÓ CERTIFICADO",1,0))* (IF(O154="ACORDE A ITEM 5.2.1 (T.R.)",1,0) )* ( IF(OR(Q154="SIN OBSERVACIÓN", Q154="REQUERIMIENTOS SUBSANADOS"),1,0)) *(IF(OR(R154="NINGUNO", R154="CUMPLEN CON LO SOLICITADO"),1,0))</f>
        <v>8910.93</v>
      </c>
      <c r="T154" s="1129"/>
      <c r="W154" s="37"/>
      <c r="X154" s="37"/>
      <c r="Y154" s="37"/>
      <c r="Z154" s="37"/>
      <c r="AA154" s="23"/>
      <c r="AB154" s="23"/>
      <c r="AC154" s="23"/>
      <c r="AD154" s="23"/>
      <c r="AE154" s="23"/>
      <c r="AF154" s="23"/>
      <c r="AG154" s="23"/>
    </row>
    <row r="155" spans="1:34" s="6" customFormat="1" ht="24.95" customHeight="1">
      <c r="A155" s="10"/>
      <c r="B155" s="1154"/>
      <c r="C155" s="1132"/>
      <c r="D155" s="1132"/>
      <c r="E155" s="1132"/>
      <c r="F155" s="1157"/>
      <c r="G155" s="1135"/>
      <c r="H155" s="1212"/>
      <c r="I155" s="1141"/>
      <c r="J155" s="273" t="s">
        <v>302</v>
      </c>
      <c r="K155" s="128">
        <f>+$K$14</f>
        <v>721214</v>
      </c>
      <c r="L155" s="273" t="s">
        <v>555</v>
      </c>
      <c r="M155" s="128">
        <f>+$M$14</f>
        <v>921217</v>
      </c>
      <c r="N155" s="1120"/>
      <c r="O155" s="1120"/>
      <c r="P155" s="1145"/>
      <c r="Q155" s="1148"/>
      <c r="R155" s="1148"/>
      <c r="S155" s="1151"/>
      <c r="T155" s="1129"/>
      <c r="W155" s="37"/>
      <c r="X155" s="37"/>
      <c r="Y155" s="37"/>
      <c r="Z155" s="37"/>
      <c r="AA155" s="23"/>
      <c r="AB155" s="23"/>
      <c r="AC155" s="23"/>
      <c r="AD155" s="23"/>
      <c r="AE155" s="23"/>
      <c r="AF155" s="23"/>
      <c r="AG155" s="23"/>
    </row>
    <row r="156" spans="1:34" s="6" customFormat="1" ht="24.95" customHeight="1">
      <c r="A156" s="10"/>
      <c r="B156" s="1155"/>
      <c r="C156" s="1133"/>
      <c r="D156" s="1133"/>
      <c r="E156" s="1133"/>
      <c r="F156" s="1158"/>
      <c r="G156" s="1136"/>
      <c r="H156" s="1213"/>
      <c r="I156" s="1142"/>
      <c r="J156" s="273" t="s">
        <v>555</v>
      </c>
      <c r="K156" s="128">
        <f>+$K$15</f>
        <v>461516</v>
      </c>
      <c r="L156" s="273"/>
      <c r="M156" s="128"/>
      <c r="N156" s="1121"/>
      <c r="O156" s="1121"/>
      <c r="P156" s="1146"/>
      <c r="Q156" s="1149"/>
      <c r="R156" s="1149"/>
      <c r="S156" s="1152"/>
      <c r="T156" s="1129"/>
      <c r="W156" s="37"/>
      <c r="X156" s="37"/>
      <c r="Y156" s="37"/>
      <c r="Z156" s="37"/>
      <c r="AA156" s="37"/>
      <c r="AB156" s="37"/>
      <c r="AC156" s="37"/>
      <c r="AD156" s="8"/>
      <c r="AE156" s="8"/>
      <c r="AF156" s="8"/>
      <c r="AG156" s="8"/>
    </row>
    <row r="157" spans="1:34" s="6" customFormat="1" ht="24.95" customHeight="1">
      <c r="A157" s="10"/>
      <c r="B157" s="1153">
        <v>5</v>
      </c>
      <c r="C157" s="1156"/>
      <c r="D157" s="1156"/>
      <c r="E157" s="1156"/>
      <c r="F157" s="1156"/>
      <c r="G157" s="1159"/>
      <c r="H157" s="1137"/>
      <c r="I157" s="1140"/>
      <c r="J157" s="273"/>
      <c r="K157" s="128">
        <f>+$K$13</f>
        <v>721015</v>
      </c>
      <c r="L157" s="273"/>
      <c r="M157" s="128">
        <f>+$M$13</f>
        <v>721517</v>
      </c>
      <c r="N157" s="1143"/>
      <c r="O157" s="1143"/>
      <c r="P157" s="1144"/>
      <c r="Q157" s="1147"/>
      <c r="R157" s="1147"/>
      <c r="S157" s="1150">
        <f>IF(COUNTIF(J157:M159,"CUMPLE")&gt;=1,(G157*I157),0)* (IF(N157="PRESENTÓ CERTIFICADO",1,0))* (IF(O157="ACORDE A ITEM 5.2.1 (T.R.)",1,0) )* ( IF(OR(Q157="SIN OBSERVACIÓN", Q157="REQUERIMIENTOS SUBSANADOS"),1,0)) *(IF(OR(R157="NINGUNO", R157="CUMPLEN CON LO SOLICITADO"),1,0))</f>
        <v>0</v>
      </c>
      <c r="T157" s="1129"/>
      <c r="W157" s="37"/>
      <c r="X157" s="37"/>
      <c r="Y157" s="37"/>
      <c r="Z157" s="37"/>
      <c r="AA157" s="37"/>
      <c r="AB157" s="37"/>
      <c r="AC157" s="37"/>
      <c r="AD157" s="8"/>
      <c r="AE157" s="8"/>
      <c r="AF157" s="8"/>
      <c r="AG157" s="8"/>
    </row>
    <row r="158" spans="1:34" s="6" customFormat="1" ht="24.95" customHeight="1">
      <c r="A158" s="10"/>
      <c r="B158" s="1154"/>
      <c r="C158" s="1157"/>
      <c r="D158" s="1157"/>
      <c r="E158" s="1157"/>
      <c r="F158" s="1157"/>
      <c r="G158" s="1160"/>
      <c r="H158" s="1138"/>
      <c r="I158" s="1141"/>
      <c r="J158" s="273"/>
      <c r="K158" s="128">
        <f>+$K$14</f>
        <v>721214</v>
      </c>
      <c r="L158" s="273"/>
      <c r="M158" s="128">
        <f>+$M$14</f>
        <v>921217</v>
      </c>
      <c r="N158" s="1120"/>
      <c r="O158" s="1120"/>
      <c r="P158" s="1145"/>
      <c r="Q158" s="1148"/>
      <c r="R158" s="1148"/>
      <c r="S158" s="1151"/>
      <c r="T158" s="1129"/>
      <c r="W158" s="37"/>
      <c r="X158" s="37"/>
      <c r="Y158" s="37"/>
      <c r="Z158" s="37"/>
      <c r="AA158" s="37"/>
      <c r="AB158" s="37"/>
      <c r="AC158" s="37"/>
    </row>
    <row r="159" spans="1:34" s="6" customFormat="1" ht="24.95" customHeight="1">
      <c r="A159" s="10"/>
      <c r="B159" s="1155"/>
      <c r="C159" s="1158"/>
      <c r="D159" s="1158"/>
      <c r="E159" s="1158"/>
      <c r="F159" s="1158"/>
      <c r="G159" s="1161"/>
      <c r="H159" s="1139"/>
      <c r="I159" s="1142"/>
      <c r="J159" s="273"/>
      <c r="K159" s="128">
        <f>+$K$15</f>
        <v>461516</v>
      </c>
      <c r="L159" s="273"/>
      <c r="M159" s="128"/>
      <c r="N159" s="1121"/>
      <c r="O159" s="1121"/>
      <c r="P159" s="1146"/>
      <c r="Q159" s="1149"/>
      <c r="R159" s="1149"/>
      <c r="S159" s="1152"/>
      <c r="T159" s="1130"/>
      <c r="W159" s="37"/>
      <c r="X159" s="37"/>
      <c r="Y159" s="37"/>
      <c r="Z159" s="37"/>
      <c r="AA159" s="37"/>
      <c r="AB159" s="37"/>
      <c r="AC159" s="37"/>
    </row>
    <row r="160" spans="1:34" s="3" customFormat="1" ht="24.95" customHeight="1">
      <c r="B160" s="1162" t="str">
        <f>IF(S161=" "," ",IF(S161&gt;=$H$6,"CUMPLE CON LA EXPERIENCIA REQUERIDA","NO CUMPLE CON LA EXPERIENCIA REQUERIDA"))</f>
        <v>CUMPLE CON LA EXPERIENCIA REQUERIDA</v>
      </c>
      <c r="C160" s="1163"/>
      <c r="D160" s="1163"/>
      <c r="E160" s="1163"/>
      <c r="F160" s="1163"/>
      <c r="G160" s="1163"/>
      <c r="H160" s="1163"/>
      <c r="I160" s="1163"/>
      <c r="J160" s="1163"/>
      <c r="K160" s="1163"/>
      <c r="L160" s="1163"/>
      <c r="M160" s="1163"/>
      <c r="N160" s="1163"/>
      <c r="O160" s="1164"/>
      <c r="P160" s="1126" t="s">
        <v>22</v>
      </c>
      <c r="Q160" s="1127"/>
      <c r="R160" s="371"/>
      <c r="S160" s="7">
        <f>IF(T145="SI",SUM(S145:S159),0)</f>
        <v>17072.080000000002</v>
      </c>
      <c r="T160" s="1124" t="str">
        <f>IF(S161=" "," ",IF(S161&gt;=$H$6,"CUMPLE","NO CUMPLE"))</f>
        <v>CUMPLE</v>
      </c>
      <c r="W160" s="37"/>
      <c r="X160" s="37"/>
      <c r="Y160" s="37"/>
      <c r="Z160" s="37"/>
      <c r="AA160" s="37"/>
      <c r="AB160" s="37"/>
      <c r="AC160" s="37"/>
      <c r="AD160" s="6"/>
      <c r="AE160" s="6"/>
      <c r="AF160" s="6"/>
      <c r="AG160" s="6"/>
      <c r="AH160" s="6"/>
    </row>
    <row r="161" spans="1:34" s="6" customFormat="1" ht="41.25" customHeight="1">
      <c r="B161" s="1165"/>
      <c r="C161" s="1166"/>
      <c r="D161" s="1166"/>
      <c r="E161" s="1166"/>
      <c r="F161" s="1166"/>
      <c r="G161" s="1166"/>
      <c r="H161" s="1166"/>
      <c r="I161" s="1166"/>
      <c r="J161" s="1166"/>
      <c r="K161" s="1166"/>
      <c r="L161" s="1166"/>
      <c r="M161" s="1166"/>
      <c r="N161" s="1166"/>
      <c r="O161" s="1167"/>
      <c r="P161" s="1126" t="s">
        <v>24</v>
      </c>
      <c r="Q161" s="1127"/>
      <c r="R161" s="371"/>
      <c r="S161" s="73">
        <f>IFERROR((S160/$P$6)," ")</f>
        <v>23.258964577656677</v>
      </c>
      <c r="T161" s="1125"/>
      <c r="W161" s="37"/>
      <c r="X161" s="37"/>
      <c r="Y161" s="37"/>
      <c r="Z161" s="37"/>
      <c r="AA161" s="37"/>
      <c r="AB161" s="37"/>
      <c r="AC161" s="37"/>
    </row>
    <row r="162" spans="1:34" ht="30" customHeight="1">
      <c r="AA162" s="37"/>
      <c r="AB162" s="37"/>
      <c r="AC162" s="37"/>
      <c r="AD162" s="6"/>
      <c r="AE162" s="6"/>
      <c r="AF162" s="6"/>
      <c r="AG162" s="6"/>
      <c r="AH162" s="3"/>
    </row>
    <row r="163" spans="1:34" ht="30" customHeight="1">
      <c r="AA163" s="37"/>
      <c r="AB163" s="37"/>
      <c r="AC163" s="37"/>
      <c r="AD163" s="6"/>
      <c r="AE163" s="6"/>
      <c r="AF163" s="6"/>
      <c r="AG163" s="6"/>
      <c r="AH163" s="6"/>
    </row>
    <row r="164" spans="1:34" ht="36" customHeight="1">
      <c r="B164" s="95">
        <v>8</v>
      </c>
      <c r="C164" s="1168" t="s">
        <v>78</v>
      </c>
      <c r="D164" s="1169"/>
      <c r="E164" s="1170"/>
      <c r="F164" s="1171" t="str">
        <f>IFERROR(VLOOKUP(B164,LISTA_OFERENTES,2,FALSE)," ")</f>
        <v>ARCELEC S.A.S.</v>
      </c>
      <c r="G164" s="1172"/>
      <c r="H164" s="1172"/>
      <c r="I164" s="1172"/>
      <c r="J164" s="1172"/>
      <c r="K164" s="1172"/>
      <c r="L164" s="1172"/>
      <c r="M164" s="1172"/>
      <c r="N164" s="1172"/>
      <c r="O164" s="1173"/>
      <c r="P164" s="1174" t="s">
        <v>104</v>
      </c>
      <c r="Q164" s="1175"/>
      <c r="R164" s="1176"/>
      <c r="S164" s="2">
        <f>5-(INT(COUNTBLANK(C167:C181))-10)</f>
        <v>5</v>
      </c>
      <c r="T164" s="3"/>
      <c r="AA164" s="37"/>
      <c r="AB164" s="37"/>
      <c r="AC164" s="37"/>
      <c r="AD164" s="6"/>
      <c r="AE164" s="6"/>
      <c r="AF164" s="6"/>
      <c r="AG164" s="6"/>
    </row>
    <row r="165" spans="1:34" s="8" customFormat="1" ht="30" customHeight="1">
      <c r="B165" s="1177" t="s">
        <v>45</v>
      </c>
      <c r="C165" s="1179" t="s">
        <v>15</v>
      </c>
      <c r="D165" s="1179" t="s">
        <v>16</v>
      </c>
      <c r="E165" s="1179" t="s">
        <v>17</v>
      </c>
      <c r="F165" s="1179" t="s">
        <v>18</v>
      </c>
      <c r="G165" s="1179" t="s">
        <v>19</v>
      </c>
      <c r="H165" s="1179" t="s">
        <v>20</v>
      </c>
      <c r="I165" s="1179" t="s">
        <v>21</v>
      </c>
      <c r="J165" s="1181" t="s">
        <v>52</v>
      </c>
      <c r="K165" s="1182"/>
      <c r="L165" s="1182"/>
      <c r="M165" s="1183"/>
      <c r="N165" s="1179" t="s">
        <v>79</v>
      </c>
      <c r="O165" s="1179" t="s">
        <v>80</v>
      </c>
      <c r="P165" s="5" t="s">
        <v>81</v>
      </c>
      <c r="Q165" s="5"/>
      <c r="R165" s="1179" t="s">
        <v>82</v>
      </c>
      <c r="S165" s="1179" t="s">
        <v>83</v>
      </c>
      <c r="T165" s="1179" t="str">
        <f>T11</f>
        <v>CUMPLE CON EL REQUERIMIENTO OBLIGATORIO DE HABER EJECUTADO MÍNIMO DOS (2) DE LOS CINCO CONTRATOS, DENTRO DE LAS CLASIFICACIONES DE LOS
CÓDIGOS 721214 Y 721517.</v>
      </c>
      <c r="U165" s="9"/>
      <c r="V165" s="9"/>
      <c r="W165" s="37"/>
      <c r="X165" s="37"/>
      <c r="Y165" s="37"/>
      <c r="Z165" s="37"/>
      <c r="AA165" s="37"/>
      <c r="AB165" s="37"/>
      <c r="AC165" s="37"/>
      <c r="AD165" s="6"/>
      <c r="AE165" s="6"/>
      <c r="AF165" s="6"/>
      <c r="AG165" s="6"/>
      <c r="AH165" s="23"/>
    </row>
    <row r="166" spans="1:34" s="8" customFormat="1" ht="83.25" customHeight="1">
      <c r="B166" s="1178"/>
      <c r="C166" s="1180"/>
      <c r="D166" s="1180"/>
      <c r="E166" s="1180"/>
      <c r="F166" s="1180"/>
      <c r="G166" s="1180"/>
      <c r="H166" s="1180"/>
      <c r="I166" s="1180"/>
      <c r="J166" s="1184" t="s">
        <v>85</v>
      </c>
      <c r="K166" s="1185"/>
      <c r="L166" s="1185"/>
      <c r="M166" s="1186"/>
      <c r="N166" s="1180"/>
      <c r="O166" s="1180"/>
      <c r="P166" s="4" t="s">
        <v>13</v>
      </c>
      <c r="Q166" s="4" t="s">
        <v>84</v>
      </c>
      <c r="R166" s="1180"/>
      <c r="S166" s="1180"/>
      <c r="T166" s="1180"/>
      <c r="U166" s="9"/>
      <c r="V166" s="9"/>
      <c r="W166" s="37"/>
      <c r="X166" s="37"/>
      <c r="Y166" s="37"/>
      <c r="Z166" s="37"/>
      <c r="AA166" s="37"/>
      <c r="AB166" s="37"/>
      <c r="AC166" s="37"/>
      <c r="AD166" s="6"/>
      <c r="AE166" s="6"/>
      <c r="AF166" s="6"/>
      <c r="AG166" s="6"/>
      <c r="AH166" s="23"/>
    </row>
    <row r="167" spans="1:34" s="6" customFormat="1" ht="24.95" customHeight="1">
      <c r="A167" s="10"/>
      <c r="B167" s="1153">
        <v>1</v>
      </c>
      <c r="C167" s="1156">
        <v>1</v>
      </c>
      <c r="D167" s="1156">
        <v>12</v>
      </c>
      <c r="E167" s="1156" t="s">
        <v>602</v>
      </c>
      <c r="F167" s="1156" t="s">
        <v>604</v>
      </c>
      <c r="G167" s="1159">
        <v>2468.79</v>
      </c>
      <c r="H167" s="1137" t="s">
        <v>554</v>
      </c>
      <c r="I167" s="1140">
        <v>0.99</v>
      </c>
      <c r="J167" s="273" t="s">
        <v>302</v>
      </c>
      <c r="K167" s="128">
        <f>+$K$13</f>
        <v>721015</v>
      </c>
      <c r="L167" s="273" t="s">
        <v>302</v>
      </c>
      <c r="M167" s="128">
        <f>+$M$13</f>
        <v>721517</v>
      </c>
      <c r="N167" s="1143" t="s">
        <v>637</v>
      </c>
      <c r="O167" s="1143" t="s">
        <v>638</v>
      </c>
      <c r="P167" s="1144"/>
      <c r="Q167" s="1147" t="s">
        <v>639</v>
      </c>
      <c r="R167" s="1147" t="s">
        <v>643</v>
      </c>
      <c r="S167" s="1150">
        <f>IF(COUNTIF(J167:M169,"CUMPLE")&gt;=1,(G167*I167),0)* (IF(N167="PRESENTÓ CERTIFICADO",1,0))* (IF(O167="ACORDE A ITEM 5.2.1 (T.R.)",1,0) )* ( IF(OR(Q167="SIN OBSERVACIÓN", Q167="REQUERIMIENTOS SUBSANADOS"),1,0)) *(IF(OR(R167="NINGUNO", R167="CUMPLEN CON LO SOLICITADO"),1,0))</f>
        <v>2444.1021000000001</v>
      </c>
      <c r="T167" s="1128" t="s">
        <v>641</v>
      </c>
      <c r="W167" s="37"/>
      <c r="X167" s="37"/>
      <c r="Y167" s="37"/>
      <c r="Z167" s="37"/>
      <c r="AA167" s="37"/>
      <c r="AB167" s="37"/>
      <c r="AC167" s="37"/>
      <c r="AH167" s="8"/>
    </row>
    <row r="168" spans="1:34" s="6" customFormat="1" ht="24.95" customHeight="1">
      <c r="A168" s="10"/>
      <c r="B168" s="1154"/>
      <c r="C168" s="1157"/>
      <c r="D168" s="1157"/>
      <c r="E168" s="1157"/>
      <c r="F168" s="1157"/>
      <c r="G168" s="1160"/>
      <c r="H168" s="1138"/>
      <c r="I168" s="1141"/>
      <c r="J168" s="273" t="s">
        <v>302</v>
      </c>
      <c r="K168" s="128">
        <f>+$K$14</f>
        <v>721214</v>
      </c>
      <c r="L168" s="273" t="s">
        <v>302</v>
      </c>
      <c r="M168" s="128">
        <f>+$M$14</f>
        <v>921217</v>
      </c>
      <c r="N168" s="1120"/>
      <c r="O168" s="1120"/>
      <c r="P168" s="1145"/>
      <c r="Q168" s="1148"/>
      <c r="R168" s="1148"/>
      <c r="S168" s="1151"/>
      <c r="T168" s="1129"/>
      <c r="W168" s="37"/>
      <c r="X168" s="37"/>
      <c r="Y168" s="37"/>
      <c r="Z168" s="37"/>
      <c r="AA168" s="37"/>
      <c r="AB168" s="37"/>
      <c r="AC168" s="37"/>
      <c r="AH168" s="8"/>
    </row>
    <row r="169" spans="1:34" s="6" customFormat="1" ht="51" customHeight="1">
      <c r="A169" s="10"/>
      <c r="B169" s="1155"/>
      <c r="C169" s="1158"/>
      <c r="D169" s="1158"/>
      <c r="E169" s="1158"/>
      <c r="F169" s="1158"/>
      <c r="G169" s="1161"/>
      <c r="H169" s="1139"/>
      <c r="I169" s="1142"/>
      <c r="J169" s="273" t="s">
        <v>555</v>
      </c>
      <c r="K169" s="128">
        <f>+$K$15</f>
        <v>461516</v>
      </c>
      <c r="L169" s="273"/>
      <c r="M169" s="128"/>
      <c r="N169" s="1121"/>
      <c r="O169" s="1121"/>
      <c r="P169" s="1146"/>
      <c r="Q169" s="1149"/>
      <c r="R169" s="1149"/>
      <c r="S169" s="1152"/>
      <c r="T169" s="1129"/>
      <c r="W169" s="37"/>
      <c r="X169" s="37"/>
      <c r="Y169" s="37"/>
      <c r="Z169" s="37"/>
      <c r="AA169" s="37"/>
      <c r="AB169" s="37"/>
      <c r="AC169" s="37"/>
    </row>
    <row r="170" spans="1:34" s="6" customFormat="1" ht="24.95" customHeight="1">
      <c r="A170" s="10"/>
      <c r="B170" s="1153">
        <v>2</v>
      </c>
      <c r="C170" s="1131">
        <v>2</v>
      </c>
      <c r="D170" s="1131">
        <v>13</v>
      </c>
      <c r="E170" s="1131">
        <v>2060840</v>
      </c>
      <c r="F170" s="1131" t="s">
        <v>574</v>
      </c>
      <c r="G170" s="1134">
        <v>6175.18</v>
      </c>
      <c r="H170" s="1137" t="s">
        <v>554</v>
      </c>
      <c r="I170" s="1140">
        <v>0.3</v>
      </c>
      <c r="J170" s="273" t="s">
        <v>302</v>
      </c>
      <c r="K170" s="128">
        <f>+$K$13</f>
        <v>721015</v>
      </c>
      <c r="L170" s="273" t="s">
        <v>302</v>
      </c>
      <c r="M170" s="128">
        <f>+$M$13</f>
        <v>721517</v>
      </c>
      <c r="N170" s="1143" t="s">
        <v>637</v>
      </c>
      <c r="O170" s="1143" t="s">
        <v>638</v>
      </c>
      <c r="P170" s="1144"/>
      <c r="Q170" s="1147" t="s">
        <v>639</v>
      </c>
      <c r="R170" s="1147" t="s">
        <v>643</v>
      </c>
      <c r="S170" s="1150">
        <f>IF(COUNTIF(J170:M172,"CUMPLE")&gt;=1,(G170*I170),0)* (IF(N170="PRESENTÓ CERTIFICADO",1,0))* (IF(O170="ACORDE A ITEM 5.2.1 (T.R.)",1,0) )* ( IF(OR(Q170="SIN OBSERVACIÓN", Q170="REQUERIMIENTOS SUBSANADOS"),1,0)) *(IF(OR(R170="NINGUNO", R170="CUMPLEN CON LO SOLICITADO"),1,0))</f>
        <v>1852.5540000000001</v>
      </c>
      <c r="T170" s="1129"/>
      <c r="W170" s="37"/>
      <c r="X170" s="37"/>
      <c r="Y170" s="37"/>
      <c r="Z170" s="37"/>
      <c r="AA170" s="37"/>
      <c r="AB170" s="37"/>
      <c r="AC170" s="37"/>
    </row>
    <row r="171" spans="1:34" s="6" customFormat="1" ht="24.95" customHeight="1">
      <c r="A171" s="10"/>
      <c r="B171" s="1154"/>
      <c r="C171" s="1132"/>
      <c r="D171" s="1132"/>
      <c r="E171" s="1132"/>
      <c r="F171" s="1132"/>
      <c r="G171" s="1135"/>
      <c r="H171" s="1138"/>
      <c r="I171" s="1141"/>
      <c r="J171" s="273" t="s">
        <v>302</v>
      </c>
      <c r="K171" s="128">
        <f>+$K$14</f>
        <v>721214</v>
      </c>
      <c r="L171" s="273" t="s">
        <v>302</v>
      </c>
      <c r="M171" s="128">
        <f>+$M$14</f>
        <v>921217</v>
      </c>
      <c r="N171" s="1120"/>
      <c r="O171" s="1120"/>
      <c r="P171" s="1145"/>
      <c r="Q171" s="1148"/>
      <c r="R171" s="1148"/>
      <c r="S171" s="1151"/>
      <c r="T171" s="1129"/>
      <c r="W171" s="37"/>
      <c r="X171" s="37"/>
      <c r="Y171" s="37"/>
      <c r="Z171" s="37"/>
      <c r="AA171" s="37"/>
      <c r="AB171" s="37"/>
      <c r="AC171" s="37"/>
    </row>
    <row r="172" spans="1:34" s="6" customFormat="1" ht="36.75" customHeight="1">
      <c r="A172" s="10"/>
      <c r="B172" s="1155"/>
      <c r="C172" s="1133"/>
      <c r="D172" s="1133"/>
      <c r="E172" s="1133"/>
      <c r="F172" s="1133"/>
      <c r="G172" s="1136"/>
      <c r="H172" s="1139"/>
      <c r="I172" s="1142"/>
      <c r="J172" s="273" t="s">
        <v>555</v>
      </c>
      <c r="K172" s="128">
        <f>+$K$15</f>
        <v>461516</v>
      </c>
      <c r="L172" s="273"/>
      <c r="M172" s="128"/>
      <c r="N172" s="1121"/>
      <c r="O172" s="1121"/>
      <c r="P172" s="1146"/>
      <c r="Q172" s="1149"/>
      <c r="R172" s="1149"/>
      <c r="S172" s="1152"/>
      <c r="T172" s="1129"/>
      <c r="W172" s="37"/>
      <c r="X172" s="37"/>
      <c r="Y172" s="37"/>
      <c r="Z172" s="37"/>
    </row>
    <row r="173" spans="1:34" s="6" customFormat="1" ht="24.95" customHeight="1">
      <c r="A173" s="10"/>
      <c r="B173" s="1153">
        <v>3</v>
      </c>
      <c r="C173" s="1156">
        <v>4</v>
      </c>
      <c r="D173" s="1156">
        <v>15</v>
      </c>
      <c r="E173" s="1131" t="s">
        <v>603</v>
      </c>
      <c r="F173" s="1131" t="s">
        <v>605</v>
      </c>
      <c r="G173" s="1159">
        <v>7090.39</v>
      </c>
      <c r="H173" s="1137" t="s">
        <v>568</v>
      </c>
      <c r="I173" s="1140">
        <v>1</v>
      </c>
      <c r="J173" s="273" t="s">
        <v>302</v>
      </c>
      <c r="K173" s="128">
        <f>+$K$13</f>
        <v>721015</v>
      </c>
      <c r="L173" s="273" t="s">
        <v>302</v>
      </c>
      <c r="M173" s="128">
        <f>+$M$13</f>
        <v>721517</v>
      </c>
      <c r="N173" s="1143" t="s">
        <v>637</v>
      </c>
      <c r="O173" s="1143" t="s">
        <v>638</v>
      </c>
      <c r="P173" s="1144"/>
      <c r="Q173" s="1147" t="s">
        <v>639</v>
      </c>
      <c r="R173" s="1147" t="s">
        <v>643</v>
      </c>
      <c r="S173" s="1150">
        <f>IF(COUNTIF(J173:M175,"CUMPLE")&gt;=1,(G173*I173),0)* (IF(N173="PRESENTÓ CERTIFICADO",1,0))* (IF(O173="ACORDE A ITEM 5.2.1 (T.R.)",1,0) )* ( IF(OR(Q173="SIN OBSERVACIÓN", Q173="REQUERIMIENTOS SUBSANADOS"),1,0)) *(IF(OR(R173="NINGUNO", R173="CUMPLEN CON LO SOLICITADO"),1,0))</f>
        <v>7090.39</v>
      </c>
      <c r="T173" s="1129"/>
      <c r="W173" s="37"/>
      <c r="X173" s="37"/>
      <c r="Y173" s="37"/>
      <c r="Z173" s="37"/>
      <c r="AA173" s="3"/>
      <c r="AB173" s="3"/>
      <c r="AC173" s="3"/>
      <c r="AD173" s="3"/>
      <c r="AE173" s="3"/>
      <c r="AF173" s="3"/>
      <c r="AG173" s="3"/>
    </row>
    <row r="174" spans="1:34" s="6" customFormat="1" ht="24.95" customHeight="1">
      <c r="A174" s="10"/>
      <c r="B174" s="1154"/>
      <c r="C174" s="1157"/>
      <c r="D174" s="1157"/>
      <c r="E174" s="1132"/>
      <c r="F174" s="1132"/>
      <c r="G174" s="1160"/>
      <c r="H174" s="1138"/>
      <c r="I174" s="1141"/>
      <c r="J174" s="273" t="s">
        <v>302</v>
      </c>
      <c r="K174" s="128">
        <f>+$K$14</f>
        <v>721214</v>
      </c>
      <c r="L174" s="273" t="s">
        <v>302</v>
      </c>
      <c r="M174" s="128">
        <f>+$M$14</f>
        <v>921217</v>
      </c>
      <c r="N174" s="1120"/>
      <c r="O174" s="1120"/>
      <c r="P174" s="1145"/>
      <c r="Q174" s="1148"/>
      <c r="R174" s="1148"/>
      <c r="S174" s="1151"/>
      <c r="T174" s="1129"/>
      <c r="W174" s="37"/>
      <c r="X174" s="37"/>
      <c r="Y174" s="37"/>
      <c r="Z174" s="37"/>
    </row>
    <row r="175" spans="1:34" s="6" customFormat="1" ht="24.95" customHeight="1">
      <c r="A175" s="10"/>
      <c r="B175" s="1155"/>
      <c r="C175" s="1158"/>
      <c r="D175" s="1158"/>
      <c r="E175" s="1133"/>
      <c r="F175" s="1133"/>
      <c r="G175" s="1161"/>
      <c r="H175" s="1139"/>
      <c r="I175" s="1142"/>
      <c r="J175" s="273" t="s">
        <v>555</v>
      </c>
      <c r="K175" s="128">
        <f>+$K$15</f>
        <v>461516</v>
      </c>
      <c r="L175" s="273"/>
      <c r="M175" s="128"/>
      <c r="N175" s="1121"/>
      <c r="O175" s="1121"/>
      <c r="P175" s="1146"/>
      <c r="Q175" s="1149"/>
      <c r="R175" s="1149"/>
      <c r="S175" s="1152"/>
      <c r="T175" s="1129"/>
      <c r="W175" s="37"/>
      <c r="X175" s="37"/>
      <c r="Y175" s="37"/>
      <c r="Z175" s="37"/>
      <c r="AA175" s="23"/>
      <c r="AB175" s="23"/>
      <c r="AC175" s="23"/>
      <c r="AD175" s="23"/>
      <c r="AE175" s="23"/>
      <c r="AF175" s="23"/>
      <c r="AG175" s="23"/>
    </row>
    <row r="176" spans="1:34" s="6" customFormat="1" ht="24.95" customHeight="1">
      <c r="A176" s="10"/>
      <c r="B176" s="1153">
        <v>4</v>
      </c>
      <c r="C176" s="1131">
        <v>6</v>
      </c>
      <c r="D176" s="1131">
        <v>17</v>
      </c>
      <c r="E176" s="1131">
        <v>2133115</v>
      </c>
      <c r="F176" s="1131" t="s">
        <v>606</v>
      </c>
      <c r="G176" s="1134">
        <v>1369.27</v>
      </c>
      <c r="H176" s="1137" t="s">
        <v>568</v>
      </c>
      <c r="I176" s="1140">
        <v>1</v>
      </c>
      <c r="J176" s="273" t="s">
        <v>302</v>
      </c>
      <c r="K176" s="128">
        <f>+$K$13</f>
        <v>721015</v>
      </c>
      <c r="L176" s="273" t="s">
        <v>302</v>
      </c>
      <c r="M176" s="128">
        <f>+$M$13</f>
        <v>721517</v>
      </c>
      <c r="N176" s="1143" t="s">
        <v>637</v>
      </c>
      <c r="O176" s="1143" t="s">
        <v>638</v>
      </c>
      <c r="P176" s="1144"/>
      <c r="Q176" s="1147" t="s">
        <v>639</v>
      </c>
      <c r="R176" s="1147" t="s">
        <v>643</v>
      </c>
      <c r="S176" s="1150">
        <f>IF(COUNTIF(J176:M178,"CUMPLE")&gt;=1,(G176*I176),0)* (IF(N176="PRESENTÓ CERTIFICADO",1,0))* (IF(O176="ACORDE A ITEM 5.2.1 (T.R.)",1,0) )* ( IF(OR(Q176="SIN OBSERVACIÓN", Q176="REQUERIMIENTOS SUBSANADOS"),1,0)) *(IF(OR(R176="NINGUNO", R176="CUMPLEN CON LO SOLICITADO"),1,0))</f>
        <v>1369.27</v>
      </c>
      <c r="T176" s="1129"/>
      <c r="W176" s="37"/>
      <c r="X176" s="37"/>
      <c r="Y176" s="37"/>
      <c r="Z176" s="37"/>
      <c r="AA176" s="23"/>
      <c r="AB176" s="23"/>
      <c r="AC176" s="23"/>
      <c r="AD176" s="23"/>
      <c r="AE176" s="23"/>
      <c r="AF176" s="23"/>
      <c r="AG176" s="23"/>
    </row>
    <row r="177" spans="1:34" s="6" customFormat="1" ht="24.95" customHeight="1">
      <c r="A177" s="10"/>
      <c r="B177" s="1154"/>
      <c r="C177" s="1132"/>
      <c r="D177" s="1132"/>
      <c r="E177" s="1132"/>
      <c r="F177" s="1132"/>
      <c r="G177" s="1135"/>
      <c r="H177" s="1138"/>
      <c r="I177" s="1141"/>
      <c r="J177" s="273" t="s">
        <v>302</v>
      </c>
      <c r="K177" s="128">
        <f>+$K$14</f>
        <v>721214</v>
      </c>
      <c r="L177" s="273" t="s">
        <v>302</v>
      </c>
      <c r="M177" s="128">
        <f>+$M$14</f>
        <v>921217</v>
      </c>
      <c r="N177" s="1120"/>
      <c r="O177" s="1120"/>
      <c r="P177" s="1145"/>
      <c r="Q177" s="1148"/>
      <c r="R177" s="1148"/>
      <c r="S177" s="1151"/>
      <c r="T177" s="1129"/>
      <c r="W177" s="37"/>
      <c r="X177" s="37"/>
      <c r="Y177" s="37"/>
      <c r="Z177" s="37"/>
      <c r="AA177" s="23"/>
      <c r="AB177" s="23"/>
      <c r="AC177" s="23"/>
      <c r="AD177" s="23"/>
      <c r="AE177" s="23"/>
      <c r="AF177" s="23"/>
      <c r="AG177" s="23"/>
    </row>
    <row r="178" spans="1:34" s="6" customFormat="1" ht="24.95" customHeight="1">
      <c r="A178" s="10"/>
      <c r="B178" s="1155"/>
      <c r="C178" s="1133"/>
      <c r="D178" s="1133"/>
      <c r="E178" s="1133"/>
      <c r="F178" s="1133"/>
      <c r="G178" s="1136"/>
      <c r="H178" s="1139"/>
      <c r="I178" s="1142"/>
      <c r="J178" s="273" t="s">
        <v>555</v>
      </c>
      <c r="K178" s="128">
        <f>+$K$15</f>
        <v>461516</v>
      </c>
      <c r="L178" s="273"/>
      <c r="M178" s="128"/>
      <c r="N178" s="1121"/>
      <c r="O178" s="1121"/>
      <c r="P178" s="1146"/>
      <c r="Q178" s="1149"/>
      <c r="R178" s="1149"/>
      <c r="S178" s="1152"/>
      <c r="T178" s="1129"/>
      <c r="W178" s="37"/>
      <c r="X178" s="37"/>
      <c r="Y178" s="37"/>
      <c r="Z178" s="37"/>
      <c r="AA178" s="37"/>
      <c r="AB178" s="37"/>
      <c r="AC178" s="37"/>
      <c r="AD178" s="8"/>
      <c r="AE178" s="8"/>
      <c r="AF178" s="8"/>
      <c r="AG178" s="8"/>
    </row>
    <row r="179" spans="1:34" s="6" customFormat="1" ht="24.95" customHeight="1">
      <c r="A179" s="10"/>
      <c r="B179" s="1153">
        <v>5</v>
      </c>
      <c r="C179" s="1156">
        <v>12</v>
      </c>
      <c r="D179" s="1156">
        <v>23</v>
      </c>
      <c r="E179" s="1156">
        <v>2130936</v>
      </c>
      <c r="F179" s="1131" t="s">
        <v>606</v>
      </c>
      <c r="G179" s="1159">
        <v>5888.31</v>
      </c>
      <c r="H179" s="1137" t="s">
        <v>554</v>
      </c>
      <c r="I179" s="1140">
        <v>0.49</v>
      </c>
      <c r="J179" s="273" t="s">
        <v>302</v>
      </c>
      <c r="K179" s="128">
        <f>+$K$13</f>
        <v>721015</v>
      </c>
      <c r="L179" s="273" t="s">
        <v>302</v>
      </c>
      <c r="M179" s="128">
        <f>+$M$13</f>
        <v>721517</v>
      </c>
      <c r="N179" s="1143" t="s">
        <v>637</v>
      </c>
      <c r="O179" s="1143" t="s">
        <v>638</v>
      </c>
      <c r="P179" s="1144"/>
      <c r="Q179" s="1147" t="s">
        <v>639</v>
      </c>
      <c r="R179" s="1147" t="s">
        <v>643</v>
      </c>
      <c r="S179" s="1150">
        <f>IF(COUNTIF(J179:M181,"CUMPLE")&gt;=1,(G179*I179),0)* (IF(N179="PRESENTÓ CERTIFICADO",1,0))* (IF(O179="ACORDE A ITEM 5.2.1 (T.R.)",1,0) )* ( IF(OR(Q179="SIN OBSERVACIÓN", Q179="REQUERIMIENTOS SUBSANADOS"),1,0)) *(IF(OR(R179="NINGUNO", R179="CUMPLEN CON LO SOLICITADO"),1,0))</f>
        <v>2885.2719000000002</v>
      </c>
      <c r="T179" s="1129"/>
      <c r="W179" s="37"/>
      <c r="X179" s="37"/>
      <c r="Y179" s="37"/>
      <c r="Z179" s="37"/>
      <c r="AA179" s="37"/>
      <c r="AB179" s="37"/>
      <c r="AC179" s="37"/>
      <c r="AD179" s="8"/>
      <c r="AE179" s="8"/>
      <c r="AF179" s="8"/>
      <c r="AG179" s="8"/>
    </row>
    <row r="180" spans="1:34" s="6" customFormat="1" ht="24.95" customHeight="1">
      <c r="A180" s="10"/>
      <c r="B180" s="1154"/>
      <c r="C180" s="1157"/>
      <c r="D180" s="1157"/>
      <c r="E180" s="1157"/>
      <c r="F180" s="1132"/>
      <c r="G180" s="1160"/>
      <c r="H180" s="1138"/>
      <c r="I180" s="1141"/>
      <c r="J180" s="273" t="s">
        <v>302</v>
      </c>
      <c r="K180" s="128">
        <f>+$K$14</f>
        <v>721214</v>
      </c>
      <c r="L180" s="273" t="s">
        <v>302</v>
      </c>
      <c r="M180" s="128">
        <f>+$M$14</f>
        <v>921217</v>
      </c>
      <c r="N180" s="1120"/>
      <c r="O180" s="1120"/>
      <c r="P180" s="1145"/>
      <c r="Q180" s="1148"/>
      <c r="R180" s="1148"/>
      <c r="S180" s="1151"/>
      <c r="T180" s="1129"/>
      <c r="W180" s="37"/>
      <c r="X180" s="37"/>
      <c r="Y180" s="37"/>
      <c r="Z180" s="37"/>
      <c r="AA180" s="37"/>
      <c r="AB180" s="37"/>
      <c r="AC180" s="37"/>
    </row>
    <row r="181" spans="1:34" s="6" customFormat="1" ht="24.95" customHeight="1">
      <c r="A181" s="10"/>
      <c r="B181" s="1155"/>
      <c r="C181" s="1158"/>
      <c r="D181" s="1158"/>
      <c r="E181" s="1158"/>
      <c r="F181" s="1133"/>
      <c r="G181" s="1161"/>
      <c r="H181" s="1139"/>
      <c r="I181" s="1142"/>
      <c r="J181" s="273" t="s">
        <v>555</v>
      </c>
      <c r="K181" s="128">
        <f>+$K$15</f>
        <v>461516</v>
      </c>
      <c r="L181" s="273"/>
      <c r="M181" s="128"/>
      <c r="N181" s="1121"/>
      <c r="O181" s="1121"/>
      <c r="P181" s="1146"/>
      <c r="Q181" s="1149"/>
      <c r="R181" s="1149"/>
      <c r="S181" s="1152"/>
      <c r="T181" s="1130"/>
      <c r="W181" s="37"/>
      <c r="X181" s="37"/>
      <c r="Y181" s="37"/>
      <c r="Z181" s="37"/>
      <c r="AA181" s="37"/>
      <c r="AB181" s="37"/>
      <c r="AC181" s="37"/>
    </row>
    <row r="182" spans="1:34" s="3" customFormat="1" ht="24.95" customHeight="1">
      <c r="B182" s="1162" t="str">
        <f>IF(S183=" "," ",IF(S183&gt;=$H$6,"CUMPLE CON LA EXPERIENCIA REQUERIDA","NO CUMPLE CON LA EXPERIENCIA REQUERIDA"))</f>
        <v>CUMPLE CON LA EXPERIENCIA REQUERIDA</v>
      </c>
      <c r="C182" s="1163"/>
      <c r="D182" s="1163"/>
      <c r="E182" s="1163"/>
      <c r="F182" s="1163"/>
      <c r="G182" s="1163"/>
      <c r="H182" s="1163"/>
      <c r="I182" s="1163"/>
      <c r="J182" s="1163"/>
      <c r="K182" s="1163"/>
      <c r="L182" s="1163"/>
      <c r="M182" s="1163"/>
      <c r="N182" s="1163"/>
      <c r="O182" s="1164"/>
      <c r="P182" s="1126" t="s">
        <v>22</v>
      </c>
      <c r="Q182" s="1127"/>
      <c r="R182" s="371"/>
      <c r="S182" s="7">
        <f>IF(T167="SI",SUM(S167:S181),0)</f>
        <v>15641.588</v>
      </c>
      <c r="T182" s="1124" t="str">
        <f>IF(S183=" "," ",IF(S183&gt;=$H$6,"CUMPLE","NO CUMPLE"))</f>
        <v>CUMPLE</v>
      </c>
      <c r="W182" s="37"/>
      <c r="X182" s="37"/>
      <c r="Y182" s="37"/>
      <c r="Z182" s="37"/>
      <c r="AA182" s="37"/>
      <c r="AB182" s="37"/>
      <c r="AC182" s="37"/>
      <c r="AD182" s="6"/>
      <c r="AE182" s="6"/>
      <c r="AF182" s="6"/>
      <c r="AG182" s="6"/>
      <c r="AH182" s="6"/>
    </row>
    <row r="183" spans="1:34" s="6" customFormat="1" ht="39" customHeight="1">
      <c r="B183" s="1165"/>
      <c r="C183" s="1166"/>
      <c r="D183" s="1166"/>
      <c r="E183" s="1166"/>
      <c r="F183" s="1166"/>
      <c r="G183" s="1166"/>
      <c r="H183" s="1166"/>
      <c r="I183" s="1166"/>
      <c r="J183" s="1166"/>
      <c r="K183" s="1166"/>
      <c r="L183" s="1166"/>
      <c r="M183" s="1166"/>
      <c r="N183" s="1166"/>
      <c r="O183" s="1167"/>
      <c r="P183" s="1126" t="s">
        <v>24</v>
      </c>
      <c r="Q183" s="1127"/>
      <c r="R183" s="371"/>
      <c r="S183" s="73">
        <f>IFERROR((S182/$P$6)," ")</f>
        <v>21.310065395095368</v>
      </c>
      <c r="T183" s="1125"/>
      <c r="W183" s="37"/>
      <c r="X183" s="37"/>
      <c r="Y183" s="37"/>
      <c r="Z183" s="37"/>
      <c r="AA183" s="37"/>
      <c r="AB183" s="37"/>
      <c r="AC183" s="37"/>
    </row>
    <row r="184" spans="1:34" ht="30" customHeight="1">
      <c r="AA184" s="37"/>
      <c r="AB184" s="37"/>
      <c r="AC184" s="37"/>
      <c r="AD184" s="6"/>
      <c r="AE184" s="6"/>
      <c r="AF184" s="6"/>
      <c r="AG184" s="6"/>
      <c r="AH184" s="3"/>
    </row>
    <row r="185" spans="1:34" ht="30" customHeight="1">
      <c r="AA185" s="37"/>
      <c r="AB185" s="37"/>
      <c r="AC185" s="37"/>
      <c r="AD185" s="6"/>
      <c r="AE185" s="6"/>
      <c r="AF185" s="6"/>
      <c r="AG185" s="6"/>
      <c r="AH185" s="6"/>
    </row>
    <row r="186" spans="1:34" ht="36" customHeight="1">
      <c r="B186" s="95">
        <v>9</v>
      </c>
      <c r="C186" s="1168" t="s">
        <v>78</v>
      </c>
      <c r="D186" s="1169"/>
      <c r="E186" s="1170"/>
      <c r="F186" s="1171" t="str">
        <f>IFERROR(VLOOKUP(B186,LISTA_OFERENTES,2,FALSE)," ")</f>
        <v>HIMHER Y COMPAÑIA S.A.</v>
      </c>
      <c r="G186" s="1172"/>
      <c r="H186" s="1172"/>
      <c r="I186" s="1172"/>
      <c r="J186" s="1172"/>
      <c r="K186" s="1172"/>
      <c r="L186" s="1172"/>
      <c r="M186" s="1172"/>
      <c r="N186" s="1172"/>
      <c r="O186" s="1173"/>
      <c r="P186" s="1174" t="s">
        <v>104</v>
      </c>
      <c r="Q186" s="1175"/>
      <c r="R186" s="1176"/>
      <c r="S186" s="2">
        <f>5-(INT(COUNTBLANK(C189:C203))-10)</f>
        <v>1</v>
      </c>
      <c r="T186" s="3"/>
      <c r="AA186" s="37"/>
      <c r="AB186" s="37"/>
      <c r="AC186" s="37"/>
      <c r="AD186" s="6"/>
      <c r="AE186" s="6"/>
      <c r="AF186" s="6"/>
      <c r="AG186" s="6"/>
    </row>
    <row r="187" spans="1:34" s="8" customFormat="1" ht="30" customHeight="1">
      <c r="B187" s="1177" t="s">
        <v>45</v>
      </c>
      <c r="C187" s="1179" t="s">
        <v>15</v>
      </c>
      <c r="D187" s="1179" t="s">
        <v>16</v>
      </c>
      <c r="E187" s="1179" t="s">
        <v>17</v>
      </c>
      <c r="F187" s="1179" t="s">
        <v>18</v>
      </c>
      <c r="G187" s="1179" t="s">
        <v>19</v>
      </c>
      <c r="H187" s="1179" t="s">
        <v>20</v>
      </c>
      <c r="I187" s="1179" t="s">
        <v>21</v>
      </c>
      <c r="J187" s="1181" t="s">
        <v>52</v>
      </c>
      <c r="K187" s="1182"/>
      <c r="L187" s="1182"/>
      <c r="M187" s="1183"/>
      <c r="N187" s="1179" t="s">
        <v>79</v>
      </c>
      <c r="O187" s="1179" t="s">
        <v>80</v>
      </c>
      <c r="P187" s="5" t="s">
        <v>81</v>
      </c>
      <c r="Q187" s="5"/>
      <c r="R187" s="1179" t="s">
        <v>82</v>
      </c>
      <c r="S187" s="1179" t="s">
        <v>83</v>
      </c>
      <c r="T187" s="1179" t="str">
        <f>T11</f>
        <v>CUMPLE CON EL REQUERIMIENTO OBLIGATORIO DE HABER EJECUTADO MÍNIMO DOS (2) DE LOS CINCO CONTRATOS, DENTRO DE LAS CLASIFICACIONES DE LOS
CÓDIGOS 721214 Y 721517.</v>
      </c>
      <c r="U187" s="9"/>
      <c r="V187" s="9"/>
      <c r="W187" s="37"/>
      <c r="X187" s="37"/>
      <c r="Y187" s="37"/>
      <c r="Z187" s="37"/>
      <c r="AA187" s="37"/>
      <c r="AB187" s="37"/>
      <c r="AC187" s="37"/>
      <c r="AD187" s="6"/>
      <c r="AE187" s="6"/>
      <c r="AF187" s="6"/>
      <c r="AG187" s="6"/>
      <c r="AH187" s="23"/>
    </row>
    <row r="188" spans="1:34" s="8" customFormat="1" ht="118.5" customHeight="1">
      <c r="B188" s="1178"/>
      <c r="C188" s="1180"/>
      <c r="D188" s="1180"/>
      <c r="E188" s="1180"/>
      <c r="F188" s="1180"/>
      <c r="G188" s="1180"/>
      <c r="H188" s="1180"/>
      <c r="I188" s="1180"/>
      <c r="J188" s="1184" t="s">
        <v>85</v>
      </c>
      <c r="K188" s="1185"/>
      <c r="L188" s="1185"/>
      <c r="M188" s="1186"/>
      <c r="N188" s="1180"/>
      <c r="O188" s="1180"/>
      <c r="P188" s="4" t="s">
        <v>13</v>
      </c>
      <c r="Q188" s="4" t="s">
        <v>84</v>
      </c>
      <c r="R188" s="1180"/>
      <c r="S188" s="1180"/>
      <c r="T188" s="1180"/>
      <c r="U188" s="9"/>
      <c r="V188" s="9"/>
      <c r="W188" s="37"/>
      <c r="X188" s="37"/>
      <c r="Y188" s="37"/>
      <c r="Z188" s="37"/>
      <c r="AA188" s="37"/>
      <c r="AB188" s="37"/>
      <c r="AC188" s="37"/>
      <c r="AD188" s="6"/>
      <c r="AE188" s="6"/>
      <c r="AF188" s="6"/>
      <c r="AG188" s="6"/>
      <c r="AH188" s="23"/>
    </row>
    <row r="189" spans="1:34" s="6" customFormat="1" ht="24.95" customHeight="1">
      <c r="A189" s="10"/>
      <c r="B189" s="1153">
        <v>1</v>
      </c>
      <c r="C189" s="1190">
        <v>80</v>
      </c>
      <c r="D189" s="1190">
        <v>73</v>
      </c>
      <c r="E189" s="1190" t="s">
        <v>607</v>
      </c>
      <c r="F189" s="1190" t="s">
        <v>608</v>
      </c>
      <c r="G189" s="1270">
        <v>8349.91</v>
      </c>
      <c r="H189" s="1191" t="s">
        <v>554</v>
      </c>
      <c r="I189" s="1192">
        <v>0.5</v>
      </c>
      <c r="J189" s="273" t="s">
        <v>302</v>
      </c>
      <c r="K189" s="128">
        <f>+$K$13</f>
        <v>721015</v>
      </c>
      <c r="L189" s="273" t="s">
        <v>555</v>
      </c>
      <c r="M189" s="128">
        <f>+$M$13</f>
        <v>721517</v>
      </c>
      <c r="N189" s="1143" t="s">
        <v>637</v>
      </c>
      <c r="O189" s="1143" t="s">
        <v>638</v>
      </c>
      <c r="P189" s="1144"/>
      <c r="Q189" s="1147" t="s">
        <v>639</v>
      </c>
      <c r="R189" s="1147" t="s">
        <v>643</v>
      </c>
      <c r="S189" s="1150">
        <f>IF(COUNTIF(J189:M191,"CUMPLE")&gt;=1,(G189*I189),0)* (IF(N189="PRESENTÓ CERTIFICADO",1,0))* (IF(O189="ACORDE A ITEM 5.2.1 (T.R.)",1,0) )* ( IF(OR(Q189="SIN OBSERVACIÓN", Q189="REQUERIMIENTOS SUBSANADOS"),1,0)) *(IF(OR(R189="NINGUNO", R189="CUMPLEN CON LO SOLICITADO"),1,0))</f>
        <v>4174.9549999999999</v>
      </c>
      <c r="T189" s="1128" t="s">
        <v>644</v>
      </c>
      <c r="W189" s="37"/>
      <c r="X189" s="37"/>
      <c r="Y189" s="37"/>
      <c r="Z189" s="37"/>
      <c r="AA189" s="37"/>
      <c r="AB189" s="37"/>
      <c r="AC189" s="37"/>
      <c r="AH189" s="8"/>
    </row>
    <row r="190" spans="1:34" s="6" customFormat="1" ht="24.95" customHeight="1">
      <c r="A190" s="10"/>
      <c r="B190" s="1154"/>
      <c r="C190" s="1157"/>
      <c r="D190" s="1157"/>
      <c r="E190" s="1157"/>
      <c r="F190" s="1157"/>
      <c r="G190" s="1160"/>
      <c r="H190" s="1138"/>
      <c r="I190" s="1141"/>
      <c r="J190" s="273" t="s">
        <v>302</v>
      </c>
      <c r="K190" s="128">
        <f>+$K$14</f>
        <v>721214</v>
      </c>
      <c r="L190" s="273" t="s">
        <v>555</v>
      </c>
      <c r="M190" s="128">
        <f>+$M$14</f>
        <v>921217</v>
      </c>
      <c r="N190" s="1120"/>
      <c r="O190" s="1120"/>
      <c r="P190" s="1145"/>
      <c r="Q190" s="1148"/>
      <c r="R190" s="1148"/>
      <c r="S190" s="1151"/>
      <c r="T190" s="1129"/>
      <c r="W190" s="37"/>
      <c r="X190" s="37"/>
      <c r="Y190" s="37"/>
      <c r="Z190" s="37"/>
      <c r="AA190" s="37"/>
      <c r="AB190" s="37"/>
      <c r="AC190" s="37"/>
      <c r="AH190" s="8"/>
    </row>
    <row r="191" spans="1:34" s="6" customFormat="1" ht="24.95" customHeight="1">
      <c r="A191" s="10"/>
      <c r="B191" s="1155"/>
      <c r="C191" s="1158"/>
      <c r="D191" s="1158"/>
      <c r="E191" s="1158"/>
      <c r="F191" s="1158"/>
      <c r="G191" s="1161"/>
      <c r="H191" s="1139"/>
      <c r="I191" s="1142"/>
      <c r="J191" s="273" t="s">
        <v>555</v>
      </c>
      <c r="K191" s="128">
        <f>+$K$15</f>
        <v>461516</v>
      </c>
      <c r="L191" s="273"/>
      <c r="M191" s="128"/>
      <c r="N191" s="1121"/>
      <c r="O191" s="1121"/>
      <c r="P191" s="1146"/>
      <c r="Q191" s="1149"/>
      <c r="R191" s="1149"/>
      <c r="S191" s="1152"/>
      <c r="T191" s="1129"/>
      <c r="W191" s="37"/>
      <c r="X191" s="37"/>
      <c r="Y191" s="37"/>
      <c r="Z191" s="37"/>
      <c r="AA191" s="37"/>
      <c r="AB191" s="37"/>
      <c r="AC191" s="37"/>
    </row>
    <row r="192" spans="1:34" s="6" customFormat="1" ht="24.95" hidden="1" customHeight="1">
      <c r="A192" s="10"/>
      <c r="B192" s="1153">
        <v>2</v>
      </c>
      <c r="C192" s="1190"/>
      <c r="D192" s="1131"/>
      <c r="E192" s="1131"/>
      <c r="F192" s="1131"/>
      <c r="G192" s="1134"/>
      <c r="H192" s="1137"/>
      <c r="I192" s="1271"/>
      <c r="J192" s="273"/>
      <c r="K192" s="128">
        <f>+$K$13</f>
        <v>721015</v>
      </c>
      <c r="L192" s="273"/>
      <c r="M192" s="128">
        <f>+$M$13</f>
        <v>721517</v>
      </c>
      <c r="N192" s="1143"/>
      <c r="O192" s="1143"/>
      <c r="P192" s="1274"/>
      <c r="Q192" s="1147"/>
      <c r="R192" s="1147"/>
      <c r="S192" s="1150">
        <f>IF(COUNTIF(J192:M194,"CUMPLE")&gt;=1,(G192*I192),0)* (IF(N192="PRESENTÓ CERTIFICADO",1,0))* (IF(O192="ACORDE A ITEM 5.2.1 (T.R.)",1,0) )* ( IF(OR(Q192="SIN OBSERVACIÓN", Q192="REQUERIMIENTOS SUBSANADOS"),1,0)) *(IF(OR(R192="NINGUNO", R192="CUMPLEN CON LO SOLICITADO"),1,0))</f>
        <v>0</v>
      </c>
      <c r="T192" s="1129"/>
      <c r="W192" s="37"/>
      <c r="X192" s="37"/>
      <c r="Y192" s="37"/>
      <c r="Z192" s="37"/>
      <c r="AA192" s="37"/>
      <c r="AB192" s="37"/>
      <c r="AC192" s="37"/>
    </row>
    <row r="193" spans="1:34" s="6" customFormat="1" ht="24.95" hidden="1" customHeight="1">
      <c r="A193" s="10"/>
      <c r="B193" s="1154"/>
      <c r="C193" s="1157"/>
      <c r="D193" s="1132"/>
      <c r="E193" s="1132"/>
      <c r="F193" s="1132"/>
      <c r="G193" s="1135"/>
      <c r="H193" s="1138"/>
      <c r="I193" s="1272"/>
      <c r="J193" s="273"/>
      <c r="K193" s="128">
        <f>+$K$14</f>
        <v>721214</v>
      </c>
      <c r="L193" s="273"/>
      <c r="M193" s="128">
        <f>+$M$14</f>
        <v>921217</v>
      </c>
      <c r="N193" s="1120"/>
      <c r="O193" s="1120"/>
      <c r="P193" s="1275"/>
      <c r="Q193" s="1148"/>
      <c r="R193" s="1148"/>
      <c r="S193" s="1151"/>
      <c r="T193" s="1129"/>
      <c r="W193" s="37"/>
      <c r="X193" s="37"/>
      <c r="Y193" s="37"/>
      <c r="Z193" s="37"/>
      <c r="AA193" s="37"/>
      <c r="AB193" s="37"/>
      <c r="AC193" s="37"/>
    </row>
    <row r="194" spans="1:34" s="6" customFormat="1" ht="24.95" hidden="1" customHeight="1">
      <c r="A194" s="10"/>
      <c r="B194" s="1155"/>
      <c r="C194" s="1158"/>
      <c r="D194" s="1133"/>
      <c r="E194" s="1133"/>
      <c r="F194" s="1133"/>
      <c r="G194" s="1136"/>
      <c r="H194" s="1139"/>
      <c r="I194" s="1273"/>
      <c r="J194" s="273"/>
      <c r="K194" s="128">
        <f>+$K$15</f>
        <v>461516</v>
      </c>
      <c r="L194" s="273"/>
      <c r="M194" s="128"/>
      <c r="N194" s="1121"/>
      <c r="O194" s="1121"/>
      <c r="P194" s="1276"/>
      <c r="Q194" s="1149"/>
      <c r="R194" s="1149"/>
      <c r="S194" s="1152"/>
      <c r="T194" s="1129"/>
      <c r="W194" s="37"/>
      <c r="X194" s="37"/>
      <c r="Y194" s="37"/>
      <c r="Z194" s="37"/>
    </row>
    <row r="195" spans="1:34" s="6" customFormat="1" ht="24.95" hidden="1" customHeight="1">
      <c r="A195" s="10"/>
      <c r="B195" s="1153">
        <v>3</v>
      </c>
      <c r="C195" s="1190"/>
      <c r="D195" s="1156"/>
      <c r="E195" s="1156"/>
      <c r="F195" s="1156"/>
      <c r="G195" s="1159"/>
      <c r="H195" s="1191"/>
      <c r="I195" s="1192"/>
      <c r="J195" s="273"/>
      <c r="K195" s="128">
        <f>+$K$13</f>
        <v>721015</v>
      </c>
      <c r="L195" s="273"/>
      <c r="M195" s="128">
        <f>+$M$13</f>
        <v>721517</v>
      </c>
      <c r="N195" s="1143"/>
      <c r="O195" s="1143"/>
      <c r="P195" s="1144"/>
      <c r="Q195" s="1147"/>
      <c r="R195" s="1147"/>
      <c r="S195" s="1150">
        <f>IF(COUNTIF(J195:M197,"CUMPLE")&gt;=1,(G195*I195),0)* (IF(N195="PRESENTÓ CERTIFICADO",1,0))* (IF(O195="ACORDE A ITEM 5.2.1 (T.R.)",1,0) )* ( IF(OR(Q195="SIN OBSERVACIÓN", Q195="REQUERIMIENTOS SUBSANADOS"),1,0)) *(IF(OR(R195="NINGUNO", R195="CUMPLEN CON LO SOLICITADO"),1,0))</f>
        <v>0</v>
      </c>
      <c r="T195" s="1129"/>
      <c r="W195" s="37"/>
      <c r="X195" s="37"/>
      <c r="Y195" s="37"/>
      <c r="Z195" s="37"/>
      <c r="AA195" s="3"/>
      <c r="AB195" s="3"/>
      <c r="AC195" s="3"/>
      <c r="AD195" s="3"/>
      <c r="AE195" s="3"/>
      <c r="AF195" s="3"/>
      <c r="AG195" s="3"/>
    </row>
    <row r="196" spans="1:34" s="6" customFormat="1" ht="24.95" hidden="1" customHeight="1">
      <c r="A196" s="10"/>
      <c r="B196" s="1154"/>
      <c r="C196" s="1157"/>
      <c r="D196" s="1157"/>
      <c r="E196" s="1157"/>
      <c r="F196" s="1157"/>
      <c r="G196" s="1160"/>
      <c r="H196" s="1138"/>
      <c r="I196" s="1141"/>
      <c r="J196" s="273"/>
      <c r="K196" s="128">
        <f>+$K$14</f>
        <v>721214</v>
      </c>
      <c r="L196" s="273"/>
      <c r="M196" s="128">
        <f>+$M$14</f>
        <v>921217</v>
      </c>
      <c r="N196" s="1120"/>
      <c r="O196" s="1120"/>
      <c r="P196" s="1145"/>
      <c r="Q196" s="1148"/>
      <c r="R196" s="1148"/>
      <c r="S196" s="1151"/>
      <c r="T196" s="1129"/>
      <c r="W196" s="37"/>
      <c r="X196" s="37"/>
      <c r="Y196" s="37"/>
      <c r="Z196" s="37"/>
    </row>
    <row r="197" spans="1:34" s="6" customFormat="1" ht="24.95" hidden="1" customHeight="1">
      <c r="A197" s="10"/>
      <c r="B197" s="1155"/>
      <c r="C197" s="1158"/>
      <c r="D197" s="1158"/>
      <c r="E197" s="1158"/>
      <c r="F197" s="1158"/>
      <c r="G197" s="1161"/>
      <c r="H197" s="1139"/>
      <c r="I197" s="1142"/>
      <c r="J197" s="273"/>
      <c r="K197" s="128">
        <f>+$K$15</f>
        <v>461516</v>
      </c>
      <c r="L197" s="273"/>
      <c r="M197" s="128"/>
      <c r="N197" s="1121"/>
      <c r="O197" s="1121"/>
      <c r="P197" s="1146"/>
      <c r="Q197" s="1149"/>
      <c r="R197" s="1149"/>
      <c r="S197" s="1152"/>
      <c r="T197" s="1129"/>
      <c r="W197" s="37"/>
      <c r="X197" s="37"/>
      <c r="Y197" s="37"/>
      <c r="Z197" s="37"/>
      <c r="AA197" s="23"/>
      <c r="AB197" s="23"/>
      <c r="AC197" s="23"/>
      <c r="AD197" s="23"/>
      <c r="AE197" s="23"/>
      <c r="AF197" s="23"/>
      <c r="AG197" s="23"/>
    </row>
    <row r="198" spans="1:34" s="6" customFormat="1" ht="24.95" hidden="1" customHeight="1">
      <c r="A198" s="10"/>
      <c r="B198" s="1153">
        <v>4</v>
      </c>
      <c r="C198" s="1190"/>
      <c r="D198" s="1131"/>
      <c r="E198" s="1131"/>
      <c r="F198" s="1131"/>
      <c r="G198" s="1134"/>
      <c r="H198" s="1191"/>
      <c r="I198" s="1192"/>
      <c r="J198" s="273"/>
      <c r="K198" s="128">
        <f>+$K$13</f>
        <v>721015</v>
      </c>
      <c r="L198" s="273"/>
      <c r="M198" s="128">
        <f>+$M$13</f>
        <v>721517</v>
      </c>
      <c r="N198" s="1143"/>
      <c r="O198" s="1143"/>
      <c r="P198" s="1144"/>
      <c r="Q198" s="1147"/>
      <c r="R198" s="1147"/>
      <c r="S198" s="1150">
        <f>IF(COUNTIF(J198:M200,"CUMPLE")&gt;=1,(G198*I198),0)* (IF(N198="PRESENTÓ CERTIFICADO",1,0))* (IF(O198="ACORDE A ITEM 5.2.1 (T.R.)",1,0) )* ( IF(OR(Q198="SIN OBSERVACIÓN", Q198="REQUERIMIENTOS SUBSANADOS"),1,0)) *(IF(OR(R198="NINGUNO", R198="CUMPLEN CON LO SOLICITADO"),1,0))</f>
        <v>0</v>
      </c>
      <c r="T198" s="1129"/>
      <c r="W198" s="37"/>
      <c r="X198" s="37"/>
      <c r="Y198" s="37"/>
      <c r="Z198" s="37"/>
      <c r="AA198" s="23"/>
      <c r="AB198" s="23"/>
      <c r="AC198" s="23"/>
      <c r="AD198" s="23"/>
      <c r="AE198" s="23"/>
      <c r="AF198" s="23"/>
      <c r="AG198" s="23"/>
    </row>
    <row r="199" spans="1:34" s="6" customFormat="1" ht="24.95" hidden="1" customHeight="1">
      <c r="A199" s="10"/>
      <c r="B199" s="1154"/>
      <c r="C199" s="1157"/>
      <c r="D199" s="1132"/>
      <c r="E199" s="1132"/>
      <c r="F199" s="1132"/>
      <c r="G199" s="1135"/>
      <c r="H199" s="1138"/>
      <c r="I199" s="1141"/>
      <c r="J199" s="273"/>
      <c r="K199" s="128">
        <f>+$K$14</f>
        <v>721214</v>
      </c>
      <c r="L199" s="273"/>
      <c r="M199" s="128">
        <f>+$M$14</f>
        <v>921217</v>
      </c>
      <c r="N199" s="1120"/>
      <c r="O199" s="1120"/>
      <c r="P199" s="1145"/>
      <c r="Q199" s="1148"/>
      <c r="R199" s="1148"/>
      <c r="S199" s="1151"/>
      <c r="T199" s="1129"/>
      <c r="W199" s="37"/>
      <c r="X199" s="37"/>
      <c r="Y199" s="37"/>
      <c r="Z199" s="37"/>
      <c r="AA199" s="23"/>
      <c r="AB199" s="23"/>
      <c r="AC199" s="23"/>
      <c r="AD199" s="23"/>
      <c r="AE199" s="23"/>
      <c r="AF199" s="23"/>
      <c r="AG199" s="23"/>
    </row>
    <row r="200" spans="1:34" s="6" customFormat="1" ht="24.95" hidden="1" customHeight="1">
      <c r="A200" s="10"/>
      <c r="B200" s="1155"/>
      <c r="C200" s="1158"/>
      <c r="D200" s="1133"/>
      <c r="E200" s="1133"/>
      <c r="F200" s="1133"/>
      <c r="G200" s="1136"/>
      <c r="H200" s="1139"/>
      <c r="I200" s="1142"/>
      <c r="J200" s="273"/>
      <c r="K200" s="128">
        <f>+$K$15</f>
        <v>461516</v>
      </c>
      <c r="L200" s="273"/>
      <c r="M200" s="128"/>
      <c r="N200" s="1121"/>
      <c r="O200" s="1121"/>
      <c r="P200" s="1146"/>
      <c r="Q200" s="1149"/>
      <c r="R200" s="1149"/>
      <c r="S200" s="1152"/>
      <c r="T200" s="1129"/>
      <c r="W200" s="37"/>
      <c r="X200" s="37"/>
      <c r="Y200" s="37"/>
      <c r="Z200" s="37"/>
      <c r="AA200" s="37"/>
      <c r="AB200" s="37"/>
      <c r="AC200" s="37"/>
      <c r="AD200" s="8"/>
      <c r="AE200" s="8"/>
      <c r="AF200" s="8"/>
      <c r="AG200" s="8"/>
    </row>
    <row r="201" spans="1:34" s="6" customFormat="1" ht="24.95" hidden="1" customHeight="1">
      <c r="A201" s="10"/>
      <c r="B201" s="1153">
        <v>5</v>
      </c>
      <c r="C201" s="1190"/>
      <c r="D201" s="1156"/>
      <c r="E201" s="1156"/>
      <c r="F201" s="1156"/>
      <c r="G201" s="1159"/>
      <c r="H201" s="1191"/>
      <c r="I201" s="1192"/>
      <c r="J201" s="273"/>
      <c r="K201" s="128">
        <f>+$K$13</f>
        <v>721015</v>
      </c>
      <c r="L201" s="273"/>
      <c r="M201" s="128">
        <f>+$M$13</f>
        <v>721517</v>
      </c>
      <c r="N201" s="1143"/>
      <c r="O201" s="1143"/>
      <c r="P201" s="1144"/>
      <c r="Q201" s="1147"/>
      <c r="R201" s="1147"/>
      <c r="S201" s="1150">
        <f>IF(COUNTIF(J201:M203,"CUMPLE")&gt;=1,(G201*I201),0)* (IF(N201="PRESENTÓ CERTIFICADO",1,0))* (IF(O201="ACORDE A ITEM 5.2.1 (T.R.)",1,0) )* ( IF(OR(Q201="SIN OBSERVACIÓN", Q201="REQUERIMIENTOS SUBSANADOS"),1,0)) *(IF(OR(R201="NINGUNO", R201="CUMPLEN CON LO SOLICITADO"),1,0))</f>
        <v>0</v>
      </c>
      <c r="T201" s="1129"/>
      <c r="W201" s="37"/>
      <c r="X201" s="37"/>
      <c r="Y201" s="37"/>
      <c r="Z201" s="37"/>
      <c r="AA201" s="37"/>
      <c r="AB201" s="37"/>
      <c r="AC201" s="37"/>
      <c r="AD201" s="8"/>
      <c r="AE201" s="8"/>
      <c r="AF201" s="8"/>
      <c r="AG201" s="8"/>
    </row>
    <row r="202" spans="1:34" s="6" customFormat="1" ht="24.95" hidden="1" customHeight="1">
      <c r="A202" s="10"/>
      <c r="B202" s="1154"/>
      <c r="C202" s="1157"/>
      <c r="D202" s="1157"/>
      <c r="E202" s="1157"/>
      <c r="F202" s="1157"/>
      <c r="G202" s="1160"/>
      <c r="H202" s="1138"/>
      <c r="I202" s="1141"/>
      <c r="J202" s="273"/>
      <c r="K202" s="128">
        <f>+$K$14</f>
        <v>721214</v>
      </c>
      <c r="L202" s="273"/>
      <c r="M202" s="128">
        <f>+$M$14</f>
        <v>921217</v>
      </c>
      <c r="N202" s="1120"/>
      <c r="O202" s="1120"/>
      <c r="P202" s="1145"/>
      <c r="Q202" s="1148"/>
      <c r="R202" s="1148"/>
      <c r="S202" s="1151"/>
      <c r="T202" s="1129"/>
      <c r="W202" s="37"/>
      <c r="X202" s="37"/>
      <c r="Y202" s="37"/>
      <c r="Z202" s="37"/>
      <c r="AA202" s="37"/>
      <c r="AB202" s="37"/>
      <c r="AC202" s="37"/>
    </row>
    <row r="203" spans="1:34" s="6" customFormat="1" ht="24.95" hidden="1" customHeight="1">
      <c r="A203" s="10"/>
      <c r="B203" s="1155"/>
      <c r="C203" s="1158"/>
      <c r="D203" s="1158"/>
      <c r="E203" s="1158"/>
      <c r="F203" s="1158"/>
      <c r="G203" s="1161"/>
      <c r="H203" s="1139"/>
      <c r="I203" s="1142"/>
      <c r="J203" s="273"/>
      <c r="K203" s="128">
        <f>+$K$15</f>
        <v>461516</v>
      </c>
      <c r="L203" s="273"/>
      <c r="M203" s="128"/>
      <c r="N203" s="1121"/>
      <c r="O203" s="1121"/>
      <c r="P203" s="1146"/>
      <c r="Q203" s="1149"/>
      <c r="R203" s="1149"/>
      <c r="S203" s="1152"/>
      <c r="T203" s="1130"/>
      <c r="W203" s="37"/>
      <c r="X203" s="37"/>
      <c r="Y203" s="37"/>
      <c r="Z203" s="37"/>
      <c r="AA203" s="37"/>
      <c r="AB203" s="37"/>
      <c r="AC203" s="37"/>
    </row>
    <row r="204" spans="1:34" s="3" customFormat="1" ht="39.75" customHeight="1">
      <c r="B204" s="1162" t="str">
        <f>IF(S205=" "," ",IF(S205&gt;=$H$6,"CUMPLE CON LA EXPERIENCIA REQUERIDA","NO CUMPLE CON LA EXPERIENCIA REQUERIDA"))</f>
        <v>NO CUMPLE CON LA EXPERIENCIA REQUERIDA</v>
      </c>
      <c r="C204" s="1163"/>
      <c r="D204" s="1163"/>
      <c r="E204" s="1163"/>
      <c r="F204" s="1163"/>
      <c r="G204" s="1163"/>
      <c r="H204" s="1163"/>
      <c r="I204" s="1163"/>
      <c r="J204" s="1163"/>
      <c r="K204" s="1163"/>
      <c r="L204" s="1163"/>
      <c r="M204" s="1163"/>
      <c r="N204" s="1163"/>
      <c r="O204" s="1164"/>
      <c r="P204" s="1126" t="s">
        <v>22</v>
      </c>
      <c r="Q204" s="1127"/>
      <c r="R204" s="371"/>
      <c r="S204" s="7">
        <f>IF(T189="SI",SUM(S189:S203),0)</f>
        <v>0</v>
      </c>
      <c r="T204" s="1124" t="str">
        <f>IF(S205=" "," ",IF(S205&gt;=$H$6,"CUMPLE","NO CUMPLE"))</f>
        <v>NO CUMPLE</v>
      </c>
      <c r="W204" s="37"/>
      <c r="X204" s="37"/>
      <c r="Y204" s="37"/>
      <c r="Z204" s="37"/>
      <c r="AA204" s="37"/>
      <c r="AB204" s="37"/>
      <c r="AC204" s="37"/>
      <c r="AD204" s="6"/>
      <c r="AE204" s="6"/>
      <c r="AF204" s="6"/>
      <c r="AG204" s="6"/>
      <c r="AH204" s="6"/>
    </row>
    <row r="205" spans="1:34" s="6" customFormat="1" ht="49.5" customHeight="1">
      <c r="B205" s="1165"/>
      <c r="C205" s="1166"/>
      <c r="D205" s="1166"/>
      <c r="E205" s="1166"/>
      <c r="F205" s="1166"/>
      <c r="G205" s="1166"/>
      <c r="H205" s="1166"/>
      <c r="I205" s="1166"/>
      <c r="J205" s="1166"/>
      <c r="K205" s="1166"/>
      <c r="L205" s="1166"/>
      <c r="M205" s="1166"/>
      <c r="N205" s="1166"/>
      <c r="O205" s="1167"/>
      <c r="P205" s="1126" t="s">
        <v>24</v>
      </c>
      <c r="Q205" s="1127"/>
      <c r="R205" s="371"/>
      <c r="S205" s="73">
        <f>IFERROR((S204/$P$6)," ")</f>
        <v>0</v>
      </c>
      <c r="T205" s="1125"/>
      <c r="W205" s="37"/>
      <c r="X205" s="37"/>
      <c r="Y205" s="37"/>
      <c r="Z205" s="37"/>
      <c r="AA205" s="37"/>
      <c r="AB205" s="37"/>
      <c r="AC205" s="37"/>
    </row>
    <row r="206" spans="1:34" ht="30" customHeight="1">
      <c r="AA206" s="37"/>
      <c r="AB206" s="37"/>
      <c r="AC206" s="37"/>
      <c r="AD206" s="6"/>
      <c r="AE206" s="6"/>
      <c r="AF206" s="6"/>
      <c r="AG206" s="6"/>
      <c r="AH206" s="3"/>
    </row>
    <row r="207" spans="1:34" ht="30" customHeight="1">
      <c r="AA207" s="37"/>
      <c r="AB207" s="37"/>
      <c r="AC207" s="37"/>
      <c r="AD207" s="6"/>
      <c r="AE207" s="6"/>
      <c r="AF207" s="6"/>
      <c r="AG207" s="6"/>
      <c r="AH207" s="6"/>
    </row>
    <row r="208" spans="1:34" ht="36" customHeight="1">
      <c r="B208" s="95">
        <v>10</v>
      </c>
      <c r="C208" s="1168" t="s">
        <v>78</v>
      </c>
      <c r="D208" s="1169"/>
      <c r="E208" s="1170"/>
      <c r="F208" s="1171" t="str">
        <f>IFERROR(VLOOKUP(B208,LISTA_OFERENTES,2,FALSE)," ")</f>
        <v>INTER OBRAS GR S.A.S.</v>
      </c>
      <c r="G208" s="1172"/>
      <c r="H208" s="1172"/>
      <c r="I208" s="1172"/>
      <c r="J208" s="1172"/>
      <c r="K208" s="1172"/>
      <c r="L208" s="1172"/>
      <c r="M208" s="1172"/>
      <c r="N208" s="1172"/>
      <c r="O208" s="1173"/>
      <c r="P208" s="1174" t="s">
        <v>104</v>
      </c>
      <c r="Q208" s="1175"/>
      <c r="R208" s="1176"/>
      <c r="S208" s="2">
        <f>5-(INT(COUNTBLANK(C211:C225))-10)</f>
        <v>1</v>
      </c>
      <c r="T208" s="3"/>
      <c r="AA208" s="37"/>
      <c r="AB208" s="37"/>
      <c r="AC208" s="37"/>
      <c r="AD208" s="6"/>
      <c r="AE208" s="6"/>
      <c r="AF208" s="6"/>
      <c r="AG208" s="6"/>
    </row>
    <row r="209" spans="1:34" s="8" customFormat="1" ht="30" customHeight="1">
      <c r="B209" s="1177" t="s">
        <v>45</v>
      </c>
      <c r="C209" s="1179" t="s">
        <v>15</v>
      </c>
      <c r="D209" s="1179" t="s">
        <v>16</v>
      </c>
      <c r="E209" s="1179" t="s">
        <v>17</v>
      </c>
      <c r="F209" s="1179" t="s">
        <v>18</v>
      </c>
      <c r="G209" s="1179" t="s">
        <v>19</v>
      </c>
      <c r="H209" s="1179" t="s">
        <v>20</v>
      </c>
      <c r="I209" s="1179" t="s">
        <v>21</v>
      </c>
      <c r="J209" s="1181" t="s">
        <v>52</v>
      </c>
      <c r="K209" s="1182"/>
      <c r="L209" s="1182"/>
      <c r="M209" s="1183"/>
      <c r="N209" s="1179" t="s">
        <v>79</v>
      </c>
      <c r="O209" s="1179" t="s">
        <v>80</v>
      </c>
      <c r="P209" s="5" t="s">
        <v>81</v>
      </c>
      <c r="Q209" s="5"/>
      <c r="R209" s="1179" t="s">
        <v>82</v>
      </c>
      <c r="S209" s="1179" t="s">
        <v>83</v>
      </c>
      <c r="T209" s="1179" t="str">
        <f>T11</f>
        <v>CUMPLE CON EL REQUERIMIENTO OBLIGATORIO DE HABER EJECUTADO MÍNIMO DOS (2) DE LOS CINCO CONTRATOS, DENTRO DE LAS CLASIFICACIONES DE LOS
CÓDIGOS 721214 Y 721517.</v>
      </c>
      <c r="U209" s="9"/>
      <c r="V209" s="9"/>
      <c r="W209" s="37"/>
      <c r="X209" s="37"/>
      <c r="Y209" s="37"/>
      <c r="Z209" s="37"/>
      <c r="AA209" s="37"/>
      <c r="AB209" s="37"/>
      <c r="AC209" s="37"/>
      <c r="AD209" s="6"/>
      <c r="AE209" s="6"/>
      <c r="AF209" s="6"/>
      <c r="AG209" s="6"/>
      <c r="AH209" s="23"/>
    </row>
    <row r="210" spans="1:34" s="8" customFormat="1" ht="112.5" customHeight="1">
      <c r="B210" s="1178"/>
      <c r="C210" s="1180"/>
      <c r="D210" s="1180"/>
      <c r="E210" s="1180"/>
      <c r="F210" s="1180"/>
      <c r="G210" s="1180"/>
      <c r="H210" s="1180"/>
      <c r="I210" s="1180"/>
      <c r="J210" s="1184" t="s">
        <v>85</v>
      </c>
      <c r="K210" s="1185"/>
      <c r="L210" s="1185"/>
      <c r="M210" s="1186"/>
      <c r="N210" s="1180"/>
      <c r="O210" s="1180"/>
      <c r="P210" s="4" t="s">
        <v>13</v>
      </c>
      <c r="Q210" s="4" t="s">
        <v>84</v>
      </c>
      <c r="R210" s="1180"/>
      <c r="S210" s="1180"/>
      <c r="T210" s="1180"/>
      <c r="U210" s="9"/>
      <c r="V210" s="9"/>
      <c r="W210" s="37"/>
      <c r="X210" s="37"/>
      <c r="Y210" s="37"/>
      <c r="Z210" s="37"/>
      <c r="AA210" s="37"/>
      <c r="AB210" s="37"/>
      <c r="AC210" s="37"/>
      <c r="AD210" s="6"/>
      <c r="AE210" s="6"/>
      <c r="AF210" s="6"/>
      <c r="AG210" s="6"/>
      <c r="AH210" s="23"/>
    </row>
    <row r="211" spans="1:34" s="6" customFormat="1" ht="24.95" customHeight="1">
      <c r="A211" s="10"/>
      <c r="B211" s="1153">
        <v>1</v>
      </c>
      <c r="C211" s="1156">
        <v>45</v>
      </c>
      <c r="D211" s="1156">
        <v>172</v>
      </c>
      <c r="E211" s="1156" t="s">
        <v>609</v>
      </c>
      <c r="F211" s="1156" t="s">
        <v>610</v>
      </c>
      <c r="G211" s="1159">
        <v>3636.89</v>
      </c>
      <c r="H211" s="1137" t="s">
        <v>568</v>
      </c>
      <c r="I211" s="1140">
        <v>1</v>
      </c>
      <c r="J211" s="273" t="s">
        <v>302</v>
      </c>
      <c r="K211" s="128">
        <f>+$K$13</f>
        <v>721015</v>
      </c>
      <c r="L211" s="273" t="s">
        <v>302</v>
      </c>
      <c r="M211" s="128">
        <f>+$M$13</f>
        <v>721517</v>
      </c>
      <c r="N211" s="1143" t="s">
        <v>637</v>
      </c>
      <c r="O211" s="1143" t="s">
        <v>638</v>
      </c>
      <c r="P211" s="1144"/>
      <c r="Q211" s="1147" t="s">
        <v>639</v>
      </c>
      <c r="R211" s="1147" t="s">
        <v>643</v>
      </c>
      <c r="S211" s="1150">
        <f>IF(COUNTIF(J211:M213,"CUMPLE")&gt;=1,(G211*I211),0)* (IF(N211="PRESENTÓ CERTIFICADO",1,0))* (IF(O211="ACORDE A ITEM 5.2.1 (T.R.)",1,0) )* ( IF(OR(Q211="SIN OBSERVACIÓN", Q211="REQUERIMIENTOS SUBSANADOS"),1,0)) *(IF(OR(R211="NINGUNO", R211="CUMPLEN CON LO SOLICITADO"),1,0))</f>
        <v>3636.89</v>
      </c>
      <c r="T211" s="1128" t="s">
        <v>644</v>
      </c>
      <c r="W211" s="37"/>
      <c r="X211" s="37"/>
      <c r="Y211" s="37"/>
      <c r="Z211" s="37"/>
      <c r="AA211" s="37"/>
      <c r="AB211" s="37"/>
      <c r="AC211" s="37"/>
      <c r="AH211" s="8"/>
    </row>
    <row r="212" spans="1:34" s="6" customFormat="1" ht="24.95" customHeight="1">
      <c r="A212" s="10"/>
      <c r="B212" s="1154"/>
      <c r="C212" s="1157"/>
      <c r="D212" s="1157"/>
      <c r="E212" s="1157"/>
      <c r="F212" s="1157"/>
      <c r="G212" s="1160"/>
      <c r="H212" s="1138"/>
      <c r="I212" s="1141"/>
      <c r="J212" s="273" t="s">
        <v>302</v>
      </c>
      <c r="K212" s="128">
        <f>+$K$14</f>
        <v>721214</v>
      </c>
      <c r="L212" s="273" t="s">
        <v>555</v>
      </c>
      <c r="M212" s="128">
        <f>+$M$14</f>
        <v>921217</v>
      </c>
      <c r="N212" s="1120"/>
      <c r="O212" s="1120"/>
      <c r="P212" s="1145"/>
      <c r="Q212" s="1148"/>
      <c r="R212" s="1148"/>
      <c r="S212" s="1151"/>
      <c r="T212" s="1129"/>
      <c r="W212" s="37"/>
      <c r="X212" s="37"/>
      <c r="Y212" s="37"/>
      <c r="Z212" s="37"/>
      <c r="AA212" s="37"/>
      <c r="AB212" s="37"/>
      <c r="AC212" s="37"/>
      <c r="AH212" s="8"/>
    </row>
    <row r="213" spans="1:34" s="6" customFormat="1" ht="24.95" customHeight="1">
      <c r="A213" s="10"/>
      <c r="B213" s="1155"/>
      <c r="C213" s="1158"/>
      <c r="D213" s="1158"/>
      <c r="E213" s="1158"/>
      <c r="F213" s="1158"/>
      <c r="G213" s="1161"/>
      <c r="H213" s="1139"/>
      <c r="I213" s="1142"/>
      <c r="J213" s="273" t="s">
        <v>555</v>
      </c>
      <c r="K213" s="128">
        <f>+$K$15</f>
        <v>461516</v>
      </c>
      <c r="L213" s="273" t="s">
        <v>302</v>
      </c>
      <c r="M213" s="128">
        <v>721512</v>
      </c>
      <c r="N213" s="1121"/>
      <c r="O213" s="1121"/>
      <c r="P213" s="1146"/>
      <c r="Q213" s="1149"/>
      <c r="R213" s="1149"/>
      <c r="S213" s="1152"/>
      <c r="T213" s="1129"/>
      <c r="W213" s="37"/>
      <c r="X213" s="37"/>
      <c r="Y213" s="37"/>
      <c r="Z213" s="37"/>
      <c r="AA213" s="37"/>
      <c r="AB213" s="37"/>
      <c r="AC213" s="37"/>
    </row>
    <row r="214" spans="1:34" s="6" customFormat="1" ht="24.95" hidden="1" customHeight="1">
      <c r="A214" s="10"/>
      <c r="B214" s="1153">
        <v>2</v>
      </c>
      <c r="C214" s="1131"/>
      <c r="D214" s="1131"/>
      <c r="E214" s="1131"/>
      <c r="F214" s="1156"/>
      <c r="G214" s="1134"/>
      <c r="H214" s="1137"/>
      <c r="I214" s="1140"/>
      <c r="J214" s="273"/>
      <c r="K214" s="128">
        <f>+$K$13</f>
        <v>721015</v>
      </c>
      <c r="L214" s="273"/>
      <c r="M214" s="128">
        <f>+$M$13</f>
        <v>721517</v>
      </c>
      <c r="N214" s="1143"/>
      <c r="O214" s="1143"/>
      <c r="P214" s="1144"/>
      <c r="Q214" s="1147"/>
      <c r="R214" s="1147"/>
      <c r="S214" s="1150">
        <f>IF(COUNTIF(J214:M216,"CUMPLE")&gt;=1,(G214*I214),0)* (IF(N214="PRESENTÓ CERTIFICADO",1,0))* (IF(O214="ACORDE A ITEM 5.2.1 (T.R.)",1,0) )* ( IF(OR(Q214="SIN OBSERVACIÓN", Q214="REQUERIMIENTOS SUBSANADOS"),1,0)) *(IF(OR(R214="NINGUNO", R214="CUMPLEN CON LO SOLICITADO"),1,0))</f>
        <v>0</v>
      </c>
      <c r="T214" s="1129"/>
      <c r="W214" s="37"/>
      <c r="X214" s="37"/>
      <c r="Y214" s="37"/>
      <c r="Z214" s="37"/>
      <c r="AA214" s="37"/>
      <c r="AB214" s="37"/>
      <c r="AC214" s="37"/>
    </row>
    <row r="215" spans="1:34" s="6" customFormat="1" ht="24.95" hidden="1" customHeight="1">
      <c r="A215" s="10"/>
      <c r="B215" s="1154"/>
      <c r="C215" s="1132"/>
      <c r="D215" s="1132"/>
      <c r="E215" s="1132"/>
      <c r="F215" s="1157"/>
      <c r="G215" s="1135"/>
      <c r="H215" s="1138"/>
      <c r="I215" s="1141"/>
      <c r="J215" s="273"/>
      <c r="K215" s="128">
        <f>+$K$14</f>
        <v>721214</v>
      </c>
      <c r="L215" s="273"/>
      <c r="M215" s="128">
        <f>+$M$14</f>
        <v>921217</v>
      </c>
      <c r="N215" s="1120"/>
      <c r="O215" s="1120"/>
      <c r="P215" s="1145"/>
      <c r="Q215" s="1148"/>
      <c r="R215" s="1148"/>
      <c r="S215" s="1151"/>
      <c r="T215" s="1129"/>
      <c r="W215" s="37"/>
      <c r="X215" s="37"/>
      <c r="Y215" s="37"/>
      <c r="Z215" s="37"/>
      <c r="AA215" s="37"/>
      <c r="AB215" s="37"/>
      <c r="AC215" s="37"/>
    </row>
    <row r="216" spans="1:34" s="6" customFormat="1" ht="24.95" hidden="1" customHeight="1">
      <c r="A216" s="10"/>
      <c r="B216" s="1155"/>
      <c r="C216" s="1133"/>
      <c r="D216" s="1133"/>
      <c r="E216" s="1133"/>
      <c r="F216" s="1158"/>
      <c r="G216" s="1136"/>
      <c r="H216" s="1139"/>
      <c r="I216" s="1142"/>
      <c r="J216" s="273"/>
      <c r="K216" s="128">
        <f>+$K$15</f>
        <v>461516</v>
      </c>
      <c r="L216" s="273"/>
      <c r="M216" s="128"/>
      <c r="N216" s="1121"/>
      <c r="O216" s="1121"/>
      <c r="P216" s="1146"/>
      <c r="Q216" s="1149"/>
      <c r="R216" s="1149"/>
      <c r="S216" s="1152"/>
      <c r="T216" s="1129"/>
      <c r="W216" s="37"/>
      <c r="X216" s="37"/>
      <c r="Y216" s="37"/>
      <c r="Z216" s="37"/>
    </row>
    <row r="217" spans="1:34" s="6" customFormat="1" ht="24.95" hidden="1" customHeight="1">
      <c r="A217" s="10"/>
      <c r="B217" s="1153">
        <v>3</v>
      </c>
      <c r="C217" s="1156"/>
      <c r="D217" s="1156"/>
      <c r="E217" s="1156"/>
      <c r="F217" s="1156"/>
      <c r="G217" s="1159"/>
      <c r="H217" s="1137"/>
      <c r="I217" s="1140"/>
      <c r="J217" s="273"/>
      <c r="K217" s="128">
        <f>+$K$13</f>
        <v>721015</v>
      </c>
      <c r="L217" s="273"/>
      <c r="M217" s="128">
        <f>+$M$13</f>
        <v>721517</v>
      </c>
      <c r="N217" s="1143"/>
      <c r="O217" s="1143"/>
      <c r="P217" s="1144"/>
      <c r="Q217" s="1147"/>
      <c r="R217" s="1147"/>
      <c r="S217" s="1150">
        <f>IF(COUNTIF(J217:M219,"CUMPLE")&gt;=1,(G217*I217),0)* (IF(N217="PRESENTÓ CERTIFICADO",1,0))* (IF(O217="ACORDE A ITEM 5.2.1 (T.R.)",1,0) )* ( IF(OR(Q217="SIN OBSERVACIÓN", Q217="REQUERIMIENTOS SUBSANADOS"),1,0)) *(IF(OR(R217="NINGUNO", R217="CUMPLEN CON LO SOLICITADO"),1,0))</f>
        <v>0</v>
      </c>
      <c r="T217" s="1129"/>
      <c r="W217" s="37"/>
      <c r="X217" s="37"/>
      <c r="Y217" s="37"/>
      <c r="Z217" s="37"/>
      <c r="AA217" s="3"/>
      <c r="AB217" s="3"/>
      <c r="AC217" s="3"/>
      <c r="AD217" s="3"/>
      <c r="AE217" s="3"/>
      <c r="AF217" s="3"/>
      <c r="AG217" s="3"/>
    </row>
    <row r="218" spans="1:34" s="6" customFormat="1" ht="24.95" hidden="1" customHeight="1">
      <c r="A218" s="10"/>
      <c r="B218" s="1154"/>
      <c r="C218" s="1157"/>
      <c r="D218" s="1157"/>
      <c r="E218" s="1157"/>
      <c r="F218" s="1157"/>
      <c r="G218" s="1160"/>
      <c r="H218" s="1138"/>
      <c r="I218" s="1141"/>
      <c r="J218" s="273"/>
      <c r="K218" s="128">
        <f>+$K$14</f>
        <v>721214</v>
      </c>
      <c r="L218" s="273"/>
      <c r="M218" s="128">
        <f>+$M$14</f>
        <v>921217</v>
      </c>
      <c r="N218" s="1120"/>
      <c r="O218" s="1120"/>
      <c r="P218" s="1145"/>
      <c r="Q218" s="1148"/>
      <c r="R218" s="1148"/>
      <c r="S218" s="1151"/>
      <c r="T218" s="1129"/>
      <c r="W218" s="37"/>
      <c r="X218" s="37"/>
      <c r="Y218" s="37"/>
      <c r="Z218" s="37"/>
    </row>
    <row r="219" spans="1:34" s="6" customFormat="1" ht="24.95" hidden="1" customHeight="1">
      <c r="A219" s="10"/>
      <c r="B219" s="1155"/>
      <c r="C219" s="1158"/>
      <c r="D219" s="1158"/>
      <c r="E219" s="1158"/>
      <c r="F219" s="1158"/>
      <c r="G219" s="1161"/>
      <c r="H219" s="1139"/>
      <c r="I219" s="1142"/>
      <c r="J219" s="273"/>
      <c r="K219" s="128">
        <f>+$K$15</f>
        <v>461516</v>
      </c>
      <c r="L219" s="273"/>
      <c r="M219" s="128"/>
      <c r="N219" s="1121"/>
      <c r="O219" s="1121"/>
      <c r="P219" s="1146"/>
      <c r="Q219" s="1149"/>
      <c r="R219" s="1149"/>
      <c r="S219" s="1152"/>
      <c r="T219" s="1129"/>
      <c r="W219" s="37"/>
      <c r="X219" s="37"/>
      <c r="Y219" s="37"/>
      <c r="Z219" s="37"/>
      <c r="AA219" s="23"/>
      <c r="AB219" s="23"/>
      <c r="AC219" s="23"/>
      <c r="AD219" s="23"/>
      <c r="AE219" s="23"/>
      <c r="AF219" s="23"/>
      <c r="AG219" s="23"/>
    </row>
    <row r="220" spans="1:34" s="6" customFormat="1" ht="24.95" hidden="1" customHeight="1">
      <c r="A220" s="10"/>
      <c r="B220" s="1153">
        <v>4</v>
      </c>
      <c r="C220" s="1131"/>
      <c r="D220" s="1131"/>
      <c r="E220" s="1131"/>
      <c r="F220" s="1131"/>
      <c r="G220" s="1134"/>
      <c r="H220" s="1137"/>
      <c r="I220" s="1271"/>
      <c r="J220" s="273"/>
      <c r="K220" s="128">
        <f>+$K$13</f>
        <v>721015</v>
      </c>
      <c r="L220" s="273"/>
      <c r="M220" s="128">
        <f>+$M$13</f>
        <v>721517</v>
      </c>
      <c r="N220" s="1143"/>
      <c r="O220" s="1143"/>
      <c r="P220" s="1274"/>
      <c r="Q220" s="1187"/>
      <c r="R220" s="1187"/>
      <c r="S220" s="1150">
        <f>IF(COUNTIF(J220:M222,"CUMPLE")&gt;=1,(G220*I220),0)* (IF(N220="PRESENTÓ CERTIFICADO",1,0))* (IF(O220="ACORDE A ITEM 5.2.1 (T.R.)",1,0) )* ( IF(OR(Q220="SIN OBSERVACIÓN", Q220="REQUERIMIENTOS SUBSANADOS"),1,0)) *(IF(OR(R220="NINGUNO", R220="CUMPLEN CON LO SOLICITADO"),1,0))</f>
        <v>0</v>
      </c>
      <c r="T220" s="1129"/>
      <c r="W220" s="37"/>
      <c r="X220" s="37"/>
      <c r="Y220" s="37"/>
      <c r="Z220" s="37"/>
      <c r="AA220" s="23"/>
      <c r="AB220" s="23"/>
      <c r="AC220" s="23"/>
      <c r="AD220" s="23"/>
      <c r="AE220" s="23"/>
      <c r="AF220" s="23"/>
      <c r="AG220" s="23"/>
    </row>
    <row r="221" spans="1:34" s="6" customFormat="1" ht="24.95" hidden="1" customHeight="1">
      <c r="A221" s="10"/>
      <c r="B221" s="1154"/>
      <c r="C221" s="1132"/>
      <c r="D221" s="1132"/>
      <c r="E221" s="1132"/>
      <c r="F221" s="1132"/>
      <c r="G221" s="1135"/>
      <c r="H221" s="1138"/>
      <c r="I221" s="1272"/>
      <c r="J221" s="273"/>
      <c r="K221" s="128">
        <f>+$K$14</f>
        <v>721214</v>
      </c>
      <c r="L221" s="273"/>
      <c r="M221" s="128">
        <f>+$M$14</f>
        <v>921217</v>
      </c>
      <c r="N221" s="1120"/>
      <c r="O221" s="1120"/>
      <c r="P221" s="1275"/>
      <c r="Q221" s="1188"/>
      <c r="R221" s="1188"/>
      <c r="S221" s="1151"/>
      <c r="T221" s="1129"/>
      <c r="W221" s="37"/>
      <c r="X221" s="37"/>
      <c r="Y221" s="37"/>
      <c r="Z221" s="37"/>
      <c r="AA221" s="23"/>
      <c r="AB221" s="23"/>
      <c r="AC221" s="23"/>
      <c r="AD221" s="23"/>
      <c r="AE221" s="23"/>
      <c r="AF221" s="23"/>
      <c r="AG221" s="23"/>
    </row>
    <row r="222" spans="1:34" s="6" customFormat="1" ht="24.95" hidden="1" customHeight="1">
      <c r="A222" s="10"/>
      <c r="B222" s="1155"/>
      <c r="C222" s="1133"/>
      <c r="D222" s="1133"/>
      <c r="E222" s="1133"/>
      <c r="F222" s="1133"/>
      <c r="G222" s="1136"/>
      <c r="H222" s="1139"/>
      <c r="I222" s="1273"/>
      <c r="J222" s="273"/>
      <c r="K222" s="128">
        <f>+$K$15</f>
        <v>461516</v>
      </c>
      <c r="L222" s="273"/>
      <c r="M222" s="128"/>
      <c r="N222" s="1121"/>
      <c r="O222" s="1121"/>
      <c r="P222" s="1276"/>
      <c r="Q222" s="1189"/>
      <c r="R222" s="1189"/>
      <c r="S222" s="1152"/>
      <c r="T222" s="1129"/>
      <c r="W222" s="37"/>
      <c r="X222" s="37"/>
      <c r="Y222" s="37"/>
      <c r="Z222" s="37"/>
      <c r="AA222" s="37"/>
      <c r="AB222" s="37"/>
      <c r="AC222" s="37"/>
      <c r="AD222" s="8"/>
      <c r="AE222" s="8"/>
      <c r="AF222" s="8"/>
      <c r="AG222" s="8"/>
    </row>
    <row r="223" spans="1:34" s="6" customFormat="1" ht="24.95" hidden="1" customHeight="1">
      <c r="A223" s="10"/>
      <c r="B223" s="1153">
        <v>5</v>
      </c>
      <c r="C223" s="1156"/>
      <c r="D223" s="1156"/>
      <c r="E223" s="1156"/>
      <c r="F223" s="1156"/>
      <c r="G223" s="1159"/>
      <c r="H223" s="1137"/>
      <c r="I223" s="1140"/>
      <c r="J223" s="273"/>
      <c r="K223" s="128">
        <f>+$K$13</f>
        <v>721015</v>
      </c>
      <c r="L223" s="273"/>
      <c r="M223" s="128">
        <f>+$M$13</f>
        <v>721517</v>
      </c>
      <c r="N223" s="1143"/>
      <c r="O223" s="1143"/>
      <c r="P223" s="1144"/>
      <c r="Q223" s="1147"/>
      <c r="R223" s="1147"/>
      <c r="S223" s="1150">
        <f>IF(COUNTIF(J223:M225,"CUMPLE")&gt;=1,(G223*I223),0)* (IF(N223="PRESENTÓ CERTIFICADO",1,0))* (IF(O223="ACORDE A ITEM 5.2.1 (T.R.)",1,0) )* ( IF(OR(Q223="SIN OBSERVACIÓN", Q223="REQUERIMIENTOS SUBSANADOS"),1,0)) *(IF(OR(R223="NINGUNO", R223="CUMPLEN CON LO SOLICITADO"),1,0))</f>
        <v>0</v>
      </c>
      <c r="T223" s="1129"/>
      <c r="W223" s="37"/>
      <c r="X223" s="37"/>
      <c r="Y223" s="37"/>
      <c r="Z223" s="37"/>
      <c r="AA223" s="37"/>
      <c r="AB223" s="37"/>
      <c r="AC223" s="37"/>
      <c r="AD223" s="8"/>
      <c r="AE223" s="8"/>
      <c r="AF223" s="8"/>
      <c r="AG223" s="8"/>
    </row>
    <row r="224" spans="1:34" s="6" customFormat="1" ht="24.95" hidden="1" customHeight="1">
      <c r="A224" s="10"/>
      <c r="B224" s="1154"/>
      <c r="C224" s="1157"/>
      <c r="D224" s="1157"/>
      <c r="E224" s="1157"/>
      <c r="F224" s="1157"/>
      <c r="G224" s="1160"/>
      <c r="H224" s="1138"/>
      <c r="I224" s="1141"/>
      <c r="J224" s="273"/>
      <c r="K224" s="128">
        <f>+$K$14</f>
        <v>721214</v>
      </c>
      <c r="L224" s="273"/>
      <c r="M224" s="128">
        <f>+$M$14</f>
        <v>921217</v>
      </c>
      <c r="N224" s="1120"/>
      <c r="O224" s="1120"/>
      <c r="P224" s="1145"/>
      <c r="Q224" s="1148"/>
      <c r="R224" s="1148"/>
      <c r="S224" s="1151"/>
      <c r="T224" s="1129"/>
      <c r="W224" s="37"/>
      <c r="X224" s="37"/>
      <c r="Y224" s="37"/>
      <c r="Z224" s="37"/>
      <c r="AA224" s="37"/>
      <c r="AB224" s="37"/>
      <c r="AC224" s="37"/>
    </row>
    <row r="225" spans="1:34" s="6" customFormat="1" ht="24.95" hidden="1" customHeight="1">
      <c r="A225" s="10"/>
      <c r="B225" s="1155"/>
      <c r="C225" s="1158"/>
      <c r="D225" s="1158"/>
      <c r="E225" s="1158"/>
      <c r="F225" s="1158"/>
      <c r="G225" s="1161"/>
      <c r="H225" s="1139"/>
      <c r="I225" s="1142"/>
      <c r="J225" s="273"/>
      <c r="K225" s="128">
        <f>+$K$15</f>
        <v>461516</v>
      </c>
      <c r="L225" s="273"/>
      <c r="M225" s="128"/>
      <c r="N225" s="1121"/>
      <c r="O225" s="1121"/>
      <c r="P225" s="1146"/>
      <c r="Q225" s="1149"/>
      <c r="R225" s="1149"/>
      <c r="S225" s="1152"/>
      <c r="T225" s="1130"/>
      <c r="W225" s="37"/>
      <c r="X225" s="37"/>
      <c r="Y225" s="37"/>
      <c r="Z225" s="37"/>
      <c r="AA225" s="37"/>
      <c r="AB225" s="37"/>
      <c r="AC225" s="37"/>
    </row>
    <row r="226" spans="1:34" s="3" customFormat="1" ht="40.5" customHeight="1">
      <c r="B226" s="1162" t="str">
        <f>IF(S227=" "," ",IF(S227&gt;=$H$6,"CUMPLE CON LA EXPERIENCIA REQUERIDA","NO CUMPLE CON LA EXPERIENCIA REQUERIDA"))</f>
        <v>NO CUMPLE CON LA EXPERIENCIA REQUERIDA</v>
      </c>
      <c r="C226" s="1163"/>
      <c r="D226" s="1163"/>
      <c r="E226" s="1163"/>
      <c r="F226" s="1163"/>
      <c r="G226" s="1163"/>
      <c r="H226" s="1163"/>
      <c r="I226" s="1163"/>
      <c r="J226" s="1163"/>
      <c r="K226" s="1163"/>
      <c r="L226" s="1163"/>
      <c r="M226" s="1163"/>
      <c r="N226" s="1163"/>
      <c r="O226" s="1164"/>
      <c r="P226" s="1126" t="s">
        <v>22</v>
      </c>
      <c r="Q226" s="1127"/>
      <c r="R226" s="371"/>
      <c r="S226" s="7">
        <f>IF(T211="SI",SUM(S211:S225),0)</f>
        <v>0</v>
      </c>
      <c r="T226" s="1124" t="str">
        <f>IF(S227=" "," ",IF(S227&gt;=$H$6,"CUMPLE","NO CUMPLE"))</f>
        <v>NO CUMPLE</v>
      </c>
      <c r="W226" s="37"/>
      <c r="X226" s="37"/>
      <c r="Y226" s="37"/>
      <c r="Z226" s="37"/>
      <c r="AA226" s="37"/>
      <c r="AB226" s="37"/>
      <c r="AC226" s="37"/>
      <c r="AD226" s="6"/>
      <c r="AE226" s="6"/>
      <c r="AF226" s="6"/>
      <c r="AG226" s="6"/>
      <c r="AH226" s="6"/>
    </row>
    <row r="227" spans="1:34" s="6" customFormat="1" ht="42.75" customHeight="1">
      <c r="B227" s="1165"/>
      <c r="C227" s="1166"/>
      <c r="D227" s="1166"/>
      <c r="E227" s="1166"/>
      <c r="F227" s="1166"/>
      <c r="G227" s="1166"/>
      <c r="H227" s="1166"/>
      <c r="I227" s="1166"/>
      <c r="J227" s="1166"/>
      <c r="K227" s="1166"/>
      <c r="L227" s="1166"/>
      <c r="M227" s="1166"/>
      <c r="N227" s="1166"/>
      <c r="O227" s="1167"/>
      <c r="P227" s="1126" t="s">
        <v>24</v>
      </c>
      <c r="Q227" s="1127"/>
      <c r="R227" s="371"/>
      <c r="S227" s="73">
        <f>IFERROR((S226/$P$6)," ")</f>
        <v>0</v>
      </c>
      <c r="T227" s="1125"/>
      <c r="W227" s="37"/>
      <c r="X227" s="37"/>
      <c r="Y227" s="37"/>
      <c r="Z227" s="37"/>
      <c r="AA227" s="37"/>
      <c r="AB227" s="37"/>
      <c r="AC227" s="37"/>
    </row>
    <row r="228" spans="1:34" ht="30" customHeight="1">
      <c r="AA228" s="37"/>
      <c r="AB228" s="37"/>
      <c r="AC228" s="37"/>
      <c r="AD228" s="6"/>
      <c r="AE228" s="6"/>
      <c r="AF228" s="6"/>
      <c r="AG228" s="6"/>
      <c r="AH228" s="3"/>
    </row>
    <row r="229" spans="1:34" ht="30" customHeight="1">
      <c r="AA229" s="37"/>
      <c r="AB229" s="37"/>
      <c r="AC229" s="37"/>
      <c r="AD229" s="6"/>
      <c r="AE229" s="6"/>
      <c r="AF229" s="6"/>
      <c r="AG229" s="6"/>
      <c r="AH229" s="6"/>
    </row>
    <row r="230" spans="1:34" ht="36" customHeight="1">
      <c r="B230" s="95">
        <v>11</v>
      </c>
      <c r="C230" s="1168" t="s">
        <v>78</v>
      </c>
      <c r="D230" s="1169"/>
      <c r="E230" s="1170"/>
      <c r="F230" s="1171" t="str">
        <f>IFERROR(VLOOKUP(B230,LISTA_OFERENTES,2,FALSE)," ")</f>
        <v>KA S.A.</v>
      </c>
      <c r="G230" s="1172"/>
      <c r="H230" s="1172"/>
      <c r="I230" s="1172"/>
      <c r="J230" s="1172"/>
      <c r="K230" s="1172"/>
      <c r="L230" s="1172"/>
      <c r="M230" s="1172"/>
      <c r="N230" s="1172"/>
      <c r="O230" s="1173"/>
      <c r="P230" s="1174" t="s">
        <v>104</v>
      </c>
      <c r="Q230" s="1175"/>
      <c r="R230" s="1176"/>
      <c r="S230" s="2">
        <f>5-(INT(COUNTBLANK(C233:C247))-10)</f>
        <v>2</v>
      </c>
      <c r="T230" s="3"/>
      <c r="AA230" s="37"/>
      <c r="AB230" s="37"/>
      <c r="AC230" s="37"/>
      <c r="AD230" s="6"/>
      <c r="AE230" s="6"/>
      <c r="AF230" s="6"/>
      <c r="AG230" s="6"/>
    </row>
    <row r="231" spans="1:34" s="8" customFormat="1" ht="30" customHeight="1">
      <c r="B231" s="1177" t="s">
        <v>45</v>
      </c>
      <c r="C231" s="1179" t="s">
        <v>15</v>
      </c>
      <c r="D231" s="1179" t="s">
        <v>16</v>
      </c>
      <c r="E231" s="1179" t="s">
        <v>17</v>
      </c>
      <c r="F231" s="1179" t="s">
        <v>18</v>
      </c>
      <c r="G231" s="1179" t="s">
        <v>19</v>
      </c>
      <c r="H231" s="1179" t="s">
        <v>20</v>
      </c>
      <c r="I231" s="1179" t="s">
        <v>21</v>
      </c>
      <c r="J231" s="1181" t="s">
        <v>52</v>
      </c>
      <c r="K231" s="1182"/>
      <c r="L231" s="1182"/>
      <c r="M231" s="1183"/>
      <c r="N231" s="1179" t="s">
        <v>79</v>
      </c>
      <c r="O231" s="1179" t="s">
        <v>80</v>
      </c>
      <c r="P231" s="5" t="s">
        <v>81</v>
      </c>
      <c r="Q231" s="5"/>
      <c r="R231" s="1179" t="s">
        <v>82</v>
      </c>
      <c r="S231" s="1179" t="s">
        <v>83</v>
      </c>
      <c r="T231" s="1179" t="str">
        <f>T11</f>
        <v>CUMPLE CON EL REQUERIMIENTO OBLIGATORIO DE HABER EJECUTADO MÍNIMO DOS (2) DE LOS CINCO CONTRATOS, DENTRO DE LAS CLASIFICACIONES DE LOS
CÓDIGOS 721214 Y 721517.</v>
      </c>
      <c r="U231" s="9"/>
      <c r="V231" s="9"/>
      <c r="W231" s="37"/>
      <c r="X231" s="37"/>
      <c r="Y231" s="37"/>
      <c r="Z231" s="37"/>
      <c r="AA231" s="37"/>
      <c r="AB231" s="37"/>
      <c r="AC231" s="37"/>
      <c r="AD231" s="6"/>
      <c r="AE231" s="6"/>
      <c r="AF231" s="6"/>
      <c r="AG231" s="6"/>
      <c r="AH231" s="23"/>
    </row>
    <row r="232" spans="1:34" s="8" customFormat="1" ht="113.25" customHeight="1">
      <c r="B232" s="1178"/>
      <c r="C232" s="1180"/>
      <c r="D232" s="1180"/>
      <c r="E232" s="1180"/>
      <c r="F232" s="1180"/>
      <c r="G232" s="1180"/>
      <c r="H232" s="1180"/>
      <c r="I232" s="1180"/>
      <c r="J232" s="1184" t="s">
        <v>85</v>
      </c>
      <c r="K232" s="1185"/>
      <c r="L232" s="1185"/>
      <c r="M232" s="1186"/>
      <c r="N232" s="1180"/>
      <c r="O232" s="1180"/>
      <c r="P232" s="4" t="s">
        <v>13</v>
      </c>
      <c r="Q232" s="4" t="s">
        <v>84</v>
      </c>
      <c r="R232" s="1180"/>
      <c r="S232" s="1180"/>
      <c r="T232" s="1180"/>
      <c r="U232" s="9"/>
      <c r="V232" s="9"/>
      <c r="W232" s="37"/>
      <c r="X232" s="37"/>
      <c r="Y232" s="37"/>
      <c r="Z232" s="37"/>
      <c r="AA232" s="37"/>
      <c r="AB232" s="37"/>
      <c r="AC232" s="37"/>
      <c r="AD232" s="6"/>
      <c r="AE232" s="6"/>
      <c r="AF232" s="6"/>
      <c r="AG232" s="6"/>
      <c r="AH232" s="23"/>
    </row>
    <row r="233" spans="1:34" s="6" customFormat="1" ht="24.95" customHeight="1">
      <c r="A233" s="10"/>
      <c r="B233" s="1153">
        <v>1</v>
      </c>
      <c r="C233" s="1156">
        <v>41</v>
      </c>
      <c r="D233" s="1156" t="s">
        <v>611</v>
      </c>
      <c r="E233" s="1156" t="s">
        <v>613</v>
      </c>
      <c r="F233" s="1156" t="s">
        <v>615</v>
      </c>
      <c r="G233" s="1159">
        <v>6155.56</v>
      </c>
      <c r="H233" s="1137" t="s">
        <v>554</v>
      </c>
      <c r="I233" s="1140">
        <v>0.5</v>
      </c>
      <c r="J233" s="273" t="s">
        <v>302</v>
      </c>
      <c r="K233" s="128">
        <f>+$K$13</f>
        <v>721015</v>
      </c>
      <c r="L233" s="273" t="s">
        <v>302</v>
      </c>
      <c r="M233" s="128">
        <f>+$M$13</f>
        <v>721517</v>
      </c>
      <c r="N233" s="1143" t="s">
        <v>637</v>
      </c>
      <c r="O233" s="1143" t="s">
        <v>638</v>
      </c>
      <c r="P233" s="1274"/>
      <c r="Q233" s="1187" t="s">
        <v>639</v>
      </c>
      <c r="R233" s="1187" t="s">
        <v>643</v>
      </c>
      <c r="S233" s="1150">
        <f>IF(COUNTIF(J233:M235,"CUMPLE")&gt;=1,(G233*I233),0)* (IF(N233="PRESENTÓ CERTIFICADO",1,0))* (IF(O233="ACORDE A ITEM 5.2.1 (T.R.)",1,0) )* ( IF(OR(Q233="SIN OBSERVACIÓN", Q233="REQUERIMIENTOS SUBSANADOS"),1,0)) *(IF(OR(R233="NINGUNO", R233="CUMPLEN CON LO SOLICITADO"),1,0))</f>
        <v>3077.78</v>
      </c>
      <c r="T233" s="1128" t="s">
        <v>641</v>
      </c>
      <c r="W233" s="37"/>
      <c r="X233" s="37"/>
      <c r="Y233" s="37"/>
      <c r="Z233" s="37"/>
      <c r="AA233" s="37"/>
      <c r="AB233" s="37"/>
      <c r="AC233" s="37"/>
      <c r="AH233" s="8"/>
    </row>
    <row r="234" spans="1:34" s="6" customFormat="1" ht="24.95" customHeight="1">
      <c r="A234" s="10"/>
      <c r="B234" s="1154"/>
      <c r="C234" s="1157"/>
      <c r="D234" s="1157"/>
      <c r="E234" s="1157"/>
      <c r="F234" s="1157"/>
      <c r="G234" s="1160"/>
      <c r="H234" s="1138"/>
      <c r="I234" s="1141"/>
      <c r="J234" s="273" t="s">
        <v>302</v>
      </c>
      <c r="K234" s="128">
        <f>+$K$14</f>
        <v>721214</v>
      </c>
      <c r="L234" s="273" t="s">
        <v>555</v>
      </c>
      <c r="M234" s="128">
        <f>+$M$14</f>
        <v>921217</v>
      </c>
      <c r="N234" s="1120"/>
      <c r="O234" s="1120"/>
      <c r="P234" s="1275"/>
      <c r="Q234" s="1188"/>
      <c r="R234" s="1188"/>
      <c r="S234" s="1151"/>
      <c r="T234" s="1129"/>
      <c r="W234" s="37"/>
      <c r="X234" s="37"/>
      <c r="Y234" s="37"/>
      <c r="Z234" s="37"/>
      <c r="AA234" s="37"/>
      <c r="AB234" s="37"/>
      <c r="AC234" s="37"/>
      <c r="AH234" s="8"/>
    </row>
    <row r="235" spans="1:34" s="6" customFormat="1" ht="24.95" customHeight="1">
      <c r="A235" s="10"/>
      <c r="B235" s="1155"/>
      <c r="C235" s="1158"/>
      <c r="D235" s="1158"/>
      <c r="E235" s="1158"/>
      <c r="F235" s="1158"/>
      <c r="G235" s="1161"/>
      <c r="H235" s="1139"/>
      <c r="I235" s="1142"/>
      <c r="J235" s="273" t="s">
        <v>555</v>
      </c>
      <c r="K235" s="128">
        <f>+$K$15</f>
        <v>461516</v>
      </c>
      <c r="L235" s="273"/>
      <c r="M235" s="128"/>
      <c r="N235" s="1121"/>
      <c r="O235" s="1121"/>
      <c r="P235" s="1276"/>
      <c r="Q235" s="1189"/>
      <c r="R235" s="1189"/>
      <c r="S235" s="1152"/>
      <c r="T235" s="1129"/>
      <c r="W235" s="37"/>
      <c r="X235" s="37"/>
      <c r="Y235" s="37"/>
      <c r="Z235" s="37"/>
      <c r="AA235" s="37"/>
      <c r="AB235" s="37"/>
      <c r="AC235" s="37"/>
    </row>
    <row r="236" spans="1:34" s="6" customFormat="1" ht="24.95" customHeight="1">
      <c r="A236" s="10"/>
      <c r="B236" s="1153">
        <v>2</v>
      </c>
      <c r="C236" s="1131">
        <v>57</v>
      </c>
      <c r="D236" s="1131" t="s">
        <v>612</v>
      </c>
      <c r="E236" s="1131" t="s">
        <v>614</v>
      </c>
      <c r="F236" s="1156" t="s">
        <v>616</v>
      </c>
      <c r="G236" s="1134">
        <v>4135.4799999999996</v>
      </c>
      <c r="H236" s="1137" t="s">
        <v>569</v>
      </c>
      <c r="I236" s="1271">
        <v>0.33</v>
      </c>
      <c r="J236" s="273" t="s">
        <v>302</v>
      </c>
      <c r="K236" s="128">
        <f>+$K$13</f>
        <v>721015</v>
      </c>
      <c r="L236" s="273" t="s">
        <v>302</v>
      </c>
      <c r="M236" s="128">
        <f>+$M$13</f>
        <v>721517</v>
      </c>
      <c r="N236" s="1143" t="s">
        <v>637</v>
      </c>
      <c r="O236" s="1143" t="s">
        <v>638</v>
      </c>
      <c r="P236" s="1274"/>
      <c r="Q236" s="1187" t="s">
        <v>639</v>
      </c>
      <c r="R236" s="1187" t="s">
        <v>643</v>
      </c>
      <c r="S236" s="1150">
        <f>IF(COUNTIF(J236:M238,"CUMPLE")&gt;=1,(G236*I236),0)* (IF(N236="PRESENTÓ CERTIFICADO",1,0))* (IF(O236="ACORDE A ITEM 5.2.1 (T.R.)",1,0) )* ( IF(OR(Q236="SIN OBSERVACIÓN", Q236="REQUERIMIENTOS SUBSANADOS"),1,0)) *(IF(OR(R236="NINGUNO", R236="CUMPLEN CON LO SOLICITADO"),1,0))</f>
        <v>1364.7084</v>
      </c>
      <c r="T236" s="1129"/>
      <c r="W236" s="37"/>
      <c r="X236" s="37"/>
      <c r="Y236" s="37"/>
      <c r="Z236" s="37"/>
      <c r="AA236" s="37"/>
      <c r="AB236" s="37"/>
      <c r="AC236" s="37"/>
    </row>
    <row r="237" spans="1:34" s="6" customFormat="1" ht="24.95" customHeight="1">
      <c r="A237" s="10"/>
      <c r="B237" s="1154"/>
      <c r="C237" s="1132"/>
      <c r="D237" s="1132"/>
      <c r="E237" s="1132"/>
      <c r="F237" s="1157"/>
      <c r="G237" s="1135"/>
      <c r="H237" s="1138"/>
      <c r="I237" s="1272"/>
      <c r="J237" s="273" t="s">
        <v>302</v>
      </c>
      <c r="K237" s="128">
        <f>+$K$14</f>
        <v>721214</v>
      </c>
      <c r="L237" s="273" t="s">
        <v>555</v>
      </c>
      <c r="M237" s="128">
        <f>+$M$14</f>
        <v>921217</v>
      </c>
      <c r="N237" s="1120"/>
      <c r="O237" s="1120"/>
      <c r="P237" s="1275"/>
      <c r="Q237" s="1188"/>
      <c r="R237" s="1188"/>
      <c r="S237" s="1151"/>
      <c r="T237" s="1129"/>
      <c r="W237" s="37"/>
      <c r="X237" s="37"/>
      <c r="Y237" s="37"/>
      <c r="Z237" s="37"/>
      <c r="AA237" s="37"/>
      <c r="AB237" s="37"/>
      <c r="AC237" s="37"/>
    </row>
    <row r="238" spans="1:34" s="6" customFormat="1" ht="24.95" customHeight="1">
      <c r="A238" s="10"/>
      <c r="B238" s="1155"/>
      <c r="C238" s="1133"/>
      <c r="D238" s="1133"/>
      <c r="E238" s="1133"/>
      <c r="F238" s="1158"/>
      <c r="G238" s="1136"/>
      <c r="H238" s="1139"/>
      <c r="I238" s="1273"/>
      <c r="J238" s="273" t="s">
        <v>555</v>
      </c>
      <c r="K238" s="128">
        <f>+$K$15</f>
        <v>461516</v>
      </c>
      <c r="L238" s="273"/>
      <c r="M238" s="128"/>
      <c r="N238" s="1121"/>
      <c r="O238" s="1121"/>
      <c r="P238" s="1276"/>
      <c r="Q238" s="1189"/>
      <c r="R238" s="1189"/>
      <c r="S238" s="1152"/>
      <c r="T238" s="1129"/>
      <c r="W238" s="37"/>
      <c r="X238" s="37"/>
      <c r="Y238" s="37"/>
      <c r="Z238" s="37"/>
    </row>
    <row r="239" spans="1:34" s="6" customFormat="1" ht="24.95" hidden="1" customHeight="1">
      <c r="A239" s="10"/>
      <c r="B239" s="1153">
        <v>3</v>
      </c>
      <c r="C239" s="1156"/>
      <c r="D239" s="1156"/>
      <c r="E239" s="1156"/>
      <c r="F239" s="1156"/>
      <c r="G239" s="1159"/>
      <c r="H239" s="1137"/>
      <c r="I239" s="1140"/>
      <c r="J239" s="273"/>
      <c r="K239" s="128">
        <f>+$K$13</f>
        <v>721015</v>
      </c>
      <c r="L239" s="273"/>
      <c r="M239" s="128">
        <f>+$M$13</f>
        <v>721517</v>
      </c>
      <c r="N239" s="1143"/>
      <c r="O239" s="1143"/>
      <c r="P239" s="1144"/>
      <c r="Q239" s="1147"/>
      <c r="R239" s="1147"/>
      <c r="S239" s="1150">
        <f>IF(COUNTIF(J239:M241,"CUMPLE")&gt;=1,(G239*I239),0)* (IF(N239="PRESENTÓ CERTIFICADO",1,0))* (IF(O239="ACORDE A ITEM 5.2.1 (T.R.)",1,0) )* ( IF(OR(Q239="SIN OBSERVACIÓN", Q239="REQUERIMIENTOS SUBSANADOS"),1,0)) *(IF(OR(R239="NINGUNO", R239="CUMPLEN CON LO SOLICITADO"),1,0))</f>
        <v>0</v>
      </c>
      <c r="T239" s="1129"/>
      <c r="W239" s="37"/>
      <c r="X239" s="37"/>
      <c r="Y239" s="37"/>
      <c r="Z239" s="37"/>
      <c r="AA239" s="3"/>
      <c r="AB239" s="3"/>
      <c r="AC239" s="3"/>
      <c r="AD239" s="3"/>
      <c r="AE239" s="3"/>
      <c r="AF239" s="3"/>
      <c r="AG239" s="3"/>
    </row>
    <row r="240" spans="1:34" s="6" customFormat="1" ht="24.95" hidden="1" customHeight="1">
      <c r="A240" s="10"/>
      <c r="B240" s="1154"/>
      <c r="C240" s="1157"/>
      <c r="D240" s="1157"/>
      <c r="E240" s="1157"/>
      <c r="F240" s="1157"/>
      <c r="G240" s="1160"/>
      <c r="H240" s="1138"/>
      <c r="I240" s="1141"/>
      <c r="J240" s="273"/>
      <c r="K240" s="128">
        <f>+$K$14</f>
        <v>721214</v>
      </c>
      <c r="L240" s="273"/>
      <c r="M240" s="128">
        <f>+$M$14</f>
        <v>921217</v>
      </c>
      <c r="N240" s="1120"/>
      <c r="O240" s="1120"/>
      <c r="P240" s="1145"/>
      <c r="Q240" s="1148"/>
      <c r="R240" s="1148"/>
      <c r="S240" s="1151"/>
      <c r="T240" s="1129"/>
      <c r="W240" s="37"/>
      <c r="X240" s="37"/>
      <c r="Y240" s="37"/>
      <c r="Z240" s="37"/>
    </row>
    <row r="241" spans="1:34" s="6" customFormat="1" ht="24.95" hidden="1" customHeight="1">
      <c r="A241" s="10"/>
      <c r="B241" s="1155"/>
      <c r="C241" s="1158"/>
      <c r="D241" s="1158"/>
      <c r="E241" s="1158"/>
      <c r="F241" s="1158"/>
      <c r="G241" s="1161"/>
      <c r="H241" s="1139"/>
      <c r="I241" s="1142"/>
      <c r="J241" s="273"/>
      <c r="K241" s="128">
        <f>+$K$15</f>
        <v>461516</v>
      </c>
      <c r="L241" s="273"/>
      <c r="M241" s="128"/>
      <c r="N241" s="1121"/>
      <c r="O241" s="1121"/>
      <c r="P241" s="1146"/>
      <c r="Q241" s="1149"/>
      <c r="R241" s="1149"/>
      <c r="S241" s="1152"/>
      <c r="T241" s="1129"/>
      <c r="W241" s="37"/>
      <c r="X241" s="37"/>
      <c r="Y241" s="37"/>
      <c r="Z241" s="37"/>
      <c r="AA241" s="23"/>
      <c r="AB241" s="23"/>
      <c r="AC241" s="23"/>
      <c r="AD241" s="23"/>
      <c r="AE241" s="23"/>
      <c r="AF241" s="23"/>
      <c r="AG241" s="23"/>
    </row>
    <row r="242" spans="1:34" s="6" customFormat="1" ht="24.95" hidden="1" customHeight="1">
      <c r="A242" s="10"/>
      <c r="B242" s="1153">
        <v>4</v>
      </c>
      <c r="C242" s="1131"/>
      <c r="D242" s="1131"/>
      <c r="E242" s="1131"/>
      <c r="F242" s="1131"/>
      <c r="G242" s="1134"/>
      <c r="H242" s="1137"/>
      <c r="I242" s="1271"/>
      <c r="J242" s="273"/>
      <c r="K242" s="128">
        <f>+$K$13</f>
        <v>721015</v>
      </c>
      <c r="L242" s="273"/>
      <c r="M242" s="128">
        <f>+$M$13</f>
        <v>721517</v>
      </c>
      <c r="N242" s="1143"/>
      <c r="O242" s="1143"/>
      <c r="P242" s="1274"/>
      <c r="Q242" s="1187"/>
      <c r="R242" s="1187"/>
      <c r="S242" s="1150">
        <f>IF(COUNTIF(J242:M244,"CUMPLE")&gt;=1,(G242*I242),0)* (IF(N242="PRESENTÓ CERTIFICADO",1,0))* (IF(O242="ACORDE A ITEM 5.2.1 (T.R.)",1,0) )* ( IF(OR(Q242="SIN OBSERVACIÓN", Q242="REQUERIMIENTOS SUBSANADOS"),1,0)) *(IF(OR(R242="NINGUNO", R242="CUMPLEN CON LO SOLICITADO"),1,0))</f>
        <v>0</v>
      </c>
      <c r="T242" s="1129"/>
      <c r="W242" s="37"/>
      <c r="X242" s="37"/>
      <c r="Y242" s="37"/>
      <c r="Z242" s="37"/>
      <c r="AA242" s="23"/>
      <c r="AB242" s="23"/>
      <c r="AC242" s="23"/>
      <c r="AD242" s="23"/>
      <c r="AE242" s="23"/>
      <c r="AF242" s="23"/>
      <c r="AG242" s="23"/>
    </row>
    <row r="243" spans="1:34" s="6" customFormat="1" ht="24.95" hidden="1" customHeight="1">
      <c r="A243" s="10"/>
      <c r="B243" s="1154"/>
      <c r="C243" s="1132"/>
      <c r="D243" s="1132"/>
      <c r="E243" s="1132"/>
      <c r="F243" s="1132"/>
      <c r="G243" s="1135"/>
      <c r="H243" s="1138"/>
      <c r="I243" s="1272"/>
      <c r="J243" s="273"/>
      <c r="K243" s="128">
        <f>+$K$14</f>
        <v>721214</v>
      </c>
      <c r="L243" s="273"/>
      <c r="M243" s="128">
        <f>+$M$14</f>
        <v>921217</v>
      </c>
      <c r="N243" s="1120"/>
      <c r="O243" s="1120"/>
      <c r="P243" s="1275"/>
      <c r="Q243" s="1188"/>
      <c r="R243" s="1188"/>
      <c r="S243" s="1151"/>
      <c r="T243" s="1129"/>
      <c r="W243" s="37"/>
      <c r="X243" s="37"/>
      <c r="Y243" s="37"/>
      <c r="Z243" s="37"/>
      <c r="AA243" s="23"/>
      <c r="AB243" s="23"/>
      <c r="AC243" s="23"/>
      <c r="AD243" s="23"/>
      <c r="AE243" s="23"/>
      <c r="AF243" s="23"/>
      <c r="AG243" s="23"/>
    </row>
    <row r="244" spans="1:34" s="6" customFormat="1" ht="24.95" hidden="1" customHeight="1">
      <c r="A244" s="10"/>
      <c r="B244" s="1155"/>
      <c r="C244" s="1133"/>
      <c r="D244" s="1133"/>
      <c r="E244" s="1133"/>
      <c r="F244" s="1133"/>
      <c r="G244" s="1136"/>
      <c r="H244" s="1139"/>
      <c r="I244" s="1273"/>
      <c r="J244" s="273"/>
      <c r="K244" s="128">
        <f>+$K$15</f>
        <v>461516</v>
      </c>
      <c r="L244" s="273"/>
      <c r="M244" s="128"/>
      <c r="N244" s="1121"/>
      <c r="O244" s="1121"/>
      <c r="P244" s="1276"/>
      <c r="Q244" s="1189"/>
      <c r="R244" s="1189"/>
      <c r="S244" s="1152"/>
      <c r="T244" s="1129"/>
      <c r="W244" s="37"/>
      <c r="X244" s="37"/>
      <c r="Y244" s="37"/>
      <c r="Z244" s="37"/>
      <c r="AA244" s="37"/>
      <c r="AB244" s="37"/>
      <c r="AC244" s="37"/>
      <c r="AD244" s="8"/>
      <c r="AE244" s="8"/>
      <c r="AF244" s="8"/>
      <c r="AG244" s="8"/>
    </row>
    <row r="245" spans="1:34" s="6" customFormat="1" ht="24.95" hidden="1" customHeight="1">
      <c r="A245" s="10"/>
      <c r="B245" s="1153">
        <v>5</v>
      </c>
      <c r="C245" s="1156"/>
      <c r="D245" s="1156"/>
      <c r="E245" s="1156"/>
      <c r="F245" s="1156"/>
      <c r="G245" s="1159"/>
      <c r="H245" s="1137"/>
      <c r="I245" s="1140"/>
      <c r="J245" s="273"/>
      <c r="K245" s="128">
        <f>+$K$13</f>
        <v>721015</v>
      </c>
      <c r="L245" s="273"/>
      <c r="M245" s="128">
        <f>+$M$13</f>
        <v>721517</v>
      </c>
      <c r="N245" s="1143"/>
      <c r="O245" s="1143"/>
      <c r="P245" s="1144"/>
      <c r="Q245" s="1147"/>
      <c r="R245" s="1147"/>
      <c r="S245" s="1150">
        <f>IF(COUNTIF(J245:M247,"CUMPLE")&gt;=1,(G245*I245),0)* (IF(N245="PRESENTÓ CERTIFICADO",1,0))* (IF(O245="ACORDE A ITEM 5.2.1 (T.R.)",1,0) )* ( IF(OR(Q245="SIN OBSERVACIÓN", Q245="REQUERIMIENTOS SUBSANADOS"),1,0)) *(IF(OR(R245="NINGUNO", R245="CUMPLEN CON LO SOLICITADO"),1,0))</f>
        <v>0</v>
      </c>
      <c r="T245" s="1129"/>
      <c r="W245" s="37"/>
      <c r="X245" s="37"/>
      <c r="Y245" s="37"/>
      <c r="Z245" s="37"/>
      <c r="AA245" s="37"/>
      <c r="AB245" s="37"/>
      <c r="AC245" s="37"/>
      <c r="AD245" s="8"/>
      <c r="AE245" s="8"/>
      <c r="AF245" s="8"/>
      <c r="AG245" s="8"/>
    </row>
    <row r="246" spans="1:34" s="6" customFormat="1" ht="24.95" hidden="1" customHeight="1">
      <c r="A246" s="10"/>
      <c r="B246" s="1154"/>
      <c r="C246" s="1157"/>
      <c r="D246" s="1157"/>
      <c r="E246" s="1157"/>
      <c r="F246" s="1157"/>
      <c r="G246" s="1160"/>
      <c r="H246" s="1138"/>
      <c r="I246" s="1141"/>
      <c r="J246" s="273"/>
      <c r="K246" s="128">
        <f>+$K$14</f>
        <v>721214</v>
      </c>
      <c r="L246" s="273"/>
      <c r="M246" s="128">
        <f>+$M$14</f>
        <v>921217</v>
      </c>
      <c r="N246" s="1120"/>
      <c r="O246" s="1120"/>
      <c r="P246" s="1145"/>
      <c r="Q246" s="1148"/>
      <c r="R246" s="1148"/>
      <c r="S246" s="1151"/>
      <c r="T246" s="1129"/>
      <c r="W246" s="37"/>
      <c r="X246" s="37"/>
      <c r="Y246" s="37"/>
      <c r="Z246" s="37"/>
      <c r="AA246" s="37"/>
      <c r="AB246" s="37"/>
      <c r="AC246" s="37"/>
    </row>
    <row r="247" spans="1:34" s="6" customFormat="1" ht="24.95" hidden="1" customHeight="1">
      <c r="A247" s="10"/>
      <c r="B247" s="1155"/>
      <c r="C247" s="1158"/>
      <c r="D247" s="1158"/>
      <c r="E247" s="1158"/>
      <c r="F247" s="1158"/>
      <c r="G247" s="1161"/>
      <c r="H247" s="1139"/>
      <c r="I247" s="1142"/>
      <c r="J247" s="273"/>
      <c r="K247" s="128">
        <f>+$K$15</f>
        <v>461516</v>
      </c>
      <c r="L247" s="273"/>
      <c r="M247" s="128"/>
      <c r="N247" s="1121"/>
      <c r="O247" s="1121"/>
      <c r="P247" s="1146"/>
      <c r="Q247" s="1149"/>
      <c r="R247" s="1149"/>
      <c r="S247" s="1152"/>
      <c r="T247" s="1130"/>
      <c r="W247" s="37"/>
      <c r="X247" s="37"/>
      <c r="Y247" s="37"/>
      <c r="Z247" s="37"/>
      <c r="AA247" s="37"/>
      <c r="AB247" s="37"/>
      <c r="AC247" s="37"/>
    </row>
    <row r="248" spans="1:34" s="3" customFormat="1" ht="24.95" customHeight="1">
      <c r="B248" s="1162" t="str">
        <f>IF(S249=" "," ",IF(S249&gt;=$H$6,"CUMPLE CON LA EXPERIENCIA REQUERIDA","NO CUMPLE CON LA EXPERIENCIA REQUERIDA"))</f>
        <v>CUMPLE CON LA EXPERIENCIA REQUERIDA</v>
      </c>
      <c r="C248" s="1163"/>
      <c r="D248" s="1163"/>
      <c r="E248" s="1163"/>
      <c r="F248" s="1163"/>
      <c r="G248" s="1163"/>
      <c r="H248" s="1163"/>
      <c r="I248" s="1163"/>
      <c r="J248" s="1163"/>
      <c r="K248" s="1163"/>
      <c r="L248" s="1163"/>
      <c r="M248" s="1163"/>
      <c r="N248" s="1163"/>
      <c r="O248" s="1164"/>
      <c r="P248" s="1126" t="s">
        <v>22</v>
      </c>
      <c r="Q248" s="1127"/>
      <c r="R248" s="371"/>
      <c r="S248" s="7">
        <f>IF(T233="SI",SUM(S233:S247),0)</f>
        <v>4442.4884000000002</v>
      </c>
      <c r="T248" s="1124" t="str">
        <f>IF(S249=" "," ",IF(S249&gt;=$H$6,"CUMPLE","NO CUMPLE"))</f>
        <v>CUMPLE</v>
      </c>
      <c r="W248" s="37"/>
      <c r="X248" s="37"/>
      <c r="Y248" s="37"/>
      <c r="Z248" s="37"/>
      <c r="AA248" s="37"/>
      <c r="AB248" s="37"/>
      <c r="AC248" s="37"/>
      <c r="AD248" s="6"/>
      <c r="AE248" s="6"/>
      <c r="AF248" s="6"/>
      <c r="AG248" s="6"/>
      <c r="AH248" s="6"/>
    </row>
    <row r="249" spans="1:34" s="6" customFormat="1" ht="24.95" customHeight="1">
      <c r="B249" s="1165"/>
      <c r="C249" s="1166"/>
      <c r="D249" s="1166"/>
      <c r="E249" s="1166"/>
      <c r="F249" s="1166"/>
      <c r="G249" s="1166"/>
      <c r="H249" s="1166"/>
      <c r="I249" s="1166"/>
      <c r="J249" s="1166"/>
      <c r="K249" s="1166"/>
      <c r="L249" s="1166"/>
      <c r="M249" s="1166"/>
      <c r="N249" s="1166"/>
      <c r="O249" s="1167"/>
      <c r="P249" s="1126" t="s">
        <v>24</v>
      </c>
      <c r="Q249" s="1127"/>
      <c r="R249" s="371"/>
      <c r="S249" s="73">
        <f>IFERROR((S248/$P$6)," ")</f>
        <v>6.0524365122615809</v>
      </c>
      <c r="T249" s="1125"/>
      <c r="W249" s="37"/>
      <c r="X249" s="37"/>
      <c r="Y249" s="37"/>
      <c r="Z249" s="37"/>
      <c r="AA249" s="37"/>
      <c r="AB249" s="37"/>
      <c r="AC249" s="37"/>
    </row>
    <row r="250" spans="1:34" ht="30" customHeight="1">
      <c r="AA250" s="37"/>
      <c r="AB250" s="37"/>
      <c r="AC250" s="37"/>
      <c r="AD250" s="6"/>
      <c r="AE250" s="6"/>
      <c r="AF250" s="6"/>
      <c r="AG250" s="6"/>
      <c r="AH250" s="3"/>
    </row>
    <row r="251" spans="1:34" ht="30" customHeight="1">
      <c r="AA251" s="37"/>
      <c r="AB251" s="37"/>
      <c r="AC251" s="37"/>
      <c r="AD251" s="6"/>
      <c r="AE251" s="6"/>
      <c r="AF251" s="6"/>
      <c r="AG251" s="6"/>
      <c r="AH251" s="6"/>
    </row>
    <row r="252" spans="1:34" ht="36" customHeight="1">
      <c r="B252" s="95">
        <v>12</v>
      </c>
      <c r="C252" s="1168" t="s">
        <v>78</v>
      </c>
      <c r="D252" s="1169"/>
      <c r="E252" s="1170"/>
      <c r="F252" s="1171" t="str">
        <f>IFERROR(VLOOKUP(B252,LISTA_OFERENTES,2,FALSE)," ")</f>
        <v>JULIO CESAR QUESADA ARREDONDO</v>
      </c>
      <c r="G252" s="1172"/>
      <c r="H252" s="1172"/>
      <c r="I252" s="1172"/>
      <c r="J252" s="1172"/>
      <c r="K252" s="1172"/>
      <c r="L252" s="1172"/>
      <c r="M252" s="1172"/>
      <c r="N252" s="1172"/>
      <c r="O252" s="1173"/>
      <c r="P252" s="1174" t="s">
        <v>104</v>
      </c>
      <c r="Q252" s="1175"/>
      <c r="R252" s="1176"/>
      <c r="S252" s="2">
        <f>5-(INT(COUNTBLANK(C255:C269))-10)</f>
        <v>5</v>
      </c>
      <c r="T252" s="3"/>
      <c r="AA252" s="37"/>
      <c r="AB252" s="37"/>
      <c r="AC252" s="37"/>
      <c r="AD252" s="6"/>
      <c r="AE252" s="6"/>
      <c r="AF252" s="6"/>
      <c r="AG252" s="6"/>
    </row>
    <row r="253" spans="1:34" s="8" customFormat="1" ht="30" customHeight="1">
      <c r="B253" s="1177" t="s">
        <v>45</v>
      </c>
      <c r="C253" s="1179" t="s">
        <v>15</v>
      </c>
      <c r="D253" s="1179" t="s">
        <v>16</v>
      </c>
      <c r="E253" s="1179" t="s">
        <v>17</v>
      </c>
      <c r="F253" s="1179" t="s">
        <v>18</v>
      </c>
      <c r="G253" s="1179" t="s">
        <v>19</v>
      </c>
      <c r="H253" s="1179" t="s">
        <v>20</v>
      </c>
      <c r="I253" s="1179" t="s">
        <v>21</v>
      </c>
      <c r="J253" s="1181" t="s">
        <v>52</v>
      </c>
      <c r="K253" s="1182"/>
      <c r="L253" s="1182"/>
      <c r="M253" s="1183"/>
      <c r="N253" s="1179" t="s">
        <v>79</v>
      </c>
      <c r="O253" s="1179" t="s">
        <v>80</v>
      </c>
      <c r="P253" s="5" t="s">
        <v>81</v>
      </c>
      <c r="Q253" s="5"/>
      <c r="R253" s="1179" t="s">
        <v>82</v>
      </c>
      <c r="S253" s="1179" t="s">
        <v>83</v>
      </c>
      <c r="T253" s="1179" t="str">
        <f>T11</f>
        <v>CUMPLE CON EL REQUERIMIENTO OBLIGATORIO DE HABER EJECUTADO MÍNIMO DOS (2) DE LOS CINCO CONTRATOS, DENTRO DE LAS CLASIFICACIONES DE LOS
CÓDIGOS 721214 Y 721517.</v>
      </c>
      <c r="U253" s="9"/>
      <c r="V253" s="9"/>
      <c r="W253" s="37"/>
      <c r="X253" s="37"/>
      <c r="Y253" s="37"/>
      <c r="Z253" s="37"/>
      <c r="AA253" s="37"/>
      <c r="AB253" s="37"/>
      <c r="AC253" s="37"/>
      <c r="AD253" s="6"/>
      <c r="AE253" s="6"/>
      <c r="AF253" s="6"/>
      <c r="AG253" s="6"/>
      <c r="AH253" s="23"/>
    </row>
    <row r="254" spans="1:34" s="8" customFormat="1" ht="111" customHeight="1">
      <c r="B254" s="1178"/>
      <c r="C254" s="1180"/>
      <c r="D254" s="1180"/>
      <c r="E254" s="1180"/>
      <c r="F254" s="1180"/>
      <c r="G254" s="1180"/>
      <c r="H254" s="1180"/>
      <c r="I254" s="1180"/>
      <c r="J254" s="1184" t="s">
        <v>85</v>
      </c>
      <c r="K254" s="1185"/>
      <c r="L254" s="1185"/>
      <c r="M254" s="1186"/>
      <c r="N254" s="1180"/>
      <c r="O254" s="1180"/>
      <c r="P254" s="4" t="s">
        <v>13</v>
      </c>
      <c r="Q254" s="4" t="s">
        <v>84</v>
      </c>
      <c r="R254" s="1180"/>
      <c r="S254" s="1180"/>
      <c r="T254" s="1180"/>
      <c r="U254" s="9"/>
      <c r="V254" s="9"/>
      <c r="W254" s="37"/>
      <c r="X254" s="37"/>
      <c r="Y254" s="37"/>
      <c r="Z254" s="37"/>
      <c r="AA254" s="37"/>
      <c r="AB254" s="37"/>
      <c r="AC254" s="37"/>
      <c r="AD254" s="6"/>
      <c r="AE254" s="6"/>
      <c r="AF254" s="6"/>
      <c r="AG254" s="6"/>
      <c r="AH254" s="23"/>
    </row>
    <row r="255" spans="1:34" s="6" customFormat="1" ht="24.95" customHeight="1">
      <c r="A255" s="10"/>
      <c r="B255" s="1153">
        <v>1</v>
      </c>
      <c r="C255" s="1156">
        <v>11</v>
      </c>
      <c r="D255" s="1156">
        <v>39</v>
      </c>
      <c r="E255" s="1156" t="s">
        <v>617</v>
      </c>
      <c r="F255" s="1156" t="s">
        <v>622</v>
      </c>
      <c r="G255" s="1159">
        <v>890.52</v>
      </c>
      <c r="H255" s="1137" t="s">
        <v>554</v>
      </c>
      <c r="I255" s="1140">
        <v>0.95</v>
      </c>
      <c r="J255" s="273" t="s">
        <v>302</v>
      </c>
      <c r="K255" s="128">
        <f>+$K$13</f>
        <v>721015</v>
      </c>
      <c r="L255" s="273" t="s">
        <v>302</v>
      </c>
      <c r="M255" s="128">
        <f>+$M$13</f>
        <v>721517</v>
      </c>
      <c r="N255" s="1143" t="s">
        <v>637</v>
      </c>
      <c r="O255" s="1143" t="s">
        <v>638</v>
      </c>
      <c r="P255" s="1144"/>
      <c r="Q255" s="1187" t="s">
        <v>639</v>
      </c>
      <c r="R255" s="1187" t="s">
        <v>643</v>
      </c>
      <c r="S255" s="1150">
        <f>IF(COUNTIF(J255:M257,"CUMPLE")&gt;=1,(G255*I255),0)* (IF(N255="PRESENTÓ CERTIFICADO",1,0))* (IF(O255="ACORDE A ITEM 5.2.1 (T.R.)",1,0) )* ( IF(OR(Q255="SIN OBSERVACIÓN", Q255="REQUERIMIENTOS SUBSANADOS"),1,0)) *(IF(OR(R255="NINGUNO", R255="CUMPLEN CON LO SOLICITADO"),1,0))</f>
        <v>845.99399999999991</v>
      </c>
      <c r="T255" s="1128" t="s">
        <v>641</v>
      </c>
      <c r="W255" s="37"/>
      <c r="X255" s="37"/>
      <c r="Y255" s="37"/>
      <c r="Z255" s="37"/>
      <c r="AA255" s="37"/>
      <c r="AB255" s="37"/>
      <c r="AC255" s="37"/>
      <c r="AH255" s="8"/>
    </row>
    <row r="256" spans="1:34" s="6" customFormat="1" ht="24.95" customHeight="1">
      <c r="A256" s="10"/>
      <c r="B256" s="1154"/>
      <c r="C256" s="1157"/>
      <c r="D256" s="1157"/>
      <c r="E256" s="1157"/>
      <c r="F256" s="1157"/>
      <c r="G256" s="1160"/>
      <c r="H256" s="1138"/>
      <c r="I256" s="1141"/>
      <c r="J256" s="273" t="s">
        <v>302</v>
      </c>
      <c r="K256" s="128">
        <f>+$K$14</f>
        <v>721214</v>
      </c>
      <c r="L256" s="273" t="s">
        <v>555</v>
      </c>
      <c r="M256" s="128">
        <f>+$M$14</f>
        <v>921217</v>
      </c>
      <c r="N256" s="1120"/>
      <c r="O256" s="1120"/>
      <c r="P256" s="1145"/>
      <c r="Q256" s="1188"/>
      <c r="R256" s="1188"/>
      <c r="S256" s="1151"/>
      <c r="T256" s="1129"/>
      <c r="W256" s="37"/>
      <c r="X256" s="37"/>
      <c r="Y256" s="37"/>
      <c r="Z256" s="37"/>
      <c r="AA256" s="37"/>
      <c r="AB256" s="37"/>
      <c r="AC256" s="37"/>
      <c r="AH256" s="8"/>
    </row>
    <row r="257" spans="1:34" s="6" customFormat="1" ht="24.95" customHeight="1">
      <c r="A257" s="10"/>
      <c r="B257" s="1155"/>
      <c r="C257" s="1158"/>
      <c r="D257" s="1158"/>
      <c r="E257" s="1158"/>
      <c r="F257" s="1158"/>
      <c r="G257" s="1161"/>
      <c r="H257" s="1139"/>
      <c r="I257" s="1142"/>
      <c r="J257" s="273" t="s">
        <v>555</v>
      </c>
      <c r="K257" s="128">
        <f>+$K$15</f>
        <v>461516</v>
      </c>
      <c r="L257" s="273"/>
      <c r="M257" s="128"/>
      <c r="N257" s="1121"/>
      <c r="O257" s="1121"/>
      <c r="P257" s="1146"/>
      <c r="Q257" s="1189"/>
      <c r="R257" s="1189"/>
      <c r="S257" s="1152"/>
      <c r="T257" s="1129"/>
      <c r="W257" s="37"/>
      <c r="X257" s="37"/>
      <c r="Y257" s="37"/>
      <c r="Z257" s="37"/>
      <c r="AA257" s="37"/>
      <c r="AB257" s="37"/>
      <c r="AC257" s="37"/>
    </row>
    <row r="258" spans="1:34" s="6" customFormat="1" ht="24.95" customHeight="1">
      <c r="A258" s="10"/>
      <c r="B258" s="1153">
        <v>2</v>
      </c>
      <c r="C258" s="1131">
        <v>17</v>
      </c>
      <c r="D258" s="1131">
        <v>48</v>
      </c>
      <c r="E258" s="1131" t="s">
        <v>618</v>
      </c>
      <c r="F258" s="1131" t="s">
        <v>623</v>
      </c>
      <c r="G258" s="1134">
        <v>816.8</v>
      </c>
      <c r="H258" s="1137" t="s">
        <v>568</v>
      </c>
      <c r="I258" s="1277">
        <v>1</v>
      </c>
      <c r="J258" s="273" t="s">
        <v>302</v>
      </c>
      <c r="K258" s="128">
        <f>+$K$13</f>
        <v>721015</v>
      </c>
      <c r="L258" s="273" t="s">
        <v>302</v>
      </c>
      <c r="M258" s="128">
        <f>+$M$13</f>
        <v>721517</v>
      </c>
      <c r="N258" s="1143" t="s">
        <v>637</v>
      </c>
      <c r="O258" s="1143" t="s">
        <v>638</v>
      </c>
      <c r="P258" s="1144"/>
      <c r="Q258" s="1187" t="s">
        <v>639</v>
      </c>
      <c r="R258" s="1187" t="s">
        <v>643</v>
      </c>
      <c r="S258" s="1150">
        <f>IF(COUNTIF(J258:M260,"CUMPLE")&gt;=1,(G258*I258),0)* (IF(N258="PRESENTÓ CERTIFICADO",1,0))* (IF(O258="ACORDE A ITEM 5.2.1 (T.R.)",1,0) )* ( IF(OR(Q258="SIN OBSERVACIÓN", Q258="REQUERIMIENTOS SUBSANADOS"),1,0)) *(IF(OR(R258="NINGUNO", R258="CUMPLEN CON LO SOLICITADO"),1,0))</f>
        <v>816.8</v>
      </c>
      <c r="T258" s="1129"/>
      <c r="W258" s="37"/>
      <c r="X258" s="37"/>
      <c r="Y258" s="37"/>
      <c r="Z258" s="37"/>
      <c r="AA258" s="37"/>
      <c r="AB258" s="37"/>
      <c r="AC258" s="37"/>
    </row>
    <row r="259" spans="1:34" s="6" customFormat="1" ht="24.95" customHeight="1">
      <c r="A259" s="10"/>
      <c r="B259" s="1154"/>
      <c r="C259" s="1132"/>
      <c r="D259" s="1132"/>
      <c r="E259" s="1132"/>
      <c r="F259" s="1132"/>
      <c r="G259" s="1135"/>
      <c r="H259" s="1138"/>
      <c r="I259" s="1278"/>
      <c r="J259" s="273" t="s">
        <v>302</v>
      </c>
      <c r="K259" s="128">
        <f>+$K$14</f>
        <v>721214</v>
      </c>
      <c r="L259" s="273" t="s">
        <v>555</v>
      </c>
      <c r="M259" s="128">
        <f>+$M$14</f>
        <v>921217</v>
      </c>
      <c r="N259" s="1120"/>
      <c r="O259" s="1120"/>
      <c r="P259" s="1145"/>
      <c r="Q259" s="1188"/>
      <c r="R259" s="1188"/>
      <c r="S259" s="1151"/>
      <c r="T259" s="1129"/>
      <c r="W259" s="37"/>
      <c r="X259" s="37"/>
      <c r="Y259" s="37"/>
      <c r="Z259" s="37"/>
      <c r="AA259" s="37"/>
      <c r="AB259" s="37"/>
      <c r="AC259" s="37"/>
    </row>
    <row r="260" spans="1:34" s="6" customFormat="1" ht="24.95" customHeight="1">
      <c r="A260" s="10"/>
      <c r="B260" s="1155"/>
      <c r="C260" s="1133"/>
      <c r="D260" s="1133"/>
      <c r="E260" s="1133"/>
      <c r="F260" s="1133"/>
      <c r="G260" s="1136"/>
      <c r="H260" s="1139"/>
      <c r="I260" s="1279"/>
      <c r="J260" s="273" t="s">
        <v>555</v>
      </c>
      <c r="K260" s="128">
        <f>+$K$15</f>
        <v>461516</v>
      </c>
      <c r="L260" s="273"/>
      <c r="M260" s="128"/>
      <c r="N260" s="1121"/>
      <c r="O260" s="1121"/>
      <c r="P260" s="1146"/>
      <c r="Q260" s="1189"/>
      <c r="R260" s="1189"/>
      <c r="S260" s="1152"/>
      <c r="T260" s="1129"/>
      <c r="W260" s="37"/>
      <c r="X260" s="37"/>
      <c r="Y260" s="37"/>
      <c r="Z260" s="37"/>
    </row>
    <row r="261" spans="1:34" s="6" customFormat="1" ht="24.95" customHeight="1">
      <c r="A261" s="10"/>
      <c r="B261" s="1153">
        <v>3</v>
      </c>
      <c r="C261" s="1156">
        <v>18</v>
      </c>
      <c r="D261" s="1156">
        <v>51</v>
      </c>
      <c r="E261" s="1156" t="s">
        <v>619</v>
      </c>
      <c r="F261" s="1156" t="s">
        <v>624</v>
      </c>
      <c r="G261" s="1159">
        <v>1023.94</v>
      </c>
      <c r="H261" s="1137" t="s">
        <v>568</v>
      </c>
      <c r="I261" s="1140">
        <v>1</v>
      </c>
      <c r="J261" s="273" t="s">
        <v>302</v>
      </c>
      <c r="K261" s="128">
        <f>+$K$13</f>
        <v>721015</v>
      </c>
      <c r="L261" s="273" t="s">
        <v>302</v>
      </c>
      <c r="M261" s="128">
        <f>+$M$13</f>
        <v>721517</v>
      </c>
      <c r="N261" s="1143" t="s">
        <v>637</v>
      </c>
      <c r="O261" s="1143" t="s">
        <v>638</v>
      </c>
      <c r="P261" s="1144"/>
      <c r="Q261" s="1187" t="s">
        <v>639</v>
      </c>
      <c r="R261" s="1187" t="s">
        <v>643</v>
      </c>
      <c r="S261" s="1150">
        <f>IF(COUNTIF(J261:M263,"CUMPLE")&gt;=1,(G261*I261),0)* (IF(N261="PRESENTÓ CERTIFICADO",1,0))* (IF(O261="ACORDE A ITEM 5.2.1 (T.R.)",1,0) )* ( IF(OR(Q261="SIN OBSERVACIÓN", Q261="REQUERIMIENTOS SUBSANADOS"),1,0)) *(IF(OR(R261="NINGUNO", R261="CUMPLEN CON LO SOLICITADO"),1,0))</f>
        <v>1023.94</v>
      </c>
      <c r="T261" s="1129"/>
      <c r="W261" s="37"/>
      <c r="X261" s="37"/>
      <c r="Y261" s="37"/>
      <c r="Z261" s="37"/>
      <c r="AA261" s="3"/>
      <c r="AB261" s="3"/>
      <c r="AC261" s="3"/>
      <c r="AD261" s="3"/>
      <c r="AE261" s="3"/>
      <c r="AF261" s="3"/>
      <c r="AG261" s="3"/>
    </row>
    <row r="262" spans="1:34" s="6" customFormat="1" ht="24.95" customHeight="1">
      <c r="A262" s="10"/>
      <c r="B262" s="1154"/>
      <c r="C262" s="1157"/>
      <c r="D262" s="1157"/>
      <c r="E262" s="1157"/>
      <c r="F262" s="1157"/>
      <c r="G262" s="1160"/>
      <c r="H262" s="1138"/>
      <c r="I262" s="1141"/>
      <c r="J262" s="273" t="s">
        <v>302</v>
      </c>
      <c r="K262" s="128">
        <f>+$K$14</f>
        <v>721214</v>
      </c>
      <c r="L262" s="273" t="s">
        <v>555</v>
      </c>
      <c r="M262" s="128">
        <f>+$M$14</f>
        <v>921217</v>
      </c>
      <c r="N262" s="1120"/>
      <c r="O262" s="1120"/>
      <c r="P262" s="1145"/>
      <c r="Q262" s="1188"/>
      <c r="R262" s="1188"/>
      <c r="S262" s="1151"/>
      <c r="T262" s="1129"/>
      <c r="W262" s="37"/>
      <c r="X262" s="37"/>
      <c r="Y262" s="37"/>
      <c r="Z262" s="37"/>
    </row>
    <row r="263" spans="1:34" s="6" customFormat="1" ht="24.95" customHeight="1">
      <c r="A263" s="10"/>
      <c r="B263" s="1155"/>
      <c r="C263" s="1158"/>
      <c r="D263" s="1158"/>
      <c r="E263" s="1158"/>
      <c r="F263" s="1158"/>
      <c r="G263" s="1161"/>
      <c r="H263" s="1139"/>
      <c r="I263" s="1142"/>
      <c r="J263" s="273" t="s">
        <v>555</v>
      </c>
      <c r="K263" s="128">
        <f>+$K$15</f>
        <v>461516</v>
      </c>
      <c r="L263" s="273"/>
      <c r="M263" s="128"/>
      <c r="N263" s="1121"/>
      <c r="O263" s="1121"/>
      <c r="P263" s="1146"/>
      <c r="Q263" s="1189"/>
      <c r="R263" s="1189"/>
      <c r="S263" s="1152"/>
      <c r="T263" s="1129"/>
      <c r="W263" s="37"/>
      <c r="X263" s="37"/>
      <c r="Y263" s="37"/>
      <c r="Z263" s="37"/>
      <c r="AA263" s="23"/>
      <c r="AB263" s="23"/>
      <c r="AC263" s="23"/>
      <c r="AD263" s="23"/>
      <c r="AE263" s="23"/>
      <c r="AF263" s="23"/>
      <c r="AG263" s="23"/>
    </row>
    <row r="264" spans="1:34" s="6" customFormat="1" ht="24.95" customHeight="1">
      <c r="A264" s="10"/>
      <c r="B264" s="1153">
        <v>4</v>
      </c>
      <c r="C264" s="1131">
        <v>25</v>
      </c>
      <c r="D264" s="1131">
        <v>68</v>
      </c>
      <c r="E264" s="1156" t="s">
        <v>620</v>
      </c>
      <c r="F264" s="1131" t="s">
        <v>625</v>
      </c>
      <c r="G264" s="1134">
        <v>1004.78</v>
      </c>
      <c r="H264" s="1137" t="s">
        <v>568</v>
      </c>
      <c r="I264" s="1140">
        <v>1</v>
      </c>
      <c r="J264" s="273" t="s">
        <v>302</v>
      </c>
      <c r="K264" s="128">
        <f>+$K$13</f>
        <v>721015</v>
      </c>
      <c r="L264" s="273" t="s">
        <v>302</v>
      </c>
      <c r="M264" s="128">
        <f>+$M$13</f>
        <v>721517</v>
      </c>
      <c r="N264" s="1143" t="s">
        <v>637</v>
      </c>
      <c r="O264" s="1143" t="s">
        <v>638</v>
      </c>
      <c r="P264" s="1144"/>
      <c r="Q264" s="1187" t="s">
        <v>639</v>
      </c>
      <c r="R264" s="1187" t="s">
        <v>643</v>
      </c>
      <c r="S264" s="1150">
        <f>IF(COUNTIF(J264:M266,"CUMPLE")&gt;=1,(G264*I264),0)* (IF(N264="PRESENTÓ CERTIFICADO",1,0))* (IF(O264="ACORDE A ITEM 5.2.1 (T.R.)",1,0) )* ( IF(OR(Q264="SIN OBSERVACIÓN", Q264="REQUERIMIENTOS SUBSANADOS"),1,0)) *(IF(OR(R264="NINGUNO", R264="CUMPLEN CON LO SOLICITADO"),1,0))</f>
        <v>1004.78</v>
      </c>
      <c r="T264" s="1129"/>
      <c r="W264" s="37"/>
      <c r="X264" s="37"/>
      <c r="Y264" s="37"/>
      <c r="Z264" s="37"/>
      <c r="AA264" s="23"/>
      <c r="AB264" s="23"/>
      <c r="AC264" s="23"/>
      <c r="AD264" s="23"/>
      <c r="AE264" s="23"/>
      <c r="AF264" s="23"/>
      <c r="AG264" s="23"/>
    </row>
    <row r="265" spans="1:34" s="6" customFormat="1" ht="24.95" customHeight="1">
      <c r="A265" s="10"/>
      <c r="B265" s="1154"/>
      <c r="C265" s="1132"/>
      <c r="D265" s="1132"/>
      <c r="E265" s="1157"/>
      <c r="F265" s="1132"/>
      <c r="G265" s="1135"/>
      <c r="H265" s="1138"/>
      <c r="I265" s="1141"/>
      <c r="J265" s="273" t="s">
        <v>302</v>
      </c>
      <c r="K265" s="128">
        <f>+$K$14</f>
        <v>721214</v>
      </c>
      <c r="L265" s="273" t="s">
        <v>555</v>
      </c>
      <c r="M265" s="128">
        <f>+$M$14</f>
        <v>921217</v>
      </c>
      <c r="N265" s="1120"/>
      <c r="O265" s="1120"/>
      <c r="P265" s="1145"/>
      <c r="Q265" s="1188"/>
      <c r="R265" s="1188"/>
      <c r="S265" s="1151"/>
      <c r="T265" s="1129"/>
      <c r="W265" s="37"/>
      <c r="X265" s="37"/>
      <c r="Y265" s="37"/>
      <c r="Z265" s="37"/>
      <c r="AA265" s="23"/>
      <c r="AB265" s="23"/>
      <c r="AC265" s="23"/>
      <c r="AD265" s="23"/>
      <c r="AE265" s="23"/>
      <c r="AF265" s="23"/>
      <c r="AG265" s="23"/>
    </row>
    <row r="266" spans="1:34" s="6" customFormat="1" ht="24.95" customHeight="1">
      <c r="A266" s="10"/>
      <c r="B266" s="1155"/>
      <c r="C266" s="1133"/>
      <c r="D266" s="1133"/>
      <c r="E266" s="1158"/>
      <c r="F266" s="1133"/>
      <c r="G266" s="1136"/>
      <c r="H266" s="1139"/>
      <c r="I266" s="1142"/>
      <c r="J266" s="273" t="s">
        <v>555</v>
      </c>
      <c r="K266" s="128">
        <f>+$K$15</f>
        <v>461516</v>
      </c>
      <c r="L266" s="273"/>
      <c r="M266" s="128"/>
      <c r="N266" s="1121"/>
      <c r="O266" s="1121"/>
      <c r="P266" s="1146"/>
      <c r="Q266" s="1189"/>
      <c r="R266" s="1189"/>
      <c r="S266" s="1152"/>
      <c r="T266" s="1129"/>
      <c r="W266" s="37"/>
      <c r="X266" s="37"/>
      <c r="Y266" s="37"/>
      <c r="Z266" s="37"/>
      <c r="AA266" s="37"/>
      <c r="AB266" s="37"/>
      <c r="AC266" s="37"/>
      <c r="AD266" s="8"/>
      <c r="AE266" s="8"/>
      <c r="AF266" s="8"/>
      <c r="AG266" s="8"/>
    </row>
    <row r="267" spans="1:34" s="6" customFormat="1" ht="24.95" customHeight="1">
      <c r="A267" s="10"/>
      <c r="B267" s="1153">
        <v>5</v>
      </c>
      <c r="C267" s="1156">
        <v>27</v>
      </c>
      <c r="D267" s="1156">
        <v>74</v>
      </c>
      <c r="E267" s="1156" t="s">
        <v>621</v>
      </c>
      <c r="F267" s="1131" t="s">
        <v>626</v>
      </c>
      <c r="G267" s="1159">
        <v>314.42</v>
      </c>
      <c r="H267" s="1137" t="s">
        <v>568</v>
      </c>
      <c r="I267" s="1140">
        <v>1</v>
      </c>
      <c r="J267" s="273" t="s">
        <v>302</v>
      </c>
      <c r="K267" s="128">
        <f>+$K$13</f>
        <v>721015</v>
      </c>
      <c r="L267" s="273" t="s">
        <v>302</v>
      </c>
      <c r="M267" s="128">
        <f>+$M$13</f>
        <v>721517</v>
      </c>
      <c r="N267" s="1143" t="s">
        <v>637</v>
      </c>
      <c r="O267" s="1143" t="s">
        <v>638</v>
      </c>
      <c r="P267" s="1144"/>
      <c r="Q267" s="1187" t="s">
        <v>639</v>
      </c>
      <c r="R267" s="1187" t="s">
        <v>643</v>
      </c>
      <c r="S267" s="1150">
        <f>IF(COUNTIF(J267:M269,"CUMPLE")&gt;=1,(G267*I267),0)* (IF(N267="PRESENTÓ CERTIFICADO",1,0))* (IF(O267="ACORDE A ITEM 5.2.1 (T.R.)",1,0) )* ( IF(OR(Q267="SIN OBSERVACIÓN", Q267="REQUERIMIENTOS SUBSANADOS"),1,0)) *(IF(OR(R267="NINGUNO", R267="CUMPLEN CON LO SOLICITADO"),1,0))</f>
        <v>314.42</v>
      </c>
      <c r="T267" s="1129"/>
      <c r="W267" s="37"/>
      <c r="X267" s="37"/>
      <c r="Y267" s="37"/>
      <c r="Z267" s="37"/>
      <c r="AA267" s="37"/>
      <c r="AB267" s="37"/>
      <c r="AC267" s="37"/>
      <c r="AD267" s="8"/>
      <c r="AE267" s="8"/>
      <c r="AF267" s="8"/>
      <c r="AG267" s="8"/>
    </row>
    <row r="268" spans="1:34" s="6" customFormat="1" ht="24.95" customHeight="1">
      <c r="A268" s="10"/>
      <c r="B268" s="1154"/>
      <c r="C268" s="1157"/>
      <c r="D268" s="1157"/>
      <c r="E268" s="1157"/>
      <c r="F268" s="1132"/>
      <c r="G268" s="1160"/>
      <c r="H268" s="1138"/>
      <c r="I268" s="1141"/>
      <c r="J268" s="273" t="s">
        <v>302</v>
      </c>
      <c r="K268" s="128">
        <f>+$K$14</f>
        <v>721214</v>
      </c>
      <c r="L268" s="273" t="s">
        <v>555</v>
      </c>
      <c r="M268" s="128">
        <f>+$M$14</f>
        <v>921217</v>
      </c>
      <c r="N268" s="1120"/>
      <c r="O268" s="1120"/>
      <c r="P268" s="1145"/>
      <c r="Q268" s="1188"/>
      <c r="R268" s="1188"/>
      <c r="S268" s="1151"/>
      <c r="T268" s="1129"/>
      <c r="W268" s="37"/>
      <c r="X268" s="37"/>
      <c r="Y268" s="37"/>
      <c r="Z268" s="37"/>
      <c r="AA268" s="37"/>
      <c r="AB268" s="37"/>
      <c r="AC268" s="37"/>
    </row>
    <row r="269" spans="1:34" s="6" customFormat="1" ht="24.95" customHeight="1">
      <c r="A269" s="10"/>
      <c r="B269" s="1155"/>
      <c r="C269" s="1158"/>
      <c r="D269" s="1158"/>
      <c r="E269" s="1158"/>
      <c r="F269" s="1133"/>
      <c r="G269" s="1161"/>
      <c r="H269" s="1139"/>
      <c r="I269" s="1142"/>
      <c r="J269" s="273" t="s">
        <v>555</v>
      </c>
      <c r="K269" s="128">
        <f>+$K$15</f>
        <v>461516</v>
      </c>
      <c r="L269" s="273"/>
      <c r="M269" s="128"/>
      <c r="N269" s="1121"/>
      <c r="O269" s="1121"/>
      <c r="P269" s="1146"/>
      <c r="Q269" s="1189"/>
      <c r="R269" s="1189"/>
      <c r="S269" s="1152"/>
      <c r="T269" s="1130"/>
      <c r="W269" s="37"/>
      <c r="X269" s="37"/>
      <c r="Y269" s="37"/>
      <c r="Z269" s="37"/>
      <c r="AA269" s="37"/>
      <c r="AB269" s="37"/>
      <c r="AC269" s="37"/>
    </row>
    <row r="270" spans="1:34" s="3" customFormat="1" ht="24.95" customHeight="1">
      <c r="B270" s="1162" t="str">
        <f>IF(S271=" "," ",IF(S271&gt;=$H$6,"CUMPLE CON LA EXPERIENCIA REQUERIDA","NO CUMPLE CON LA EXPERIENCIA REQUERIDA"))</f>
        <v>CUMPLE CON LA EXPERIENCIA REQUERIDA</v>
      </c>
      <c r="C270" s="1163"/>
      <c r="D270" s="1163"/>
      <c r="E270" s="1163"/>
      <c r="F270" s="1163"/>
      <c r="G270" s="1163"/>
      <c r="H270" s="1163"/>
      <c r="I270" s="1163"/>
      <c r="J270" s="1163"/>
      <c r="K270" s="1163"/>
      <c r="L270" s="1163"/>
      <c r="M270" s="1163"/>
      <c r="N270" s="1163"/>
      <c r="O270" s="1164"/>
      <c r="P270" s="1126" t="s">
        <v>22</v>
      </c>
      <c r="Q270" s="1127"/>
      <c r="R270" s="371"/>
      <c r="S270" s="7">
        <f>IF(T255="SI",SUM(S255:S269),0)</f>
        <v>4005.9340000000002</v>
      </c>
      <c r="T270" s="1124" t="str">
        <f>IF(S271=" "," ",IF(S271&gt;=$H$6,"CUMPLE","NO CUMPLE"))</f>
        <v>CUMPLE</v>
      </c>
      <c r="W270" s="37"/>
      <c r="X270" s="37"/>
      <c r="Y270" s="37"/>
      <c r="Z270" s="37"/>
      <c r="AA270" s="37"/>
      <c r="AB270" s="37"/>
      <c r="AC270" s="37"/>
      <c r="AD270" s="6"/>
      <c r="AE270" s="6"/>
      <c r="AF270" s="6"/>
      <c r="AG270" s="6"/>
      <c r="AH270" s="6"/>
    </row>
    <row r="271" spans="1:34" s="6" customFormat="1" ht="24.95" customHeight="1">
      <c r="B271" s="1165"/>
      <c r="C271" s="1166"/>
      <c r="D271" s="1166"/>
      <c r="E271" s="1166"/>
      <c r="F271" s="1166"/>
      <c r="G271" s="1166"/>
      <c r="H271" s="1166"/>
      <c r="I271" s="1166"/>
      <c r="J271" s="1166"/>
      <c r="K271" s="1166"/>
      <c r="L271" s="1166"/>
      <c r="M271" s="1166"/>
      <c r="N271" s="1166"/>
      <c r="O271" s="1167"/>
      <c r="P271" s="1126" t="s">
        <v>24</v>
      </c>
      <c r="Q271" s="1127"/>
      <c r="R271" s="371"/>
      <c r="S271" s="7">
        <f>IFERROR((S270/$P$6)," ")</f>
        <v>5.4576757493188017</v>
      </c>
      <c r="T271" s="1125"/>
      <c r="W271" s="37"/>
      <c r="X271" s="37"/>
      <c r="Y271" s="37"/>
      <c r="Z271" s="37"/>
      <c r="AA271" s="37"/>
      <c r="AB271" s="37"/>
      <c r="AC271" s="37"/>
    </row>
    <row r="272" spans="1:34" ht="30" customHeight="1">
      <c r="AA272" s="37"/>
      <c r="AB272" s="37"/>
      <c r="AC272" s="37"/>
      <c r="AD272" s="6"/>
      <c r="AE272" s="6"/>
      <c r="AF272" s="6"/>
      <c r="AG272" s="6"/>
      <c r="AH272" s="3"/>
    </row>
    <row r="273" spans="1:34" ht="30" customHeight="1">
      <c r="AA273" s="37"/>
      <c r="AB273" s="37"/>
      <c r="AC273" s="37"/>
      <c r="AD273" s="6"/>
      <c r="AE273" s="6"/>
      <c r="AF273" s="6"/>
      <c r="AG273" s="6"/>
      <c r="AH273" s="6"/>
    </row>
    <row r="274" spans="1:34" ht="36" customHeight="1">
      <c r="B274" s="95">
        <v>13</v>
      </c>
      <c r="C274" s="1168" t="s">
        <v>78</v>
      </c>
      <c r="D274" s="1169"/>
      <c r="E274" s="1170"/>
      <c r="F274" s="1171" t="str">
        <f>IFERROR(VLOOKUP(B274,LISTA_OFERENTES,2,FALSE)," ")</f>
        <v>GALA URBANA S.A.S.</v>
      </c>
      <c r="G274" s="1172"/>
      <c r="H274" s="1172"/>
      <c r="I274" s="1172"/>
      <c r="J274" s="1172"/>
      <c r="K274" s="1172"/>
      <c r="L274" s="1172"/>
      <c r="M274" s="1172"/>
      <c r="N274" s="1172"/>
      <c r="O274" s="1173"/>
      <c r="P274" s="1174" t="s">
        <v>104</v>
      </c>
      <c r="Q274" s="1175"/>
      <c r="R274" s="1176"/>
      <c r="S274" s="2">
        <f>5-(INT(COUNTBLANK(C277:C291))-10)</f>
        <v>3</v>
      </c>
      <c r="T274" s="3"/>
      <c r="AA274" s="37"/>
      <c r="AB274" s="37"/>
      <c r="AC274" s="37"/>
      <c r="AD274" s="6"/>
      <c r="AE274" s="6"/>
      <c r="AF274" s="6"/>
      <c r="AG274" s="6"/>
    </row>
    <row r="275" spans="1:34" s="8" customFormat="1" ht="30" customHeight="1">
      <c r="B275" s="1177" t="s">
        <v>45</v>
      </c>
      <c r="C275" s="1179" t="s">
        <v>15</v>
      </c>
      <c r="D275" s="1179" t="s">
        <v>16</v>
      </c>
      <c r="E275" s="1179" t="s">
        <v>17</v>
      </c>
      <c r="F275" s="1179" t="s">
        <v>18</v>
      </c>
      <c r="G275" s="1179" t="s">
        <v>19</v>
      </c>
      <c r="H275" s="1179" t="s">
        <v>20</v>
      </c>
      <c r="I275" s="1179" t="s">
        <v>21</v>
      </c>
      <c r="J275" s="1181" t="s">
        <v>52</v>
      </c>
      <c r="K275" s="1182"/>
      <c r="L275" s="1182"/>
      <c r="M275" s="1183"/>
      <c r="N275" s="1179" t="s">
        <v>79</v>
      </c>
      <c r="O275" s="1179" t="s">
        <v>80</v>
      </c>
      <c r="P275" s="5" t="s">
        <v>81</v>
      </c>
      <c r="Q275" s="5"/>
      <c r="R275" s="1179" t="s">
        <v>82</v>
      </c>
      <c r="S275" s="1179" t="s">
        <v>83</v>
      </c>
      <c r="T275" s="1179" t="str">
        <f>T11</f>
        <v>CUMPLE CON EL REQUERIMIENTO OBLIGATORIO DE HABER EJECUTADO MÍNIMO DOS (2) DE LOS CINCO CONTRATOS, DENTRO DE LAS CLASIFICACIONES DE LOS
CÓDIGOS 721214 Y 721517.</v>
      </c>
      <c r="U275" s="9"/>
      <c r="V275" s="9"/>
      <c r="W275" s="37"/>
      <c r="X275" s="37"/>
      <c r="Y275" s="37"/>
      <c r="Z275" s="37"/>
      <c r="AA275" s="37"/>
      <c r="AB275" s="37"/>
      <c r="AC275" s="37"/>
      <c r="AD275" s="6"/>
      <c r="AE275" s="6"/>
      <c r="AF275" s="6"/>
      <c r="AG275" s="6"/>
      <c r="AH275" s="23"/>
    </row>
    <row r="276" spans="1:34" s="8" customFormat="1" ht="105" customHeight="1">
      <c r="B276" s="1178"/>
      <c r="C276" s="1180"/>
      <c r="D276" s="1180"/>
      <c r="E276" s="1180"/>
      <c r="F276" s="1180"/>
      <c r="G276" s="1180"/>
      <c r="H276" s="1180"/>
      <c r="I276" s="1180"/>
      <c r="J276" s="1184" t="s">
        <v>85</v>
      </c>
      <c r="K276" s="1185"/>
      <c r="L276" s="1185"/>
      <c r="M276" s="1186"/>
      <c r="N276" s="1180"/>
      <c r="O276" s="1180"/>
      <c r="P276" s="4" t="s">
        <v>13</v>
      </c>
      <c r="Q276" s="4" t="s">
        <v>84</v>
      </c>
      <c r="R276" s="1180"/>
      <c r="S276" s="1180"/>
      <c r="T276" s="1180"/>
      <c r="U276" s="9"/>
      <c r="V276" s="9"/>
      <c r="W276" s="37"/>
      <c r="X276" s="37"/>
      <c r="Y276" s="37"/>
      <c r="Z276" s="37"/>
      <c r="AA276" s="37"/>
      <c r="AB276" s="37"/>
      <c r="AC276" s="37"/>
      <c r="AD276" s="6"/>
      <c r="AE276" s="6"/>
      <c r="AF276" s="6"/>
      <c r="AG276" s="6"/>
      <c r="AH276" s="23"/>
    </row>
    <row r="277" spans="1:34" s="6" customFormat="1" ht="24.95" customHeight="1">
      <c r="A277" s="10"/>
      <c r="B277" s="1153">
        <v>1</v>
      </c>
      <c r="C277" s="1156">
        <v>8</v>
      </c>
      <c r="D277" s="1156">
        <v>43</v>
      </c>
      <c r="E277" s="1156" t="s">
        <v>812</v>
      </c>
      <c r="F277" s="1156" t="s">
        <v>814</v>
      </c>
      <c r="G277" s="1159">
        <v>1139.8800000000001</v>
      </c>
      <c r="H277" s="1137" t="s">
        <v>568</v>
      </c>
      <c r="I277" s="1140">
        <v>1</v>
      </c>
      <c r="J277" s="273" t="s">
        <v>302</v>
      </c>
      <c r="K277" s="128">
        <f>+$K$13</f>
        <v>721015</v>
      </c>
      <c r="L277" s="273" t="s">
        <v>555</v>
      </c>
      <c r="M277" s="128">
        <f>+$M$13</f>
        <v>721517</v>
      </c>
      <c r="N277" s="1143" t="s">
        <v>637</v>
      </c>
      <c r="O277" s="1143" t="s">
        <v>638</v>
      </c>
      <c r="P277" s="1144"/>
      <c r="Q277" s="1187" t="s">
        <v>639</v>
      </c>
      <c r="R277" s="1147" t="s">
        <v>643</v>
      </c>
      <c r="S277" s="1150">
        <f>IF(COUNTIF(J277:M279,"CUMPLE")&gt;=1,(G277*I277),0)* (IF(N277="PRESENTÓ CERTIFICADO",1,0))* (IF(O277="ACORDE A ITEM 5.2.1 (T.R.)",1,0) )* ( IF(OR(Q277="SIN OBSERVACIÓN", Q277="REQUERIMIENTOS SUBSANADOS"),1,0)) *(IF(OR(R277="NINGUNO", R277="CUMPLEN CON LO SOLICITADO"),1,0))</f>
        <v>1139.8800000000001</v>
      </c>
      <c r="T277" s="1128" t="s">
        <v>641</v>
      </c>
      <c r="W277" s="37"/>
      <c r="X277" s="37"/>
      <c r="Y277" s="37"/>
      <c r="Z277" s="37"/>
      <c r="AA277" s="37"/>
      <c r="AB277" s="37"/>
      <c r="AC277" s="37"/>
      <c r="AH277" s="8"/>
    </row>
    <row r="278" spans="1:34" s="6" customFormat="1" ht="24.95" customHeight="1">
      <c r="A278" s="10"/>
      <c r="B278" s="1154"/>
      <c r="C278" s="1157"/>
      <c r="D278" s="1157"/>
      <c r="E278" s="1157"/>
      <c r="F278" s="1157"/>
      <c r="G278" s="1160"/>
      <c r="H278" s="1138"/>
      <c r="I278" s="1141"/>
      <c r="J278" s="273" t="s">
        <v>302</v>
      </c>
      <c r="K278" s="128">
        <f>+$K$14</f>
        <v>721214</v>
      </c>
      <c r="L278" s="273" t="s">
        <v>555</v>
      </c>
      <c r="M278" s="128">
        <f>+$M$14</f>
        <v>921217</v>
      </c>
      <c r="N278" s="1120"/>
      <c r="O278" s="1120"/>
      <c r="P278" s="1145"/>
      <c r="Q278" s="1188"/>
      <c r="R278" s="1148"/>
      <c r="S278" s="1151"/>
      <c r="T278" s="1129"/>
      <c r="W278" s="37"/>
      <c r="X278" s="37"/>
      <c r="Y278" s="37"/>
      <c r="Z278" s="37"/>
      <c r="AA278" s="37"/>
      <c r="AB278" s="37"/>
      <c r="AC278" s="37"/>
      <c r="AH278" s="8"/>
    </row>
    <row r="279" spans="1:34" s="6" customFormat="1" ht="42.75" customHeight="1">
      <c r="A279" s="10"/>
      <c r="B279" s="1155"/>
      <c r="C279" s="1158"/>
      <c r="D279" s="1158"/>
      <c r="E279" s="1158"/>
      <c r="F279" s="1158"/>
      <c r="G279" s="1161"/>
      <c r="H279" s="1139"/>
      <c r="I279" s="1142"/>
      <c r="J279" s="273" t="s">
        <v>555</v>
      </c>
      <c r="K279" s="128">
        <f>+$K$15</f>
        <v>461516</v>
      </c>
      <c r="L279" s="273"/>
      <c r="M279" s="128"/>
      <c r="N279" s="1121"/>
      <c r="O279" s="1121"/>
      <c r="P279" s="1146"/>
      <c r="Q279" s="1189"/>
      <c r="R279" s="1149"/>
      <c r="S279" s="1152"/>
      <c r="T279" s="1129"/>
      <c r="W279" s="37"/>
      <c r="X279" s="37"/>
      <c r="Y279" s="37"/>
      <c r="Z279" s="37"/>
      <c r="AA279" s="37"/>
      <c r="AB279" s="37"/>
      <c r="AC279" s="37"/>
    </row>
    <row r="280" spans="1:34" s="6" customFormat="1" ht="24.95" customHeight="1">
      <c r="A280" s="10"/>
      <c r="B280" s="1153">
        <v>2</v>
      </c>
      <c r="C280" s="1131">
        <v>7</v>
      </c>
      <c r="D280" s="1131">
        <v>39</v>
      </c>
      <c r="E280" s="1131" t="s">
        <v>813</v>
      </c>
      <c r="F280" s="1131" t="s">
        <v>814</v>
      </c>
      <c r="G280" s="1134">
        <v>499.84</v>
      </c>
      <c r="H280" s="1137" t="s">
        <v>568</v>
      </c>
      <c r="I280" s="1140">
        <v>1</v>
      </c>
      <c r="J280" s="273" t="s">
        <v>302</v>
      </c>
      <c r="K280" s="128">
        <f>+$K$13</f>
        <v>721015</v>
      </c>
      <c r="L280" s="273" t="s">
        <v>302</v>
      </c>
      <c r="M280" s="128">
        <f>+$M$13</f>
        <v>721517</v>
      </c>
      <c r="N280" s="1143" t="s">
        <v>637</v>
      </c>
      <c r="O280" s="1143" t="s">
        <v>638</v>
      </c>
      <c r="P280" s="1144"/>
      <c r="Q280" s="1187" t="s">
        <v>639</v>
      </c>
      <c r="R280" s="1147" t="s">
        <v>643</v>
      </c>
      <c r="S280" s="1150">
        <f>IF(COUNTIF(J280:M282,"CUMPLE")&gt;=1,(G280*I280),0)* (IF(N280="PRESENTÓ CERTIFICADO",1,0))* (IF(O280="ACORDE A ITEM 5.2.1 (T.R.)",1,0) )* ( IF(OR(Q280="SIN OBSERVACIÓN", Q280="REQUERIMIENTOS SUBSANADOS"),1,0)) *(IF(OR(R280="NINGUNO", R280="CUMPLEN CON LO SOLICITADO"),1,0))</f>
        <v>499.84</v>
      </c>
      <c r="T280" s="1129"/>
      <c r="W280" s="37"/>
      <c r="X280" s="37"/>
      <c r="Y280" s="37"/>
      <c r="Z280" s="37"/>
      <c r="AA280" s="37"/>
      <c r="AB280" s="37"/>
      <c r="AC280" s="37"/>
    </row>
    <row r="281" spans="1:34" s="6" customFormat="1" ht="24.95" customHeight="1">
      <c r="A281" s="10"/>
      <c r="B281" s="1154"/>
      <c r="C281" s="1132"/>
      <c r="D281" s="1132"/>
      <c r="E281" s="1132"/>
      <c r="F281" s="1132"/>
      <c r="G281" s="1135"/>
      <c r="H281" s="1138"/>
      <c r="I281" s="1141"/>
      <c r="J281" s="273" t="s">
        <v>302</v>
      </c>
      <c r="K281" s="128">
        <f>+$K$14</f>
        <v>721214</v>
      </c>
      <c r="L281" s="273" t="s">
        <v>555</v>
      </c>
      <c r="M281" s="128">
        <f>+$M$14</f>
        <v>921217</v>
      </c>
      <c r="N281" s="1120"/>
      <c r="O281" s="1120"/>
      <c r="P281" s="1145"/>
      <c r="Q281" s="1188"/>
      <c r="R281" s="1148"/>
      <c r="S281" s="1151"/>
      <c r="T281" s="1129"/>
      <c r="W281" s="37"/>
      <c r="X281" s="37"/>
      <c r="Y281" s="37"/>
      <c r="Z281" s="37"/>
      <c r="AA281" s="37"/>
      <c r="AB281" s="37"/>
      <c r="AC281" s="37"/>
    </row>
    <row r="282" spans="1:34" s="6" customFormat="1" ht="51.75" customHeight="1">
      <c r="A282" s="10"/>
      <c r="B282" s="1155"/>
      <c r="C282" s="1133"/>
      <c r="D282" s="1133"/>
      <c r="E282" s="1133"/>
      <c r="F282" s="1133"/>
      <c r="G282" s="1136"/>
      <c r="H282" s="1139"/>
      <c r="I282" s="1142"/>
      <c r="J282" s="273" t="s">
        <v>555</v>
      </c>
      <c r="K282" s="128">
        <f>+$K$15</f>
        <v>461516</v>
      </c>
      <c r="L282" s="273"/>
      <c r="M282" s="128"/>
      <c r="N282" s="1121"/>
      <c r="O282" s="1121"/>
      <c r="P282" s="1146"/>
      <c r="Q282" s="1189"/>
      <c r="R282" s="1149"/>
      <c r="S282" s="1152"/>
      <c r="T282" s="1129"/>
      <c r="W282" s="37"/>
      <c r="X282" s="37"/>
      <c r="Y282" s="37"/>
      <c r="Z282" s="37"/>
    </row>
    <row r="283" spans="1:34" s="6" customFormat="1" ht="24.95" customHeight="1">
      <c r="A283" s="10"/>
      <c r="B283" s="1153">
        <v>3</v>
      </c>
      <c r="C283" s="1156">
        <v>4</v>
      </c>
      <c r="D283" s="1156">
        <v>28</v>
      </c>
      <c r="E283" s="1156"/>
      <c r="F283" s="1131" t="s">
        <v>815</v>
      </c>
      <c r="G283" s="1159">
        <v>463.42</v>
      </c>
      <c r="H283" s="1137" t="s">
        <v>568</v>
      </c>
      <c r="I283" s="1140">
        <v>1</v>
      </c>
      <c r="J283" s="273" t="s">
        <v>302</v>
      </c>
      <c r="K283" s="128">
        <f>+$K$13</f>
        <v>721015</v>
      </c>
      <c r="L283" s="273" t="s">
        <v>302</v>
      </c>
      <c r="M283" s="128">
        <f>+$M$13</f>
        <v>721517</v>
      </c>
      <c r="N283" s="1143" t="s">
        <v>637</v>
      </c>
      <c r="O283" s="1143" t="s">
        <v>638</v>
      </c>
      <c r="P283" s="1144"/>
      <c r="Q283" s="1187" t="s">
        <v>639</v>
      </c>
      <c r="R283" s="1147" t="s">
        <v>643</v>
      </c>
      <c r="S283" s="1150">
        <f>IF(COUNTIF(J283:M285,"CUMPLE")&gt;=1,(G283*I283),0)* (IF(N283="PRESENTÓ CERTIFICADO",1,0))* (IF(O283="ACORDE A ITEM 5.2.1 (T.R.)",1,0) )* ( IF(OR(Q283="SIN OBSERVACIÓN", Q283="REQUERIMIENTOS SUBSANADOS"),1,0)) *(IF(OR(R283="NINGUNO", R283="CUMPLEN CON LO SOLICITADO"),1,0))</f>
        <v>463.42</v>
      </c>
      <c r="T283" s="1129"/>
      <c r="W283" s="37"/>
      <c r="X283" s="37"/>
      <c r="Y283" s="37"/>
      <c r="Z283" s="37"/>
      <c r="AA283" s="3"/>
      <c r="AB283" s="3"/>
      <c r="AC283" s="3"/>
      <c r="AD283" s="3"/>
      <c r="AE283" s="3"/>
      <c r="AF283" s="3"/>
      <c r="AG283" s="3"/>
    </row>
    <row r="284" spans="1:34" s="6" customFormat="1" ht="24.95" customHeight="1">
      <c r="A284" s="10"/>
      <c r="B284" s="1154"/>
      <c r="C284" s="1157"/>
      <c r="D284" s="1157"/>
      <c r="E284" s="1157"/>
      <c r="F284" s="1132"/>
      <c r="G284" s="1160"/>
      <c r="H284" s="1138"/>
      <c r="I284" s="1141"/>
      <c r="J284" s="273" t="s">
        <v>302</v>
      </c>
      <c r="K284" s="128">
        <f>+$K$14</f>
        <v>721214</v>
      </c>
      <c r="L284" s="273" t="s">
        <v>555</v>
      </c>
      <c r="M284" s="128">
        <f>+$M$14</f>
        <v>921217</v>
      </c>
      <c r="N284" s="1120"/>
      <c r="O284" s="1120"/>
      <c r="P284" s="1145"/>
      <c r="Q284" s="1188"/>
      <c r="R284" s="1148"/>
      <c r="S284" s="1151"/>
      <c r="T284" s="1129"/>
      <c r="W284" s="37"/>
      <c r="X284" s="37"/>
      <c r="Y284" s="37"/>
      <c r="Z284" s="37"/>
    </row>
    <row r="285" spans="1:34" s="6" customFormat="1" ht="24.95" customHeight="1">
      <c r="A285" s="10"/>
      <c r="B285" s="1155"/>
      <c r="C285" s="1158"/>
      <c r="D285" s="1158"/>
      <c r="E285" s="1158"/>
      <c r="F285" s="1133"/>
      <c r="G285" s="1161"/>
      <c r="H285" s="1139"/>
      <c r="I285" s="1142"/>
      <c r="J285" s="273" t="s">
        <v>555</v>
      </c>
      <c r="K285" s="128">
        <f>+$K$15</f>
        <v>461516</v>
      </c>
      <c r="L285" s="273"/>
      <c r="M285" s="128"/>
      <c r="N285" s="1121"/>
      <c r="O285" s="1121"/>
      <c r="P285" s="1146"/>
      <c r="Q285" s="1189"/>
      <c r="R285" s="1149"/>
      <c r="S285" s="1152"/>
      <c r="T285" s="1129"/>
      <c r="W285" s="37"/>
      <c r="X285" s="37"/>
      <c r="Y285" s="37"/>
      <c r="Z285" s="37"/>
      <c r="AA285" s="23"/>
      <c r="AB285" s="23"/>
      <c r="AC285" s="23"/>
      <c r="AD285" s="23"/>
      <c r="AE285" s="23"/>
      <c r="AF285" s="23"/>
      <c r="AG285" s="23"/>
    </row>
    <row r="286" spans="1:34" s="6" customFormat="1" ht="24.95" hidden="1" customHeight="1">
      <c r="A286" s="10"/>
      <c r="B286" s="1153">
        <v>4</v>
      </c>
      <c r="C286" s="1131"/>
      <c r="D286" s="1131"/>
      <c r="E286" s="1131"/>
      <c r="F286" s="1131"/>
      <c r="G286" s="1134"/>
      <c r="H286" s="1137"/>
      <c r="I286" s="1271"/>
      <c r="J286" s="273"/>
      <c r="K286" s="128">
        <f>+$K$13</f>
        <v>721015</v>
      </c>
      <c r="L286" s="273"/>
      <c r="M286" s="128">
        <f>+$M$13</f>
        <v>721517</v>
      </c>
      <c r="N286" s="1143"/>
      <c r="O286" s="1143"/>
      <c r="P286" s="1274"/>
      <c r="Q286" s="1187"/>
      <c r="R286" s="1187"/>
      <c r="S286" s="1150">
        <f>IF(COUNTIF(J286:M288,"CUMPLE")&gt;=1,(G286*I286),0)* (IF(N286="PRESENTÓ CERTIFICADO",1,0))* (IF(O286="ACORDE A ITEM 5.2.1 (T.R.)",1,0) )* ( IF(OR(Q286="SIN OBSERVACIÓN", Q286="REQUERIMIENTOS SUBSANADOS"),1,0)) *(IF(OR(R286="NINGUNO", R286="CUMPLEN CON LO SOLICITADO"),1,0))</f>
        <v>0</v>
      </c>
      <c r="T286" s="1129"/>
      <c r="W286" s="37"/>
      <c r="X286" s="37"/>
      <c r="Y286" s="37"/>
      <c r="Z286" s="37"/>
      <c r="AA286" s="23"/>
      <c r="AB286" s="23"/>
      <c r="AC286" s="23"/>
      <c r="AD286" s="23"/>
      <c r="AE286" s="23"/>
      <c r="AF286" s="23"/>
      <c r="AG286" s="23"/>
    </row>
    <row r="287" spans="1:34" s="6" customFormat="1" ht="24.95" hidden="1" customHeight="1">
      <c r="A287" s="10"/>
      <c r="B287" s="1154"/>
      <c r="C287" s="1132"/>
      <c r="D287" s="1132"/>
      <c r="E287" s="1132"/>
      <c r="F287" s="1132"/>
      <c r="G287" s="1135"/>
      <c r="H287" s="1138"/>
      <c r="I287" s="1272"/>
      <c r="J287" s="273"/>
      <c r="K287" s="128">
        <f>+$K$14</f>
        <v>721214</v>
      </c>
      <c r="L287" s="273"/>
      <c r="M287" s="128">
        <f>+$M$14</f>
        <v>921217</v>
      </c>
      <c r="N287" s="1120"/>
      <c r="O287" s="1120"/>
      <c r="P287" s="1275"/>
      <c r="Q287" s="1188"/>
      <c r="R287" s="1188"/>
      <c r="S287" s="1151"/>
      <c r="T287" s="1129"/>
      <c r="W287" s="37"/>
      <c r="X287" s="37"/>
      <c r="Y287" s="37"/>
      <c r="Z287" s="37"/>
      <c r="AA287" s="23"/>
      <c r="AB287" s="23"/>
      <c r="AC287" s="23"/>
      <c r="AD287" s="23"/>
      <c r="AE287" s="23"/>
      <c r="AF287" s="23"/>
      <c r="AG287" s="23"/>
    </row>
    <row r="288" spans="1:34" s="6" customFormat="1" ht="24.95" hidden="1" customHeight="1">
      <c r="A288" s="10"/>
      <c r="B288" s="1155"/>
      <c r="C288" s="1133"/>
      <c r="D288" s="1133"/>
      <c r="E288" s="1133"/>
      <c r="F288" s="1133"/>
      <c r="G288" s="1136"/>
      <c r="H288" s="1139"/>
      <c r="I288" s="1273"/>
      <c r="J288" s="273"/>
      <c r="K288" s="128">
        <f>+$K$15</f>
        <v>461516</v>
      </c>
      <c r="L288" s="273"/>
      <c r="M288" s="128"/>
      <c r="N288" s="1121"/>
      <c r="O288" s="1121"/>
      <c r="P288" s="1276"/>
      <c r="Q288" s="1189"/>
      <c r="R288" s="1189"/>
      <c r="S288" s="1152"/>
      <c r="T288" s="1129"/>
      <c r="W288" s="37"/>
      <c r="X288" s="37"/>
      <c r="Y288" s="37"/>
      <c r="Z288" s="37"/>
      <c r="AA288" s="37"/>
      <c r="AB288" s="37"/>
      <c r="AC288" s="37"/>
      <c r="AD288" s="8"/>
      <c r="AE288" s="8"/>
      <c r="AF288" s="8"/>
      <c r="AG288" s="8"/>
    </row>
    <row r="289" spans="1:34" s="6" customFormat="1" ht="24.95" hidden="1" customHeight="1">
      <c r="A289" s="10"/>
      <c r="B289" s="1153">
        <v>5</v>
      </c>
      <c r="C289" s="1156"/>
      <c r="D289" s="1156"/>
      <c r="E289" s="1156"/>
      <c r="F289" s="1156"/>
      <c r="G289" s="1159"/>
      <c r="H289" s="1137"/>
      <c r="I289" s="1140"/>
      <c r="J289" s="273"/>
      <c r="K289" s="128">
        <f>+$K$13</f>
        <v>721015</v>
      </c>
      <c r="L289" s="273"/>
      <c r="M289" s="128">
        <f>+$M$13</f>
        <v>721517</v>
      </c>
      <c r="N289" s="1143"/>
      <c r="O289" s="1143"/>
      <c r="P289" s="1144"/>
      <c r="Q289" s="1147"/>
      <c r="R289" s="1147"/>
      <c r="S289" s="1150">
        <f>IF(COUNTIF(J289:M291,"CUMPLE")&gt;=1,(G289*I289),0)* (IF(N289="PRESENTÓ CERTIFICADO",1,0))* (IF(O289="ACORDE A ITEM 5.2.1 (T.R.)",1,0) )* ( IF(OR(Q289="SIN OBSERVACIÓN", Q289="REQUERIMIENTOS SUBSANADOS"),1,0)) *(IF(OR(R289="NINGUNO", R289="CUMPLEN CON LO SOLICITADO"),1,0))</f>
        <v>0</v>
      </c>
      <c r="T289" s="1129"/>
      <c r="W289" s="37"/>
      <c r="X289" s="37"/>
      <c r="Y289" s="37"/>
      <c r="Z289" s="37"/>
      <c r="AA289" s="37"/>
      <c r="AB289" s="37"/>
      <c r="AC289" s="37"/>
      <c r="AD289" s="8"/>
      <c r="AE289" s="8"/>
      <c r="AF289" s="8"/>
      <c r="AG289" s="8"/>
    </row>
    <row r="290" spans="1:34" s="6" customFormat="1" ht="24.95" hidden="1" customHeight="1">
      <c r="A290" s="10"/>
      <c r="B290" s="1154"/>
      <c r="C290" s="1157"/>
      <c r="D290" s="1157"/>
      <c r="E290" s="1157"/>
      <c r="F290" s="1157"/>
      <c r="G290" s="1160"/>
      <c r="H290" s="1138"/>
      <c r="I290" s="1141"/>
      <c r="J290" s="273"/>
      <c r="K290" s="128">
        <f>+$K$14</f>
        <v>721214</v>
      </c>
      <c r="L290" s="273"/>
      <c r="M290" s="128">
        <f>+$M$14</f>
        <v>921217</v>
      </c>
      <c r="N290" s="1120"/>
      <c r="O290" s="1120"/>
      <c r="P290" s="1145"/>
      <c r="Q290" s="1148"/>
      <c r="R290" s="1148"/>
      <c r="S290" s="1151"/>
      <c r="T290" s="1129"/>
      <c r="W290" s="37"/>
      <c r="X290" s="37"/>
      <c r="Y290" s="37"/>
      <c r="Z290" s="37"/>
      <c r="AA290" s="37"/>
      <c r="AB290" s="37"/>
      <c r="AC290" s="37"/>
    </row>
    <row r="291" spans="1:34" s="6" customFormat="1" ht="24.95" hidden="1" customHeight="1">
      <c r="A291" s="10"/>
      <c r="B291" s="1155"/>
      <c r="C291" s="1158"/>
      <c r="D291" s="1158"/>
      <c r="E291" s="1158"/>
      <c r="F291" s="1158"/>
      <c r="G291" s="1161"/>
      <c r="H291" s="1139"/>
      <c r="I291" s="1142"/>
      <c r="J291" s="273"/>
      <c r="K291" s="128">
        <f>+$K$15</f>
        <v>461516</v>
      </c>
      <c r="L291" s="273"/>
      <c r="M291" s="128"/>
      <c r="N291" s="1121"/>
      <c r="O291" s="1121"/>
      <c r="P291" s="1146"/>
      <c r="Q291" s="1149"/>
      <c r="R291" s="1149"/>
      <c r="S291" s="1152"/>
      <c r="T291" s="1130"/>
      <c r="W291" s="37"/>
      <c r="X291" s="37"/>
      <c r="Y291" s="37"/>
      <c r="Z291" s="37"/>
      <c r="AA291" s="37"/>
      <c r="AB291" s="37"/>
      <c r="AC291" s="37"/>
    </row>
    <row r="292" spans="1:34" s="3" customFormat="1" ht="24.95" customHeight="1">
      <c r="B292" s="1162" t="str">
        <f>IF(S293=" "," ",IF(S293&gt;=$H$6,"CUMPLE CON LA EXPERIENCIA REQUERIDA","NO CUMPLE CON LA EXPERIENCIA REQUERIDA"))</f>
        <v>CUMPLE CON LA EXPERIENCIA REQUERIDA</v>
      </c>
      <c r="C292" s="1163"/>
      <c r="D292" s="1163"/>
      <c r="E292" s="1163"/>
      <c r="F292" s="1163"/>
      <c r="G292" s="1163"/>
      <c r="H292" s="1163"/>
      <c r="I292" s="1163"/>
      <c r="J292" s="1163"/>
      <c r="K292" s="1163"/>
      <c r="L292" s="1163"/>
      <c r="M292" s="1163"/>
      <c r="N292" s="1163"/>
      <c r="O292" s="1164"/>
      <c r="P292" s="1126" t="s">
        <v>22</v>
      </c>
      <c r="Q292" s="1127"/>
      <c r="R292" s="371"/>
      <c r="S292" s="7">
        <f>IF(T277="SI",SUM(S277:S291),0)</f>
        <v>2103.14</v>
      </c>
      <c r="T292" s="1124" t="str">
        <f>IF(S293=" "," ",IF(S293&gt;=$H$6,"CUMPLE","NO CUMPLE"))</f>
        <v>CUMPLE</v>
      </c>
      <c r="W292" s="37"/>
      <c r="X292" s="37"/>
      <c r="Y292" s="37"/>
      <c r="Z292" s="37"/>
      <c r="AA292" s="37"/>
      <c r="AB292" s="37"/>
      <c r="AC292" s="37"/>
      <c r="AD292" s="6"/>
      <c r="AE292" s="6"/>
      <c r="AF292" s="6"/>
      <c r="AG292" s="6"/>
      <c r="AH292" s="6"/>
    </row>
    <row r="293" spans="1:34" s="6" customFormat="1" ht="24.95" customHeight="1">
      <c r="B293" s="1165"/>
      <c r="C293" s="1166"/>
      <c r="D293" s="1166"/>
      <c r="E293" s="1166"/>
      <c r="F293" s="1166"/>
      <c r="G293" s="1166"/>
      <c r="H293" s="1166"/>
      <c r="I293" s="1166"/>
      <c r="J293" s="1166"/>
      <c r="K293" s="1166"/>
      <c r="L293" s="1166"/>
      <c r="M293" s="1166"/>
      <c r="N293" s="1166"/>
      <c r="O293" s="1167"/>
      <c r="P293" s="1126" t="s">
        <v>24</v>
      </c>
      <c r="Q293" s="1127"/>
      <c r="R293" s="371"/>
      <c r="S293" s="73">
        <f>IFERROR((S292/$P$6)," ")</f>
        <v>2.8653133514986373</v>
      </c>
      <c r="T293" s="1125"/>
      <c r="W293" s="37"/>
      <c r="X293" s="37"/>
      <c r="Y293" s="37"/>
      <c r="Z293" s="37"/>
      <c r="AA293" s="37"/>
      <c r="AB293" s="37"/>
      <c r="AC293" s="37"/>
    </row>
    <row r="294" spans="1:34" ht="30" customHeight="1">
      <c r="AA294" s="37"/>
      <c r="AB294" s="37"/>
      <c r="AC294" s="37"/>
      <c r="AD294" s="6"/>
      <c r="AE294" s="6"/>
      <c r="AF294" s="6"/>
      <c r="AG294" s="6"/>
      <c r="AH294" s="3"/>
    </row>
    <row r="295" spans="1:34" ht="30" customHeight="1">
      <c r="AA295" s="37"/>
      <c r="AB295" s="37"/>
      <c r="AC295" s="37"/>
      <c r="AD295" s="6"/>
      <c r="AE295" s="6"/>
      <c r="AF295" s="6"/>
      <c r="AG295" s="6"/>
      <c r="AH295" s="6"/>
    </row>
    <row r="296" spans="1:34" ht="36" customHeight="1">
      <c r="B296" s="95">
        <v>14</v>
      </c>
      <c r="C296" s="1168" t="s">
        <v>78</v>
      </c>
      <c r="D296" s="1169"/>
      <c r="E296" s="1170"/>
      <c r="F296" s="1171" t="str">
        <f>IFERROR(VLOOKUP(B296,LISTA_OFERENTES,2,FALSE)," ")</f>
        <v>SIRCOL S.A.S.</v>
      </c>
      <c r="G296" s="1172"/>
      <c r="H296" s="1172"/>
      <c r="I296" s="1172"/>
      <c r="J296" s="1172"/>
      <c r="K296" s="1172"/>
      <c r="L296" s="1172"/>
      <c r="M296" s="1172"/>
      <c r="N296" s="1172"/>
      <c r="O296" s="1173"/>
      <c r="P296" s="1174" t="s">
        <v>104</v>
      </c>
      <c r="Q296" s="1175"/>
      <c r="R296" s="1176"/>
      <c r="S296" s="2">
        <f>5-(INT(COUNTBLANK(C299:C313))-10)</f>
        <v>3</v>
      </c>
      <c r="T296" s="3"/>
      <c r="AA296" s="37"/>
      <c r="AB296" s="37"/>
      <c r="AC296" s="37"/>
      <c r="AD296" s="6"/>
      <c r="AE296" s="6"/>
      <c r="AF296" s="6"/>
      <c r="AG296" s="6"/>
    </row>
    <row r="297" spans="1:34" s="8" customFormat="1" ht="30" customHeight="1">
      <c r="B297" s="1177" t="s">
        <v>45</v>
      </c>
      <c r="C297" s="1179" t="s">
        <v>15</v>
      </c>
      <c r="D297" s="1179" t="s">
        <v>16</v>
      </c>
      <c r="E297" s="1179" t="s">
        <v>17</v>
      </c>
      <c r="F297" s="1179" t="s">
        <v>18</v>
      </c>
      <c r="G297" s="1179" t="s">
        <v>19</v>
      </c>
      <c r="H297" s="1179" t="s">
        <v>20</v>
      </c>
      <c r="I297" s="1179" t="s">
        <v>21</v>
      </c>
      <c r="J297" s="1181" t="s">
        <v>52</v>
      </c>
      <c r="K297" s="1182"/>
      <c r="L297" s="1182"/>
      <c r="M297" s="1183"/>
      <c r="N297" s="1179" t="s">
        <v>79</v>
      </c>
      <c r="O297" s="1179" t="s">
        <v>80</v>
      </c>
      <c r="P297" s="5" t="s">
        <v>81</v>
      </c>
      <c r="Q297" s="5"/>
      <c r="R297" s="1179" t="s">
        <v>82</v>
      </c>
      <c r="S297" s="1179" t="s">
        <v>83</v>
      </c>
      <c r="T297" s="1179" t="str">
        <f>T11</f>
        <v>CUMPLE CON EL REQUERIMIENTO OBLIGATORIO DE HABER EJECUTADO MÍNIMO DOS (2) DE LOS CINCO CONTRATOS, DENTRO DE LAS CLASIFICACIONES DE LOS
CÓDIGOS 721214 Y 721517.</v>
      </c>
      <c r="U297" s="9"/>
      <c r="V297" s="9"/>
      <c r="W297" s="37"/>
      <c r="X297" s="37"/>
      <c r="Y297" s="37"/>
      <c r="Z297" s="37"/>
      <c r="AA297" s="37"/>
      <c r="AB297" s="37"/>
      <c r="AC297" s="37"/>
      <c r="AD297" s="6"/>
      <c r="AE297" s="6"/>
      <c r="AF297" s="6"/>
      <c r="AG297" s="6"/>
      <c r="AH297" s="23"/>
    </row>
    <row r="298" spans="1:34" s="8" customFormat="1" ht="103.5" customHeight="1">
      <c r="B298" s="1178"/>
      <c r="C298" s="1180"/>
      <c r="D298" s="1180"/>
      <c r="E298" s="1180"/>
      <c r="F298" s="1180"/>
      <c r="G298" s="1180"/>
      <c r="H298" s="1180"/>
      <c r="I298" s="1180"/>
      <c r="J298" s="1184" t="s">
        <v>85</v>
      </c>
      <c r="K298" s="1185"/>
      <c r="L298" s="1185"/>
      <c r="M298" s="1186"/>
      <c r="N298" s="1180"/>
      <c r="O298" s="1180"/>
      <c r="P298" s="4" t="s">
        <v>13</v>
      </c>
      <c r="Q298" s="4" t="s">
        <v>84</v>
      </c>
      <c r="R298" s="1180"/>
      <c r="S298" s="1180"/>
      <c r="T298" s="1180"/>
      <c r="U298" s="9"/>
      <c r="V298" s="9"/>
      <c r="W298" s="37"/>
      <c r="X298" s="37"/>
      <c r="Y298" s="37"/>
      <c r="Z298" s="37"/>
      <c r="AA298" s="37"/>
      <c r="AB298" s="37"/>
      <c r="AC298" s="37"/>
      <c r="AD298" s="6"/>
      <c r="AE298" s="6"/>
      <c r="AF298" s="6"/>
      <c r="AG298" s="6"/>
      <c r="AH298" s="23"/>
    </row>
    <row r="299" spans="1:34" s="6" customFormat="1" ht="24.95" customHeight="1">
      <c r="A299" s="10"/>
      <c r="B299" s="1153">
        <v>1</v>
      </c>
      <c r="C299" s="1156">
        <v>8</v>
      </c>
      <c r="D299" s="1156">
        <v>141</v>
      </c>
      <c r="E299" s="1156" t="s">
        <v>793</v>
      </c>
      <c r="F299" s="1156" t="s">
        <v>852</v>
      </c>
      <c r="G299" s="1159">
        <v>664.15</v>
      </c>
      <c r="H299" s="1137" t="s">
        <v>568</v>
      </c>
      <c r="I299" s="1140">
        <v>1</v>
      </c>
      <c r="J299" s="273" t="s">
        <v>302</v>
      </c>
      <c r="K299" s="128">
        <f>+$K$13</f>
        <v>721015</v>
      </c>
      <c r="L299" s="273" t="s">
        <v>302</v>
      </c>
      <c r="M299" s="128">
        <f>+$M$13</f>
        <v>721517</v>
      </c>
      <c r="N299" s="1143" t="s">
        <v>637</v>
      </c>
      <c r="O299" s="1143" t="s">
        <v>638</v>
      </c>
      <c r="P299" s="1144" t="s">
        <v>851</v>
      </c>
      <c r="Q299" s="1147" t="s">
        <v>639</v>
      </c>
      <c r="R299" s="1147" t="s">
        <v>643</v>
      </c>
      <c r="S299" s="1150">
        <f>IF(COUNTIF(J299:M301,"CUMPLE")&gt;=1,(G299*I299),0)* (IF(N299="PRESENTÓ CERTIFICADO",1,0))* (IF(O299="ACORDE A ITEM 5.2.1 (T.R.)",1,0) )* ( IF(OR(Q299="SIN OBSERVACIÓN", Q299="REQUERIMIENTOS SUBSANADOS"),1,0)) *(IF(OR(R299="NINGUNO", R299="CUMPLEN CON LO SOLICITADO"),1,0))</f>
        <v>664.15</v>
      </c>
      <c r="T299" s="1128" t="s">
        <v>641</v>
      </c>
      <c r="W299" s="37"/>
      <c r="X299" s="37"/>
      <c r="Y299" s="37"/>
      <c r="Z299" s="37"/>
      <c r="AA299" s="37"/>
      <c r="AB299" s="37"/>
      <c r="AC299" s="37"/>
      <c r="AH299" s="8"/>
    </row>
    <row r="300" spans="1:34" s="6" customFormat="1" ht="24.95" customHeight="1">
      <c r="A300" s="10"/>
      <c r="B300" s="1154"/>
      <c r="C300" s="1157"/>
      <c r="D300" s="1157"/>
      <c r="E300" s="1157"/>
      <c r="F300" s="1157"/>
      <c r="G300" s="1160"/>
      <c r="H300" s="1138"/>
      <c r="I300" s="1141"/>
      <c r="J300" s="273" t="s">
        <v>302</v>
      </c>
      <c r="K300" s="128">
        <f>+$K$14</f>
        <v>721214</v>
      </c>
      <c r="L300" s="273" t="s">
        <v>555</v>
      </c>
      <c r="M300" s="128">
        <f>+$M$14</f>
        <v>921217</v>
      </c>
      <c r="N300" s="1120"/>
      <c r="O300" s="1120"/>
      <c r="P300" s="1145"/>
      <c r="Q300" s="1148"/>
      <c r="R300" s="1148"/>
      <c r="S300" s="1151"/>
      <c r="T300" s="1129"/>
      <c r="W300" s="37"/>
      <c r="X300" s="37"/>
      <c r="Y300" s="37"/>
      <c r="Z300" s="37"/>
      <c r="AA300" s="37"/>
      <c r="AB300" s="37"/>
      <c r="AC300" s="37"/>
      <c r="AH300" s="8"/>
    </row>
    <row r="301" spans="1:34" s="6" customFormat="1" ht="24.95" customHeight="1">
      <c r="A301" s="10"/>
      <c r="B301" s="1155"/>
      <c r="C301" s="1158"/>
      <c r="D301" s="1158"/>
      <c r="E301" s="1158"/>
      <c r="F301" s="1158"/>
      <c r="G301" s="1161"/>
      <c r="H301" s="1139"/>
      <c r="I301" s="1142"/>
      <c r="J301" s="273" t="s">
        <v>555</v>
      </c>
      <c r="K301" s="128">
        <f>+$K$15</f>
        <v>461516</v>
      </c>
      <c r="L301" s="273" t="s">
        <v>302</v>
      </c>
      <c r="M301" s="128">
        <v>721515</v>
      </c>
      <c r="N301" s="1121"/>
      <c r="O301" s="1121"/>
      <c r="P301" s="1146"/>
      <c r="Q301" s="1149"/>
      <c r="R301" s="1149"/>
      <c r="S301" s="1152"/>
      <c r="T301" s="1129"/>
      <c r="W301" s="37"/>
      <c r="X301" s="37"/>
      <c r="Y301" s="37"/>
      <c r="Z301" s="37"/>
      <c r="AA301" s="37"/>
      <c r="AB301" s="37"/>
      <c r="AC301" s="37"/>
    </row>
    <row r="302" spans="1:34" s="6" customFormat="1" ht="24.95" customHeight="1">
      <c r="A302" s="10"/>
      <c r="B302" s="1153">
        <v>2</v>
      </c>
      <c r="C302" s="1131">
        <v>12</v>
      </c>
      <c r="D302" s="1131">
        <v>149</v>
      </c>
      <c r="E302" s="1131" t="s">
        <v>794</v>
      </c>
      <c r="F302" s="1131" t="s">
        <v>796</v>
      </c>
      <c r="G302" s="1134">
        <v>603.78</v>
      </c>
      <c r="H302" s="1137" t="s">
        <v>568</v>
      </c>
      <c r="I302" s="1140">
        <v>1</v>
      </c>
      <c r="J302" s="273" t="s">
        <v>302</v>
      </c>
      <c r="K302" s="128">
        <f>+$K$13</f>
        <v>721015</v>
      </c>
      <c r="L302" s="273" t="s">
        <v>302</v>
      </c>
      <c r="M302" s="128">
        <f>+$M$13</f>
        <v>721517</v>
      </c>
      <c r="N302" s="1143" t="s">
        <v>637</v>
      </c>
      <c r="O302" s="1143" t="s">
        <v>638</v>
      </c>
      <c r="P302" s="1144" t="s">
        <v>851</v>
      </c>
      <c r="Q302" s="1147" t="s">
        <v>639</v>
      </c>
      <c r="R302" s="1147" t="s">
        <v>643</v>
      </c>
      <c r="S302" s="1150">
        <f>IF(COUNTIF(J302:M304,"CUMPLE")&gt;=1,(G302*I302),0)* (IF(N302="PRESENTÓ CERTIFICADO",1,0))* (IF(O302="ACORDE A ITEM 5.2.1 (T.R.)",1,0) )* ( IF(OR(Q302="SIN OBSERVACIÓN", Q302="REQUERIMIENTOS SUBSANADOS"),1,0)) *(IF(OR(R302="NINGUNO", R302="CUMPLEN CON LO SOLICITADO"),1,0))</f>
        <v>603.78</v>
      </c>
      <c r="T302" s="1129"/>
      <c r="W302" s="37"/>
      <c r="X302" s="37"/>
      <c r="Y302" s="37"/>
      <c r="Z302" s="37"/>
      <c r="AA302" s="37"/>
      <c r="AB302" s="37"/>
      <c r="AC302" s="37"/>
    </row>
    <row r="303" spans="1:34" s="6" customFormat="1" ht="24.95" customHeight="1">
      <c r="A303" s="10"/>
      <c r="B303" s="1154"/>
      <c r="C303" s="1132"/>
      <c r="D303" s="1132"/>
      <c r="E303" s="1132"/>
      <c r="F303" s="1132"/>
      <c r="G303" s="1135"/>
      <c r="H303" s="1138"/>
      <c r="I303" s="1141"/>
      <c r="J303" s="273" t="s">
        <v>302</v>
      </c>
      <c r="K303" s="128">
        <f>+$K$14</f>
        <v>721214</v>
      </c>
      <c r="L303" s="273" t="s">
        <v>555</v>
      </c>
      <c r="M303" s="128">
        <f>+$M$14</f>
        <v>921217</v>
      </c>
      <c r="N303" s="1120"/>
      <c r="O303" s="1120"/>
      <c r="P303" s="1145"/>
      <c r="Q303" s="1148"/>
      <c r="R303" s="1148"/>
      <c r="S303" s="1151"/>
      <c r="T303" s="1129"/>
      <c r="W303" s="37"/>
      <c r="X303" s="37"/>
      <c r="Y303" s="37"/>
      <c r="Z303" s="37"/>
      <c r="AA303" s="37"/>
      <c r="AB303" s="37"/>
      <c r="AC303" s="37"/>
    </row>
    <row r="304" spans="1:34" s="6" customFormat="1" ht="24.95" customHeight="1">
      <c r="A304" s="10"/>
      <c r="B304" s="1155"/>
      <c r="C304" s="1133"/>
      <c r="D304" s="1133"/>
      <c r="E304" s="1133"/>
      <c r="F304" s="1133"/>
      <c r="G304" s="1136"/>
      <c r="H304" s="1139"/>
      <c r="I304" s="1142"/>
      <c r="J304" s="273" t="s">
        <v>555</v>
      </c>
      <c r="K304" s="128">
        <f>+$K$15</f>
        <v>461516</v>
      </c>
      <c r="L304" s="273" t="s">
        <v>302</v>
      </c>
      <c r="M304" s="128">
        <v>721516</v>
      </c>
      <c r="N304" s="1121"/>
      <c r="O304" s="1121"/>
      <c r="P304" s="1146"/>
      <c r="Q304" s="1149"/>
      <c r="R304" s="1149"/>
      <c r="S304" s="1152"/>
      <c r="T304" s="1129"/>
      <c r="W304" s="37"/>
      <c r="X304" s="37"/>
      <c r="Y304" s="37"/>
      <c r="Z304" s="37"/>
    </row>
    <row r="305" spans="1:34" s="6" customFormat="1" ht="24.95" customHeight="1">
      <c r="A305" s="10"/>
      <c r="B305" s="1153">
        <v>3</v>
      </c>
      <c r="C305" s="1156">
        <v>2</v>
      </c>
      <c r="D305" s="1156">
        <v>109</v>
      </c>
      <c r="E305" s="1156" t="s">
        <v>795</v>
      </c>
      <c r="F305" s="1156" t="s">
        <v>797</v>
      </c>
      <c r="G305" s="1159">
        <v>367.85</v>
      </c>
      <c r="H305" s="1137" t="s">
        <v>568</v>
      </c>
      <c r="I305" s="1140">
        <v>1</v>
      </c>
      <c r="J305" s="273" t="s">
        <v>302</v>
      </c>
      <c r="K305" s="128">
        <f>+$K$13</f>
        <v>721015</v>
      </c>
      <c r="L305" s="273" t="s">
        <v>302</v>
      </c>
      <c r="M305" s="128">
        <f>+$M$13</f>
        <v>721517</v>
      </c>
      <c r="N305" s="1143" t="s">
        <v>637</v>
      </c>
      <c r="O305" s="1143" t="s">
        <v>638</v>
      </c>
      <c r="P305" s="1144" t="s">
        <v>851</v>
      </c>
      <c r="Q305" s="1147" t="s">
        <v>639</v>
      </c>
      <c r="R305" s="1147" t="s">
        <v>643</v>
      </c>
      <c r="S305" s="1150">
        <f>IF(COUNTIF(J305:M307,"CUMPLE")&gt;=1,(G305*I305),0)* (IF(N305="PRESENTÓ CERTIFICADO",1,0))* (IF(O305="ACORDE A ITEM 5.2.1 (T.R.)",1,0) )* ( IF(OR(Q305="SIN OBSERVACIÓN", Q305="REQUERIMIENTOS SUBSANADOS"),1,0)) *(IF(OR(R305="NINGUNO", R305="CUMPLEN CON LO SOLICITADO"),1,0))</f>
        <v>367.85</v>
      </c>
      <c r="T305" s="1129"/>
      <c r="W305" s="37"/>
      <c r="X305" s="37"/>
      <c r="Y305" s="37"/>
      <c r="Z305" s="37"/>
      <c r="AA305" s="3"/>
      <c r="AB305" s="3"/>
      <c r="AC305" s="3"/>
      <c r="AD305" s="3"/>
      <c r="AE305" s="3"/>
      <c r="AF305" s="3"/>
      <c r="AG305" s="3"/>
    </row>
    <row r="306" spans="1:34" s="6" customFormat="1" ht="24.95" customHeight="1">
      <c r="A306" s="10"/>
      <c r="B306" s="1154"/>
      <c r="C306" s="1157"/>
      <c r="D306" s="1157"/>
      <c r="E306" s="1157"/>
      <c r="F306" s="1157"/>
      <c r="G306" s="1160"/>
      <c r="H306" s="1138"/>
      <c r="I306" s="1141"/>
      <c r="J306" s="273" t="s">
        <v>555</v>
      </c>
      <c r="K306" s="128">
        <f>+$K$14</f>
        <v>721214</v>
      </c>
      <c r="L306" s="273" t="s">
        <v>302</v>
      </c>
      <c r="M306" s="128">
        <f>+$M$14</f>
        <v>921217</v>
      </c>
      <c r="N306" s="1120"/>
      <c r="O306" s="1120"/>
      <c r="P306" s="1145"/>
      <c r="Q306" s="1148"/>
      <c r="R306" s="1148"/>
      <c r="S306" s="1151"/>
      <c r="T306" s="1129"/>
      <c r="W306" s="37"/>
      <c r="X306" s="37"/>
      <c r="Y306" s="37"/>
      <c r="Z306" s="37"/>
    </row>
    <row r="307" spans="1:34" s="6" customFormat="1" ht="24.95" customHeight="1">
      <c r="A307" s="10"/>
      <c r="B307" s="1155"/>
      <c r="C307" s="1158"/>
      <c r="D307" s="1158"/>
      <c r="E307" s="1158"/>
      <c r="F307" s="1158"/>
      <c r="G307" s="1161"/>
      <c r="H307" s="1139"/>
      <c r="I307" s="1142"/>
      <c r="J307" s="273" t="s">
        <v>555</v>
      </c>
      <c r="K307" s="128">
        <f>+$K$15</f>
        <v>461516</v>
      </c>
      <c r="L307" s="273"/>
      <c r="M307" s="128"/>
      <c r="N307" s="1121"/>
      <c r="O307" s="1121"/>
      <c r="P307" s="1146"/>
      <c r="Q307" s="1149"/>
      <c r="R307" s="1149"/>
      <c r="S307" s="1152"/>
      <c r="T307" s="1129"/>
      <c r="W307" s="37"/>
      <c r="X307" s="37"/>
      <c r="Y307" s="37"/>
      <c r="Z307" s="37"/>
      <c r="AA307" s="23"/>
      <c r="AB307" s="23"/>
      <c r="AC307" s="23"/>
      <c r="AD307" s="23"/>
      <c r="AE307" s="23"/>
      <c r="AF307" s="23"/>
      <c r="AG307" s="23"/>
    </row>
    <row r="308" spans="1:34" s="6" customFormat="1" ht="24.95" hidden="1" customHeight="1">
      <c r="A308" s="10"/>
      <c r="B308" s="1153">
        <v>4</v>
      </c>
      <c r="C308" s="1131"/>
      <c r="D308" s="1131"/>
      <c r="E308" s="1131"/>
      <c r="F308" s="1131"/>
      <c r="G308" s="1134"/>
      <c r="H308" s="1137"/>
      <c r="I308" s="1271"/>
      <c r="J308" s="273"/>
      <c r="K308" s="128">
        <f>+$K$13</f>
        <v>721015</v>
      </c>
      <c r="L308" s="273"/>
      <c r="M308" s="128">
        <f>+$M$13</f>
        <v>721517</v>
      </c>
      <c r="N308" s="1143"/>
      <c r="O308" s="1143"/>
      <c r="P308" s="1274"/>
      <c r="Q308" s="1187"/>
      <c r="R308" s="1187"/>
      <c r="S308" s="1150">
        <f>IF(COUNTIF(J308:M310,"CUMPLE")&gt;=1,(G308*I308),0)* (IF(N308="PRESENTÓ CERTIFICADO",1,0))* (IF(O308="ACORDE A ITEM 5.2.1 (T.R.)",1,0) )* ( IF(OR(Q308="SIN OBSERVACIÓN", Q308="REQUERIMIENTOS SUBSANADOS"),1,0)) *(IF(OR(R308="NINGUNO", R308="CUMPLEN CON LO SOLICITADO"),1,0))</f>
        <v>0</v>
      </c>
      <c r="T308" s="1129"/>
      <c r="W308" s="37"/>
      <c r="X308" s="37"/>
      <c r="Y308" s="37"/>
      <c r="Z308" s="37"/>
      <c r="AA308" s="23"/>
      <c r="AB308" s="23"/>
      <c r="AC308" s="23"/>
      <c r="AD308" s="23"/>
      <c r="AE308" s="23"/>
      <c r="AF308" s="23"/>
      <c r="AG308" s="23"/>
    </row>
    <row r="309" spans="1:34" s="6" customFormat="1" ht="24.95" hidden="1" customHeight="1">
      <c r="A309" s="10"/>
      <c r="B309" s="1154"/>
      <c r="C309" s="1132"/>
      <c r="D309" s="1132"/>
      <c r="E309" s="1132"/>
      <c r="F309" s="1132"/>
      <c r="G309" s="1135"/>
      <c r="H309" s="1138"/>
      <c r="I309" s="1272"/>
      <c r="J309" s="273"/>
      <c r="K309" s="128">
        <f>+$K$14</f>
        <v>721214</v>
      </c>
      <c r="L309" s="273"/>
      <c r="M309" s="128">
        <f>+$M$14</f>
        <v>921217</v>
      </c>
      <c r="N309" s="1120"/>
      <c r="O309" s="1120"/>
      <c r="P309" s="1275"/>
      <c r="Q309" s="1188"/>
      <c r="R309" s="1188"/>
      <c r="S309" s="1151"/>
      <c r="T309" s="1129"/>
      <c r="W309" s="37"/>
      <c r="X309" s="37"/>
      <c r="Y309" s="37"/>
      <c r="Z309" s="37"/>
      <c r="AA309" s="23"/>
      <c r="AB309" s="23"/>
      <c r="AC309" s="23"/>
      <c r="AD309" s="23"/>
      <c r="AE309" s="23"/>
      <c r="AF309" s="23"/>
      <c r="AG309" s="23"/>
    </row>
    <row r="310" spans="1:34" s="6" customFormat="1" ht="24.95" hidden="1" customHeight="1">
      <c r="A310" s="10"/>
      <c r="B310" s="1155"/>
      <c r="C310" s="1133"/>
      <c r="D310" s="1133"/>
      <c r="E310" s="1133"/>
      <c r="F310" s="1133"/>
      <c r="G310" s="1136"/>
      <c r="H310" s="1139"/>
      <c r="I310" s="1273"/>
      <c r="J310" s="273"/>
      <c r="K310" s="128">
        <f>+$K$15</f>
        <v>461516</v>
      </c>
      <c r="L310" s="273"/>
      <c r="M310" s="128"/>
      <c r="N310" s="1121"/>
      <c r="O310" s="1121"/>
      <c r="P310" s="1276"/>
      <c r="Q310" s="1189"/>
      <c r="R310" s="1189"/>
      <c r="S310" s="1152"/>
      <c r="T310" s="1129"/>
      <c r="W310" s="37"/>
      <c r="X310" s="37"/>
      <c r="Y310" s="37"/>
      <c r="Z310" s="37"/>
      <c r="AA310" s="37"/>
      <c r="AB310" s="37"/>
      <c r="AC310" s="37"/>
      <c r="AD310" s="8"/>
      <c r="AE310" s="8"/>
      <c r="AF310" s="8"/>
      <c r="AG310" s="8"/>
    </row>
    <row r="311" spans="1:34" s="6" customFormat="1" ht="24.95" hidden="1" customHeight="1">
      <c r="A311" s="10"/>
      <c r="B311" s="1153">
        <v>5</v>
      </c>
      <c r="C311" s="1156"/>
      <c r="D311" s="1156"/>
      <c r="E311" s="1156"/>
      <c r="F311" s="1156"/>
      <c r="G311" s="1159"/>
      <c r="H311" s="1137"/>
      <c r="I311" s="1140"/>
      <c r="J311" s="273"/>
      <c r="K311" s="128">
        <f>+$K$13</f>
        <v>721015</v>
      </c>
      <c r="L311" s="273"/>
      <c r="M311" s="128">
        <f>+$M$13</f>
        <v>721517</v>
      </c>
      <c r="N311" s="1143"/>
      <c r="O311" s="1143"/>
      <c r="P311" s="1144"/>
      <c r="Q311" s="1147"/>
      <c r="R311" s="1147"/>
      <c r="S311" s="1150">
        <f>IF(COUNTIF(J311:M313,"CUMPLE")&gt;=1,(G311*I311),0)* (IF(N311="PRESENTÓ CERTIFICADO",1,0))* (IF(O311="ACORDE A ITEM 5.2.1 (T.R.)",1,0) )* ( IF(OR(Q311="SIN OBSERVACIÓN", Q311="REQUERIMIENTOS SUBSANADOS"),1,0)) *(IF(OR(R311="NINGUNO", R311="CUMPLEN CON LO SOLICITADO"),1,0))</f>
        <v>0</v>
      </c>
      <c r="T311" s="1129"/>
      <c r="W311" s="37"/>
      <c r="X311" s="37"/>
      <c r="Y311" s="37"/>
      <c r="Z311" s="37"/>
      <c r="AA311" s="37"/>
      <c r="AB311" s="37"/>
      <c r="AC311" s="37"/>
      <c r="AD311" s="8"/>
      <c r="AE311" s="8"/>
      <c r="AF311" s="8"/>
      <c r="AG311" s="8"/>
    </row>
    <row r="312" spans="1:34" s="6" customFormat="1" ht="24.95" hidden="1" customHeight="1">
      <c r="A312" s="10"/>
      <c r="B312" s="1154"/>
      <c r="C312" s="1157"/>
      <c r="D312" s="1157"/>
      <c r="E312" s="1157"/>
      <c r="F312" s="1157"/>
      <c r="G312" s="1160"/>
      <c r="H312" s="1138"/>
      <c r="I312" s="1141"/>
      <c r="J312" s="273"/>
      <c r="K312" s="128">
        <f>+$K$14</f>
        <v>721214</v>
      </c>
      <c r="L312" s="273"/>
      <c r="M312" s="128">
        <f>+$M$14</f>
        <v>921217</v>
      </c>
      <c r="N312" s="1120"/>
      <c r="O312" s="1120"/>
      <c r="P312" s="1145"/>
      <c r="Q312" s="1148"/>
      <c r="R312" s="1148"/>
      <c r="S312" s="1151"/>
      <c r="T312" s="1129"/>
      <c r="W312" s="37"/>
      <c r="X312" s="37"/>
      <c r="Y312" s="37"/>
      <c r="Z312" s="37"/>
      <c r="AA312" s="37"/>
      <c r="AB312" s="37"/>
      <c r="AC312" s="37"/>
    </row>
    <row r="313" spans="1:34" s="6" customFormat="1" ht="24.95" hidden="1" customHeight="1">
      <c r="A313" s="10"/>
      <c r="B313" s="1155"/>
      <c r="C313" s="1158"/>
      <c r="D313" s="1158"/>
      <c r="E313" s="1158"/>
      <c r="F313" s="1158"/>
      <c r="G313" s="1161"/>
      <c r="H313" s="1139"/>
      <c r="I313" s="1142"/>
      <c r="J313" s="273"/>
      <c r="K313" s="128">
        <f>+$K$15</f>
        <v>461516</v>
      </c>
      <c r="L313" s="273"/>
      <c r="M313" s="128"/>
      <c r="N313" s="1121"/>
      <c r="O313" s="1121"/>
      <c r="P313" s="1146"/>
      <c r="Q313" s="1149"/>
      <c r="R313" s="1149"/>
      <c r="S313" s="1152"/>
      <c r="T313" s="1130"/>
      <c r="W313" s="37"/>
      <c r="X313" s="37"/>
      <c r="Y313" s="37"/>
      <c r="Z313" s="37"/>
      <c r="AA313" s="37"/>
      <c r="AB313" s="37"/>
      <c r="AC313" s="37"/>
    </row>
    <row r="314" spans="1:34" s="3" customFormat="1" ht="24.95" customHeight="1">
      <c r="B314" s="1162" t="str">
        <f>IF(S315=" "," ",IF(S315&gt;=$H$6,"CUMPLE CON LA EXPERIENCIA REQUERIDA","NO CUMPLE CON LA EXPERIENCIA REQUERIDA"))</f>
        <v>CUMPLE CON LA EXPERIENCIA REQUERIDA</v>
      </c>
      <c r="C314" s="1163"/>
      <c r="D314" s="1163"/>
      <c r="E314" s="1163"/>
      <c r="F314" s="1163"/>
      <c r="G314" s="1163"/>
      <c r="H314" s="1163"/>
      <c r="I314" s="1163"/>
      <c r="J314" s="1163"/>
      <c r="K314" s="1163"/>
      <c r="L314" s="1163"/>
      <c r="M314" s="1163"/>
      <c r="N314" s="1163"/>
      <c r="O314" s="1164"/>
      <c r="P314" s="1126" t="s">
        <v>22</v>
      </c>
      <c r="Q314" s="1127"/>
      <c r="R314" s="371"/>
      <c r="S314" s="7">
        <f>IF(T299="SI",SUM(S299:S313),0)</f>
        <v>1635.7799999999997</v>
      </c>
      <c r="T314" s="1124" t="str">
        <f>IF(S315=" "," ",IF(S315&gt;=$H$6,"CUMPLE","NO CUMPLE"))</f>
        <v>CUMPLE</v>
      </c>
      <c r="W314" s="37"/>
      <c r="X314" s="37"/>
      <c r="Y314" s="37"/>
      <c r="Z314" s="37"/>
      <c r="AA314" s="37"/>
      <c r="AB314" s="37"/>
      <c r="AC314" s="37"/>
      <c r="AD314" s="6"/>
      <c r="AE314" s="6"/>
      <c r="AF314" s="6"/>
      <c r="AG314" s="6"/>
      <c r="AH314" s="6"/>
    </row>
    <row r="315" spans="1:34" s="6" customFormat="1" ht="24.95" customHeight="1">
      <c r="B315" s="1165"/>
      <c r="C315" s="1166"/>
      <c r="D315" s="1166"/>
      <c r="E315" s="1166"/>
      <c r="F315" s="1166"/>
      <c r="G315" s="1166"/>
      <c r="H315" s="1166"/>
      <c r="I315" s="1166"/>
      <c r="J315" s="1166"/>
      <c r="K315" s="1166"/>
      <c r="L315" s="1166"/>
      <c r="M315" s="1166"/>
      <c r="N315" s="1166"/>
      <c r="O315" s="1167"/>
      <c r="P315" s="1126" t="s">
        <v>24</v>
      </c>
      <c r="Q315" s="1127"/>
      <c r="R315" s="371"/>
      <c r="S315" s="73">
        <f>IFERROR((S314/$P$6)," ")</f>
        <v>2.2285831062670298</v>
      </c>
      <c r="T315" s="1125"/>
      <c r="W315" s="37"/>
      <c r="X315" s="37"/>
      <c r="Y315" s="37"/>
      <c r="Z315" s="37"/>
      <c r="AA315" s="37"/>
      <c r="AB315" s="37"/>
      <c r="AC315" s="37"/>
    </row>
    <row r="316" spans="1:34" ht="30" customHeight="1">
      <c r="AA316" s="37"/>
      <c r="AB316" s="37"/>
      <c r="AC316" s="37"/>
      <c r="AD316" s="6"/>
      <c r="AE316" s="6"/>
      <c r="AF316" s="6"/>
      <c r="AG316" s="6"/>
      <c r="AH316" s="3"/>
    </row>
    <row r="317" spans="1:34" ht="30" customHeight="1">
      <c r="AA317" s="37"/>
      <c r="AB317" s="37"/>
      <c r="AC317" s="37"/>
      <c r="AD317" s="6"/>
      <c r="AE317" s="6"/>
      <c r="AF317" s="6"/>
      <c r="AG317" s="6"/>
      <c r="AH317" s="6"/>
    </row>
    <row r="318" spans="1:34" ht="36" customHeight="1">
      <c r="B318" s="95">
        <v>15</v>
      </c>
      <c r="C318" s="1168" t="s">
        <v>78</v>
      </c>
      <c r="D318" s="1169"/>
      <c r="E318" s="1170"/>
      <c r="F318" s="1171" t="str">
        <f>IFERROR(VLOOKUP(B318,LISTA_OFERENTES,2,FALSE)," ")</f>
        <v>ACEROS Y CONCRETOS S.A.S.</v>
      </c>
      <c r="G318" s="1172"/>
      <c r="H318" s="1172"/>
      <c r="I318" s="1172"/>
      <c r="J318" s="1172"/>
      <c r="K318" s="1172"/>
      <c r="L318" s="1172"/>
      <c r="M318" s="1172"/>
      <c r="N318" s="1172"/>
      <c r="O318" s="1173"/>
      <c r="P318" s="1174" t="s">
        <v>104</v>
      </c>
      <c r="Q318" s="1175"/>
      <c r="R318" s="1176"/>
      <c r="S318" s="2">
        <f>5-(INT(COUNTBLANK(C321:C335))-10)</f>
        <v>3</v>
      </c>
      <c r="T318" s="3"/>
      <c r="AA318" s="37"/>
      <c r="AB318" s="37"/>
      <c r="AC318" s="37"/>
      <c r="AD318" s="6"/>
      <c r="AE318" s="6"/>
      <c r="AF318" s="6"/>
      <c r="AG318" s="6"/>
    </row>
    <row r="319" spans="1:34" s="8" customFormat="1" ht="30" customHeight="1">
      <c r="B319" s="1177" t="s">
        <v>45</v>
      </c>
      <c r="C319" s="1179" t="s">
        <v>15</v>
      </c>
      <c r="D319" s="1179" t="s">
        <v>16</v>
      </c>
      <c r="E319" s="1179" t="s">
        <v>17</v>
      </c>
      <c r="F319" s="1179" t="s">
        <v>18</v>
      </c>
      <c r="G319" s="1179" t="s">
        <v>19</v>
      </c>
      <c r="H319" s="1179" t="s">
        <v>20</v>
      </c>
      <c r="I319" s="1179" t="s">
        <v>21</v>
      </c>
      <c r="J319" s="1181" t="s">
        <v>52</v>
      </c>
      <c r="K319" s="1182"/>
      <c r="L319" s="1182"/>
      <c r="M319" s="1183"/>
      <c r="N319" s="1179" t="s">
        <v>79</v>
      </c>
      <c r="O319" s="1179" t="s">
        <v>80</v>
      </c>
      <c r="P319" s="5" t="s">
        <v>81</v>
      </c>
      <c r="Q319" s="5"/>
      <c r="R319" s="1179" t="s">
        <v>82</v>
      </c>
      <c r="S319" s="1179" t="s">
        <v>83</v>
      </c>
      <c r="T319" s="1179" t="str">
        <f>T11</f>
        <v>CUMPLE CON EL REQUERIMIENTO OBLIGATORIO DE HABER EJECUTADO MÍNIMO DOS (2) DE LOS CINCO CONTRATOS, DENTRO DE LAS CLASIFICACIONES DE LOS
CÓDIGOS 721214 Y 721517.</v>
      </c>
      <c r="U319" s="9"/>
      <c r="V319" s="9"/>
      <c r="W319" s="37"/>
      <c r="X319" s="37"/>
      <c r="Y319" s="37"/>
      <c r="Z319" s="37"/>
      <c r="AA319" s="37"/>
      <c r="AB319" s="37"/>
      <c r="AC319" s="37"/>
      <c r="AD319" s="6"/>
      <c r="AE319" s="6"/>
      <c r="AF319" s="6"/>
      <c r="AG319" s="6"/>
      <c r="AH319" s="23"/>
    </row>
    <row r="320" spans="1:34" s="8" customFormat="1" ht="108.75" customHeight="1">
      <c r="B320" s="1178"/>
      <c r="C320" s="1180"/>
      <c r="D320" s="1180"/>
      <c r="E320" s="1180"/>
      <c r="F320" s="1180"/>
      <c r="G320" s="1180"/>
      <c r="H320" s="1180"/>
      <c r="I320" s="1180"/>
      <c r="J320" s="1184" t="s">
        <v>85</v>
      </c>
      <c r="K320" s="1185"/>
      <c r="L320" s="1185"/>
      <c r="M320" s="1186"/>
      <c r="N320" s="1180"/>
      <c r="O320" s="1180"/>
      <c r="P320" s="4" t="s">
        <v>13</v>
      </c>
      <c r="Q320" s="4" t="s">
        <v>84</v>
      </c>
      <c r="R320" s="1180"/>
      <c r="S320" s="1180"/>
      <c r="T320" s="1180"/>
      <c r="U320" s="9"/>
      <c r="V320" s="9"/>
      <c r="W320" s="37"/>
      <c r="X320" s="37"/>
      <c r="Y320" s="37"/>
      <c r="Z320" s="37"/>
      <c r="AA320" s="37"/>
      <c r="AB320" s="37"/>
      <c r="AC320" s="37"/>
      <c r="AD320" s="6"/>
      <c r="AE320" s="6"/>
      <c r="AF320" s="6"/>
      <c r="AG320" s="6"/>
      <c r="AH320" s="23"/>
    </row>
    <row r="321" spans="1:34" s="6" customFormat="1" ht="24.95" customHeight="1">
      <c r="A321" s="10"/>
      <c r="B321" s="1153">
        <v>1</v>
      </c>
      <c r="C321" s="1156">
        <v>17</v>
      </c>
      <c r="D321" s="1156">
        <v>64</v>
      </c>
      <c r="E321" s="1156" t="s">
        <v>627</v>
      </c>
      <c r="F321" s="1156" t="s">
        <v>628</v>
      </c>
      <c r="G321" s="1159">
        <v>4038.53</v>
      </c>
      <c r="H321" s="1137" t="s">
        <v>568</v>
      </c>
      <c r="I321" s="1140">
        <v>1</v>
      </c>
      <c r="J321" s="273" t="s">
        <v>302</v>
      </c>
      <c r="K321" s="128">
        <f>+$K$13</f>
        <v>721015</v>
      </c>
      <c r="L321" s="273" t="s">
        <v>302</v>
      </c>
      <c r="M321" s="128">
        <f>+$M$13</f>
        <v>721517</v>
      </c>
      <c r="N321" s="1143" t="s">
        <v>637</v>
      </c>
      <c r="O321" s="1143" t="s">
        <v>638</v>
      </c>
      <c r="P321" s="1144"/>
      <c r="Q321" s="1147" t="s">
        <v>639</v>
      </c>
      <c r="R321" s="1147" t="s">
        <v>643</v>
      </c>
      <c r="S321" s="1150">
        <f>IF(COUNTIF(J321:M323,"CUMPLE")&gt;=1,(G321*I321),0)* (IF(N321="PRESENTÓ CERTIFICADO",1,0))* (IF(O321="ACORDE A ITEM 5.2.1 (T.R.)",1,0) )* ( IF(OR(Q321="SIN OBSERVACIÓN", Q321="REQUERIMIENTOS SUBSANADOS"),1,0)) *(IF(OR(R321="NINGUNO", R321="CUMPLEN CON LO SOLICITADO"),1,0))</f>
        <v>4038.53</v>
      </c>
      <c r="T321" s="1128" t="s">
        <v>641</v>
      </c>
      <c r="W321" s="37"/>
      <c r="X321" s="37"/>
      <c r="Y321" s="37"/>
      <c r="Z321" s="37"/>
      <c r="AA321" s="37"/>
      <c r="AB321" s="37"/>
      <c r="AC321" s="37"/>
      <c r="AH321" s="8"/>
    </row>
    <row r="322" spans="1:34" s="6" customFormat="1" ht="24.95" customHeight="1">
      <c r="A322" s="10"/>
      <c r="B322" s="1154"/>
      <c r="C322" s="1157"/>
      <c r="D322" s="1157"/>
      <c r="E322" s="1157"/>
      <c r="F322" s="1157"/>
      <c r="G322" s="1160"/>
      <c r="H322" s="1138"/>
      <c r="I322" s="1141"/>
      <c r="J322" s="273" t="s">
        <v>302</v>
      </c>
      <c r="K322" s="128">
        <f>+$K$14</f>
        <v>721214</v>
      </c>
      <c r="L322" s="273" t="s">
        <v>555</v>
      </c>
      <c r="M322" s="128">
        <f>+$M$14</f>
        <v>921217</v>
      </c>
      <c r="N322" s="1120"/>
      <c r="O322" s="1120"/>
      <c r="P322" s="1145"/>
      <c r="Q322" s="1148"/>
      <c r="R322" s="1148"/>
      <c r="S322" s="1151"/>
      <c r="T322" s="1129"/>
      <c r="W322" s="37"/>
      <c r="X322" s="37"/>
      <c r="Y322" s="37"/>
      <c r="Z322" s="37"/>
      <c r="AA322" s="37"/>
      <c r="AB322" s="37"/>
      <c r="AC322" s="37"/>
      <c r="AH322" s="8"/>
    </row>
    <row r="323" spans="1:34" s="6" customFormat="1" ht="24.95" customHeight="1">
      <c r="A323" s="10"/>
      <c r="B323" s="1155"/>
      <c r="C323" s="1158"/>
      <c r="D323" s="1158"/>
      <c r="E323" s="1158"/>
      <c r="F323" s="1158"/>
      <c r="G323" s="1161"/>
      <c r="H323" s="1139"/>
      <c r="I323" s="1142"/>
      <c r="J323" s="273" t="s">
        <v>555</v>
      </c>
      <c r="K323" s="128">
        <f>+$K$15</f>
        <v>461516</v>
      </c>
      <c r="L323" s="273"/>
      <c r="M323" s="128"/>
      <c r="N323" s="1121"/>
      <c r="O323" s="1121"/>
      <c r="P323" s="1146"/>
      <c r="Q323" s="1149"/>
      <c r="R323" s="1149"/>
      <c r="S323" s="1152"/>
      <c r="T323" s="1129"/>
      <c r="W323" s="37"/>
      <c r="X323" s="37"/>
      <c r="Y323" s="37"/>
      <c r="Z323" s="37"/>
      <c r="AA323" s="37"/>
      <c r="AB323" s="37"/>
      <c r="AC323" s="37"/>
    </row>
    <row r="324" spans="1:34" s="6" customFormat="1" ht="24.95" customHeight="1">
      <c r="A324" s="10"/>
      <c r="B324" s="1153">
        <v>2</v>
      </c>
      <c r="C324" s="1131">
        <v>70</v>
      </c>
      <c r="D324" s="1131">
        <v>204</v>
      </c>
      <c r="E324" s="1131">
        <v>2003</v>
      </c>
      <c r="F324" s="1131" t="s">
        <v>629</v>
      </c>
      <c r="G324" s="1134">
        <v>421.68</v>
      </c>
      <c r="H324" s="1137" t="s">
        <v>568</v>
      </c>
      <c r="I324" s="1271">
        <v>1</v>
      </c>
      <c r="J324" s="273" t="s">
        <v>302</v>
      </c>
      <c r="K324" s="128">
        <f>+$K$13</f>
        <v>721015</v>
      </c>
      <c r="L324" s="273" t="s">
        <v>302</v>
      </c>
      <c r="M324" s="128">
        <f>+$M$13</f>
        <v>721517</v>
      </c>
      <c r="N324" s="1143" t="s">
        <v>637</v>
      </c>
      <c r="O324" s="1143" t="s">
        <v>638</v>
      </c>
      <c r="P324" s="1144"/>
      <c r="Q324" s="1147" t="s">
        <v>639</v>
      </c>
      <c r="R324" s="1147" t="s">
        <v>643</v>
      </c>
      <c r="S324" s="1150">
        <f>IF(COUNTIF(J324:M326,"CUMPLE")&gt;=1,(G324*I324),0)* (IF(N324="PRESENTÓ CERTIFICADO",1,0))* (IF(O324="ACORDE A ITEM 5.2.1 (T.R.)",1,0) )* ( IF(OR(Q324="SIN OBSERVACIÓN", Q324="REQUERIMIENTOS SUBSANADOS"),1,0)) *(IF(OR(R324="NINGUNO", R324="CUMPLEN CON LO SOLICITADO"),1,0))</f>
        <v>421.68</v>
      </c>
      <c r="T324" s="1129"/>
      <c r="W324" s="37"/>
      <c r="X324" s="37"/>
      <c r="Y324" s="37"/>
      <c r="Z324" s="37"/>
      <c r="AA324" s="37"/>
      <c r="AB324" s="37"/>
      <c r="AC324" s="37"/>
    </row>
    <row r="325" spans="1:34" s="6" customFormat="1" ht="24.95" customHeight="1">
      <c r="A325" s="10"/>
      <c r="B325" s="1154"/>
      <c r="C325" s="1132"/>
      <c r="D325" s="1132"/>
      <c r="E325" s="1132"/>
      <c r="F325" s="1132"/>
      <c r="G325" s="1135"/>
      <c r="H325" s="1138"/>
      <c r="I325" s="1272"/>
      <c r="J325" s="273" t="s">
        <v>302</v>
      </c>
      <c r="K325" s="128">
        <f>+$K$14</f>
        <v>721214</v>
      </c>
      <c r="L325" s="273" t="s">
        <v>555</v>
      </c>
      <c r="M325" s="128">
        <f>+$M$14</f>
        <v>921217</v>
      </c>
      <c r="N325" s="1120"/>
      <c r="O325" s="1120"/>
      <c r="P325" s="1145"/>
      <c r="Q325" s="1148"/>
      <c r="R325" s="1148"/>
      <c r="S325" s="1151"/>
      <c r="T325" s="1129"/>
      <c r="W325" s="37"/>
      <c r="X325" s="37"/>
      <c r="Y325" s="37"/>
      <c r="Z325" s="37"/>
      <c r="AA325" s="37"/>
      <c r="AB325" s="37"/>
      <c r="AC325" s="37"/>
    </row>
    <row r="326" spans="1:34" s="6" customFormat="1" ht="24.95" customHeight="1">
      <c r="A326" s="10"/>
      <c r="B326" s="1155"/>
      <c r="C326" s="1133"/>
      <c r="D326" s="1133"/>
      <c r="E326" s="1133"/>
      <c r="F326" s="1133"/>
      <c r="G326" s="1136"/>
      <c r="H326" s="1139"/>
      <c r="I326" s="1273"/>
      <c r="J326" s="273" t="s">
        <v>555</v>
      </c>
      <c r="K326" s="128">
        <f>+$K$15</f>
        <v>461516</v>
      </c>
      <c r="L326" s="273"/>
      <c r="M326" s="128"/>
      <c r="N326" s="1121"/>
      <c r="O326" s="1121"/>
      <c r="P326" s="1146"/>
      <c r="Q326" s="1149"/>
      <c r="R326" s="1149"/>
      <c r="S326" s="1152"/>
      <c r="T326" s="1129"/>
      <c r="W326" s="37"/>
      <c r="X326" s="37"/>
      <c r="Y326" s="37"/>
      <c r="Z326" s="37"/>
    </row>
    <row r="327" spans="1:34" s="6" customFormat="1" ht="24.95" customHeight="1">
      <c r="A327" s="10"/>
      <c r="B327" s="1153">
        <v>3</v>
      </c>
      <c r="C327" s="1156">
        <v>71</v>
      </c>
      <c r="D327" s="1156">
        <v>207</v>
      </c>
      <c r="E327" s="1156">
        <v>1999</v>
      </c>
      <c r="F327" s="1156" t="s">
        <v>630</v>
      </c>
      <c r="G327" s="1159">
        <v>507.53</v>
      </c>
      <c r="H327" s="1137" t="s">
        <v>568</v>
      </c>
      <c r="I327" s="1140">
        <v>1</v>
      </c>
      <c r="J327" s="273" t="s">
        <v>302</v>
      </c>
      <c r="K327" s="128">
        <f>+$K$13</f>
        <v>721015</v>
      </c>
      <c r="L327" s="273" t="s">
        <v>302</v>
      </c>
      <c r="M327" s="128">
        <f>+$M$13</f>
        <v>721517</v>
      </c>
      <c r="N327" s="1143" t="s">
        <v>637</v>
      </c>
      <c r="O327" s="1143" t="s">
        <v>638</v>
      </c>
      <c r="P327" s="1144"/>
      <c r="Q327" s="1147" t="s">
        <v>639</v>
      </c>
      <c r="R327" s="1147" t="s">
        <v>643</v>
      </c>
      <c r="S327" s="1150">
        <f>IF(COUNTIF(J327:M329,"CUMPLE")&gt;=1,(G327*I327),0)* (IF(N327="PRESENTÓ CERTIFICADO",1,0))* (IF(O327="ACORDE A ITEM 5.2.1 (T.R.)",1,0) )* ( IF(OR(Q327="SIN OBSERVACIÓN", Q327="REQUERIMIENTOS SUBSANADOS"),1,0)) *(IF(OR(R327="NINGUNO", R327="CUMPLEN CON LO SOLICITADO"),1,0))</f>
        <v>507.53</v>
      </c>
      <c r="T327" s="1129"/>
      <c r="W327" s="37"/>
      <c r="X327" s="37"/>
      <c r="Y327" s="37"/>
      <c r="Z327" s="37"/>
      <c r="AA327" s="3"/>
      <c r="AB327" s="3"/>
      <c r="AC327" s="3"/>
      <c r="AD327" s="3"/>
      <c r="AE327" s="3"/>
      <c r="AF327" s="3"/>
      <c r="AG327" s="3"/>
    </row>
    <row r="328" spans="1:34" s="6" customFormat="1" ht="24.95" customHeight="1">
      <c r="A328" s="10"/>
      <c r="B328" s="1154"/>
      <c r="C328" s="1157"/>
      <c r="D328" s="1157"/>
      <c r="E328" s="1157"/>
      <c r="F328" s="1157"/>
      <c r="G328" s="1160"/>
      <c r="H328" s="1138"/>
      <c r="I328" s="1141"/>
      <c r="J328" s="273" t="s">
        <v>302</v>
      </c>
      <c r="K328" s="128">
        <f>+$K$14</f>
        <v>721214</v>
      </c>
      <c r="L328" s="273" t="s">
        <v>555</v>
      </c>
      <c r="M328" s="128">
        <f>+$M$14</f>
        <v>921217</v>
      </c>
      <c r="N328" s="1120"/>
      <c r="O328" s="1120"/>
      <c r="P328" s="1145"/>
      <c r="Q328" s="1148"/>
      <c r="R328" s="1148"/>
      <c r="S328" s="1151"/>
      <c r="T328" s="1129"/>
      <c r="W328" s="37"/>
      <c r="X328" s="37"/>
      <c r="Y328" s="37"/>
      <c r="Z328" s="37"/>
    </row>
    <row r="329" spans="1:34" s="6" customFormat="1" ht="24.95" customHeight="1">
      <c r="A329" s="10"/>
      <c r="B329" s="1155"/>
      <c r="C329" s="1158"/>
      <c r="D329" s="1158"/>
      <c r="E329" s="1158"/>
      <c r="F329" s="1158"/>
      <c r="G329" s="1161"/>
      <c r="H329" s="1139"/>
      <c r="I329" s="1142"/>
      <c r="J329" s="273" t="s">
        <v>555</v>
      </c>
      <c r="K329" s="128">
        <f>+$K$15</f>
        <v>461516</v>
      </c>
      <c r="L329" s="273"/>
      <c r="M329" s="128"/>
      <c r="N329" s="1121"/>
      <c r="O329" s="1121"/>
      <c r="P329" s="1146"/>
      <c r="Q329" s="1149"/>
      <c r="R329" s="1149"/>
      <c r="S329" s="1152"/>
      <c r="T329" s="1129"/>
      <c r="W329" s="37"/>
      <c r="X329" s="37"/>
      <c r="Y329" s="37"/>
      <c r="Z329" s="37"/>
      <c r="AA329" s="23"/>
      <c r="AB329" s="23"/>
      <c r="AC329" s="23"/>
      <c r="AD329" s="23"/>
      <c r="AE329" s="23"/>
      <c r="AF329" s="23"/>
      <c r="AG329" s="23"/>
    </row>
    <row r="330" spans="1:34" s="6" customFormat="1" ht="24.95" hidden="1" customHeight="1">
      <c r="A330" s="10"/>
      <c r="B330" s="1153">
        <v>4</v>
      </c>
      <c r="C330" s="1131"/>
      <c r="D330" s="1131"/>
      <c r="E330" s="1131"/>
      <c r="F330" s="1131"/>
      <c r="G330" s="1134"/>
      <c r="H330" s="1137"/>
      <c r="I330" s="1271"/>
      <c r="J330" s="273"/>
      <c r="K330" s="128">
        <f>+$K$13</f>
        <v>721015</v>
      </c>
      <c r="L330" s="273"/>
      <c r="M330" s="128">
        <f>+$M$13</f>
        <v>721517</v>
      </c>
      <c r="N330" s="1143"/>
      <c r="O330" s="1143"/>
      <c r="P330" s="1274"/>
      <c r="Q330" s="1187"/>
      <c r="R330" s="1187"/>
      <c r="S330" s="1150">
        <f>IF(COUNTIF(J330:M332,"CUMPLE")&gt;=1,(G330*I330),0)* (IF(N330="PRESENTÓ CERTIFICADO",1,0))* (IF(O330="ACORDE A ITEM 5.2.1 (T.R.)",1,0) )* ( IF(OR(Q330="SIN OBSERVACIÓN", Q330="REQUERIMIENTOS SUBSANADOS"),1,0)) *(IF(OR(R330="NINGUNO", R330="CUMPLEN CON LO SOLICITADO"),1,0))</f>
        <v>0</v>
      </c>
      <c r="T330" s="1129"/>
      <c r="W330" s="37"/>
      <c r="X330" s="37"/>
      <c r="Y330" s="37"/>
      <c r="Z330" s="37"/>
      <c r="AA330" s="23"/>
      <c r="AB330" s="23"/>
      <c r="AC330" s="23"/>
      <c r="AD330" s="23"/>
      <c r="AE330" s="23"/>
      <c r="AF330" s="23"/>
      <c r="AG330" s="23"/>
    </row>
    <row r="331" spans="1:34" s="6" customFormat="1" ht="24.95" hidden="1" customHeight="1">
      <c r="A331" s="10"/>
      <c r="B331" s="1154"/>
      <c r="C331" s="1132"/>
      <c r="D331" s="1132"/>
      <c r="E331" s="1132"/>
      <c r="F331" s="1132"/>
      <c r="G331" s="1135"/>
      <c r="H331" s="1138"/>
      <c r="I331" s="1272"/>
      <c r="J331" s="273"/>
      <c r="K331" s="128">
        <f>+$K$14</f>
        <v>721214</v>
      </c>
      <c r="L331" s="273"/>
      <c r="M331" s="128">
        <f>+$M$14</f>
        <v>921217</v>
      </c>
      <c r="N331" s="1120"/>
      <c r="O331" s="1120"/>
      <c r="P331" s="1275"/>
      <c r="Q331" s="1188"/>
      <c r="R331" s="1188"/>
      <c r="S331" s="1151"/>
      <c r="T331" s="1129"/>
      <c r="W331" s="37"/>
      <c r="X331" s="37"/>
      <c r="Y331" s="37"/>
      <c r="Z331" s="37"/>
      <c r="AA331" s="23"/>
      <c r="AB331" s="23"/>
      <c r="AC331" s="23"/>
      <c r="AD331" s="23"/>
      <c r="AE331" s="23"/>
      <c r="AF331" s="23"/>
      <c r="AG331" s="23"/>
    </row>
    <row r="332" spans="1:34" s="6" customFormat="1" ht="24.95" hidden="1" customHeight="1">
      <c r="A332" s="10"/>
      <c r="B332" s="1155"/>
      <c r="C332" s="1133"/>
      <c r="D332" s="1133"/>
      <c r="E332" s="1133"/>
      <c r="F332" s="1133"/>
      <c r="G332" s="1136"/>
      <c r="H332" s="1139"/>
      <c r="I332" s="1273"/>
      <c r="J332" s="273"/>
      <c r="K332" s="128">
        <f>+$K$15</f>
        <v>461516</v>
      </c>
      <c r="L332" s="273"/>
      <c r="M332" s="128"/>
      <c r="N332" s="1121"/>
      <c r="O332" s="1121"/>
      <c r="P332" s="1276"/>
      <c r="Q332" s="1189"/>
      <c r="R332" s="1189"/>
      <c r="S332" s="1152"/>
      <c r="T332" s="1129"/>
      <c r="W332" s="37"/>
      <c r="X332" s="37"/>
      <c r="Y332" s="37"/>
      <c r="Z332" s="37"/>
      <c r="AA332" s="37"/>
      <c r="AB332" s="37"/>
      <c r="AC332" s="37"/>
      <c r="AD332" s="8"/>
      <c r="AE332" s="8"/>
      <c r="AF332" s="8"/>
      <c r="AG332" s="8"/>
    </row>
    <row r="333" spans="1:34" s="6" customFormat="1" ht="24.95" hidden="1" customHeight="1">
      <c r="A333" s="10"/>
      <c r="B333" s="1153">
        <v>5</v>
      </c>
      <c r="C333" s="1156"/>
      <c r="D333" s="1156"/>
      <c r="E333" s="1156"/>
      <c r="F333" s="1156"/>
      <c r="G333" s="1159"/>
      <c r="H333" s="1137"/>
      <c r="I333" s="1140"/>
      <c r="J333" s="273"/>
      <c r="K333" s="128">
        <f>+$K$13</f>
        <v>721015</v>
      </c>
      <c r="L333" s="273"/>
      <c r="M333" s="128">
        <f>+$M$13</f>
        <v>721517</v>
      </c>
      <c r="N333" s="1143"/>
      <c r="O333" s="1143"/>
      <c r="P333" s="1144"/>
      <c r="Q333" s="1147"/>
      <c r="R333" s="1147"/>
      <c r="S333" s="1150">
        <f>IF(COUNTIF(J333:M335,"CUMPLE")&gt;=1,(G333*I333),0)* (IF(N333="PRESENTÓ CERTIFICADO",1,0))* (IF(O333="ACORDE A ITEM 5.2.1 (T.R.)",1,0) )* ( IF(OR(Q333="SIN OBSERVACIÓN", Q333="REQUERIMIENTOS SUBSANADOS"),1,0)) *(IF(OR(R333="NINGUNO", R333="CUMPLEN CON LO SOLICITADO"),1,0))</f>
        <v>0</v>
      </c>
      <c r="T333" s="1129"/>
      <c r="W333" s="37"/>
      <c r="X333" s="37"/>
      <c r="Y333" s="37"/>
      <c r="Z333" s="37"/>
      <c r="AA333" s="37"/>
      <c r="AB333" s="37"/>
      <c r="AC333" s="37"/>
      <c r="AD333" s="8"/>
      <c r="AE333" s="8"/>
      <c r="AF333" s="8"/>
      <c r="AG333" s="8"/>
    </row>
    <row r="334" spans="1:34" s="6" customFormat="1" ht="24.95" hidden="1" customHeight="1">
      <c r="A334" s="10"/>
      <c r="B334" s="1154"/>
      <c r="C334" s="1157"/>
      <c r="D334" s="1157"/>
      <c r="E334" s="1157"/>
      <c r="F334" s="1157"/>
      <c r="G334" s="1160"/>
      <c r="H334" s="1138"/>
      <c r="I334" s="1141"/>
      <c r="J334" s="273"/>
      <c r="K334" s="128">
        <f>+$K$14</f>
        <v>721214</v>
      </c>
      <c r="L334" s="273"/>
      <c r="M334" s="128">
        <f>+$M$14</f>
        <v>921217</v>
      </c>
      <c r="N334" s="1120"/>
      <c r="O334" s="1120"/>
      <c r="P334" s="1145"/>
      <c r="Q334" s="1148"/>
      <c r="R334" s="1148"/>
      <c r="S334" s="1151"/>
      <c r="T334" s="1129"/>
      <c r="W334" s="37"/>
      <c r="X334" s="37"/>
      <c r="Y334" s="37"/>
      <c r="Z334" s="37"/>
      <c r="AA334" s="37"/>
      <c r="AB334" s="37"/>
      <c r="AC334" s="37"/>
    </row>
    <row r="335" spans="1:34" s="6" customFormat="1" ht="24.95" hidden="1" customHeight="1">
      <c r="A335" s="10"/>
      <c r="B335" s="1155"/>
      <c r="C335" s="1158"/>
      <c r="D335" s="1158"/>
      <c r="E335" s="1158"/>
      <c r="F335" s="1158"/>
      <c r="G335" s="1161"/>
      <c r="H335" s="1139"/>
      <c r="I335" s="1142"/>
      <c r="J335" s="273"/>
      <c r="K335" s="128">
        <f>+$K$15</f>
        <v>461516</v>
      </c>
      <c r="L335" s="273"/>
      <c r="M335" s="128"/>
      <c r="N335" s="1121"/>
      <c r="O335" s="1121"/>
      <c r="P335" s="1146"/>
      <c r="Q335" s="1149"/>
      <c r="R335" s="1149"/>
      <c r="S335" s="1152"/>
      <c r="T335" s="1130"/>
      <c r="W335" s="37"/>
      <c r="X335" s="37"/>
      <c r="Y335" s="37"/>
      <c r="Z335" s="37"/>
      <c r="AA335" s="37"/>
      <c r="AB335" s="37"/>
      <c r="AC335" s="37"/>
    </row>
    <row r="336" spans="1:34" s="3" customFormat="1" ht="24.95" customHeight="1">
      <c r="B336" s="1162" t="str">
        <f>IF(S337=" "," ",IF(S337&gt;=$H$6,"CUMPLE CON LA EXPERIENCIA REQUERIDA","NO CUMPLE CON LA EXPERIENCIA REQUERIDA"))</f>
        <v>CUMPLE CON LA EXPERIENCIA REQUERIDA</v>
      </c>
      <c r="C336" s="1163"/>
      <c r="D336" s="1163"/>
      <c r="E336" s="1163"/>
      <c r="F336" s="1163"/>
      <c r="G336" s="1163"/>
      <c r="H336" s="1163"/>
      <c r="I336" s="1163"/>
      <c r="J336" s="1163"/>
      <c r="K336" s="1163"/>
      <c r="L336" s="1163"/>
      <c r="M336" s="1163"/>
      <c r="N336" s="1163"/>
      <c r="O336" s="1164"/>
      <c r="P336" s="1126" t="s">
        <v>22</v>
      </c>
      <c r="Q336" s="1127"/>
      <c r="R336" s="371"/>
      <c r="S336" s="7">
        <f>IF(T321="SI",SUM(S321:S335),0)</f>
        <v>4967.74</v>
      </c>
      <c r="T336" s="1124" t="str">
        <f>IF(S337=" "," ",IF(S337&gt;=$H$6,"CUMPLE","NO CUMPLE"))</f>
        <v>CUMPLE</v>
      </c>
      <c r="W336" s="37"/>
      <c r="X336" s="37"/>
      <c r="Y336" s="37"/>
      <c r="Z336" s="37"/>
      <c r="AA336" s="37"/>
      <c r="AB336" s="37"/>
      <c r="AC336" s="37"/>
      <c r="AD336" s="6"/>
      <c r="AE336" s="6"/>
      <c r="AF336" s="6"/>
      <c r="AG336" s="6"/>
      <c r="AH336" s="6"/>
    </row>
    <row r="337" spans="2:34" s="6" customFormat="1" ht="45" customHeight="1">
      <c r="B337" s="1165"/>
      <c r="C337" s="1166"/>
      <c r="D337" s="1166"/>
      <c r="E337" s="1166"/>
      <c r="F337" s="1166"/>
      <c r="G337" s="1166"/>
      <c r="H337" s="1166"/>
      <c r="I337" s="1166"/>
      <c r="J337" s="1166"/>
      <c r="K337" s="1166"/>
      <c r="L337" s="1166"/>
      <c r="M337" s="1166"/>
      <c r="N337" s="1166"/>
      <c r="O337" s="1167"/>
      <c r="P337" s="1126" t="s">
        <v>24</v>
      </c>
      <c r="Q337" s="1127"/>
      <c r="R337" s="371"/>
      <c r="S337" s="73">
        <f>IFERROR((S336/$P$6)," ")</f>
        <v>6.7680381471389639</v>
      </c>
      <c r="T337" s="1125"/>
      <c r="W337" s="37"/>
      <c r="X337" s="37"/>
      <c r="Y337" s="37"/>
      <c r="Z337" s="37"/>
      <c r="AA337" s="37"/>
      <c r="AB337" s="37"/>
      <c r="AC337" s="37"/>
    </row>
    <row r="338" spans="2:34" ht="30" customHeight="1">
      <c r="AA338" s="37"/>
      <c r="AB338" s="37"/>
      <c r="AC338" s="37"/>
      <c r="AD338" s="6"/>
      <c r="AE338" s="6"/>
      <c r="AF338" s="6"/>
      <c r="AG338" s="6"/>
      <c r="AH338" s="3"/>
    </row>
    <row r="339" spans="2:34" ht="30" customHeight="1">
      <c r="AA339" s="37"/>
      <c r="AB339" s="37"/>
      <c r="AC339" s="37"/>
      <c r="AD339" s="6"/>
      <c r="AE339" s="6"/>
      <c r="AF339" s="6"/>
      <c r="AG339" s="6"/>
      <c r="AH339" s="6"/>
    </row>
    <row r="340" spans="2:34" ht="30" customHeight="1">
      <c r="B340" s="95">
        <v>16</v>
      </c>
      <c r="C340" s="1168" t="s">
        <v>78</v>
      </c>
      <c r="D340" s="1169"/>
      <c r="E340" s="1170"/>
      <c r="F340" s="1171" t="str">
        <f>IFERROR(VLOOKUP(B340,LISTA_OFERENTES,2,FALSE)," ")</f>
        <v>DANIEL JOSÉ NIEVES VERGARA</v>
      </c>
      <c r="G340" s="1172"/>
      <c r="H340" s="1172"/>
      <c r="I340" s="1172"/>
      <c r="J340" s="1172"/>
      <c r="K340" s="1172"/>
      <c r="L340" s="1172"/>
      <c r="M340" s="1172"/>
      <c r="N340" s="1172"/>
      <c r="O340" s="1173"/>
      <c r="P340" s="1174" t="s">
        <v>104</v>
      </c>
      <c r="Q340" s="1175"/>
      <c r="R340" s="1176"/>
      <c r="S340" s="2">
        <f>5-(INT(COUNTBLANK(C343:C357))-10)</f>
        <v>3</v>
      </c>
      <c r="T340" s="3"/>
      <c r="AA340" s="37"/>
      <c r="AB340" s="37"/>
      <c r="AC340" s="37"/>
      <c r="AD340" s="6"/>
      <c r="AE340" s="6"/>
      <c r="AF340" s="6"/>
      <c r="AG340" s="6"/>
    </row>
    <row r="341" spans="2:34" ht="33.75" customHeight="1">
      <c r="B341" s="1177" t="s">
        <v>45</v>
      </c>
      <c r="C341" s="1179" t="s">
        <v>15</v>
      </c>
      <c r="D341" s="1179" t="s">
        <v>16</v>
      </c>
      <c r="E341" s="1179" t="s">
        <v>17</v>
      </c>
      <c r="F341" s="1179" t="s">
        <v>18</v>
      </c>
      <c r="G341" s="1179" t="s">
        <v>19</v>
      </c>
      <c r="H341" s="1179" t="s">
        <v>20</v>
      </c>
      <c r="I341" s="1179" t="s">
        <v>21</v>
      </c>
      <c r="J341" s="1181" t="s">
        <v>52</v>
      </c>
      <c r="K341" s="1182"/>
      <c r="L341" s="1182"/>
      <c r="M341" s="1183"/>
      <c r="N341" s="1179" t="s">
        <v>79</v>
      </c>
      <c r="O341" s="1179" t="s">
        <v>80</v>
      </c>
      <c r="P341" s="5" t="s">
        <v>81</v>
      </c>
      <c r="Q341" s="5"/>
      <c r="R341" s="1179" t="s">
        <v>82</v>
      </c>
      <c r="S341" s="1179" t="s">
        <v>83</v>
      </c>
      <c r="T341" s="1179" t="str">
        <f>T33</f>
        <v>CUMPLE CON EL REQUERIMIENTO OBLIGATORIO DE HABER EJECUTADO MÍNIMO DOS (2) DE LOS CINCO CONTRATOS, DENTRO DE LAS CLASIFICACIONES DE LOS
CÓDIGOS 721214 Y 721517.</v>
      </c>
      <c r="AA341" s="37"/>
      <c r="AB341" s="37"/>
      <c r="AC341" s="37"/>
      <c r="AD341" s="6"/>
      <c r="AE341" s="6"/>
      <c r="AF341" s="6"/>
      <c r="AG341" s="6"/>
    </row>
    <row r="342" spans="2:34" ht="67.5" customHeight="1">
      <c r="B342" s="1178"/>
      <c r="C342" s="1180"/>
      <c r="D342" s="1180"/>
      <c r="E342" s="1180"/>
      <c r="F342" s="1180"/>
      <c r="G342" s="1180"/>
      <c r="H342" s="1180"/>
      <c r="I342" s="1180"/>
      <c r="J342" s="1184" t="s">
        <v>85</v>
      </c>
      <c r="K342" s="1185"/>
      <c r="L342" s="1185"/>
      <c r="M342" s="1186"/>
      <c r="N342" s="1180"/>
      <c r="O342" s="1180"/>
      <c r="P342" s="4" t="s">
        <v>13</v>
      </c>
      <c r="Q342" s="4" t="s">
        <v>84</v>
      </c>
      <c r="R342" s="1180"/>
      <c r="S342" s="1180"/>
      <c r="T342" s="1180"/>
      <c r="AA342" s="37"/>
      <c r="AB342" s="37"/>
      <c r="AC342" s="37"/>
      <c r="AD342" s="6"/>
      <c r="AE342" s="6"/>
      <c r="AF342" s="6"/>
      <c r="AG342" s="6"/>
    </row>
    <row r="343" spans="2:34" ht="30" customHeight="1">
      <c r="B343" s="1153">
        <v>1</v>
      </c>
      <c r="C343" s="1156">
        <v>4</v>
      </c>
      <c r="D343" s="1156">
        <v>13</v>
      </c>
      <c r="E343" s="1156" t="s">
        <v>631</v>
      </c>
      <c r="F343" s="1156" t="s">
        <v>634</v>
      </c>
      <c r="G343" s="1159">
        <v>592.02</v>
      </c>
      <c r="H343" s="1137" t="s">
        <v>554</v>
      </c>
      <c r="I343" s="1140">
        <v>0.95</v>
      </c>
      <c r="J343" s="273" t="s">
        <v>302</v>
      </c>
      <c r="K343" s="128">
        <f>+$K$13</f>
        <v>721015</v>
      </c>
      <c r="L343" s="273" t="s">
        <v>302</v>
      </c>
      <c r="M343" s="128">
        <f>+$M$13</f>
        <v>721517</v>
      </c>
      <c r="N343" s="1143" t="s">
        <v>637</v>
      </c>
      <c r="O343" s="1143" t="s">
        <v>638</v>
      </c>
      <c r="P343" s="1144"/>
      <c r="Q343" s="1147" t="s">
        <v>639</v>
      </c>
      <c r="R343" s="1147" t="s">
        <v>643</v>
      </c>
      <c r="S343" s="1150">
        <f>IF(COUNTIF(J343:M345,"CUMPLE")&gt;=1,(G343*I343),0)* (IF(N343="PRESENTÓ CERTIFICADO",1,0))* (IF(O343="ACORDE A ITEM 5.2.1 (T.R.)",1,0) )* ( IF(OR(Q343="SIN OBSERVACIÓN", Q343="REQUERIMIENTOS SUBSANADOS"),1,0)) *(IF(OR(R343="NINGUNO", R343="CUMPLEN CON LO SOLICITADO"),1,0))</f>
        <v>562.41899999999998</v>
      </c>
      <c r="T343" s="1128" t="s">
        <v>641</v>
      </c>
      <c r="AA343" s="37"/>
      <c r="AB343" s="37"/>
      <c r="AC343" s="37"/>
      <c r="AD343" s="6"/>
      <c r="AE343" s="6"/>
      <c r="AF343" s="6"/>
      <c r="AG343" s="6"/>
    </row>
    <row r="344" spans="2:34" ht="30" customHeight="1">
      <c r="B344" s="1154"/>
      <c r="C344" s="1157"/>
      <c r="D344" s="1157"/>
      <c r="E344" s="1157"/>
      <c r="F344" s="1157"/>
      <c r="G344" s="1160"/>
      <c r="H344" s="1138"/>
      <c r="I344" s="1141"/>
      <c r="J344" s="273" t="s">
        <v>302</v>
      </c>
      <c r="K344" s="128">
        <f>+$K$14</f>
        <v>721214</v>
      </c>
      <c r="L344" s="273" t="s">
        <v>555</v>
      </c>
      <c r="M344" s="128">
        <f>+$M$14</f>
        <v>921217</v>
      </c>
      <c r="N344" s="1120"/>
      <c r="O344" s="1120"/>
      <c r="P344" s="1145"/>
      <c r="Q344" s="1148"/>
      <c r="R344" s="1148"/>
      <c r="S344" s="1151"/>
      <c r="T344" s="1129"/>
      <c r="AA344" s="37"/>
      <c r="AB344" s="37"/>
      <c r="AC344" s="37"/>
      <c r="AD344" s="6"/>
      <c r="AE344" s="6"/>
      <c r="AF344" s="6"/>
      <c r="AG344" s="6"/>
    </row>
    <row r="345" spans="2:34" ht="30" customHeight="1">
      <c r="B345" s="1155"/>
      <c r="C345" s="1158"/>
      <c r="D345" s="1158"/>
      <c r="E345" s="1158"/>
      <c r="F345" s="1158"/>
      <c r="G345" s="1161"/>
      <c r="H345" s="1139"/>
      <c r="I345" s="1142"/>
      <c r="J345" s="273" t="s">
        <v>555</v>
      </c>
      <c r="K345" s="128">
        <f>+$K$15</f>
        <v>461516</v>
      </c>
      <c r="L345" s="273"/>
      <c r="M345" s="128"/>
      <c r="N345" s="1121"/>
      <c r="O345" s="1121"/>
      <c r="P345" s="1146"/>
      <c r="Q345" s="1149"/>
      <c r="R345" s="1149"/>
      <c r="S345" s="1152"/>
      <c r="T345" s="1129"/>
      <c r="AA345" s="37"/>
      <c r="AB345" s="37"/>
      <c r="AC345" s="37"/>
      <c r="AD345" s="6"/>
      <c r="AE345" s="6"/>
      <c r="AF345" s="6"/>
      <c r="AG345" s="6"/>
    </row>
    <row r="346" spans="2:34" ht="30" customHeight="1">
      <c r="B346" s="1153">
        <v>2</v>
      </c>
      <c r="C346" s="1131">
        <v>8</v>
      </c>
      <c r="D346" s="1131">
        <v>19</v>
      </c>
      <c r="E346" s="1131" t="s">
        <v>632</v>
      </c>
      <c r="F346" s="1131" t="s">
        <v>635</v>
      </c>
      <c r="G346" s="1134">
        <v>1476.36</v>
      </c>
      <c r="H346" s="1137" t="s">
        <v>554</v>
      </c>
      <c r="I346" s="1140">
        <v>0.85</v>
      </c>
      <c r="J346" s="273" t="s">
        <v>302</v>
      </c>
      <c r="K346" s="128">
        <f>+$K$13</f>
        <v>721015</v>
      </c>
      <c r="L346" s="273" t="s">
        <v>302</v>
      </c>
      <c r="M346" s="128">
        <f>+$M$13</f>
        <v>721517</v>
      </c>
      <c r="N346" s="1143" t="s">
        <v>637</v>
      </c>
      <c r="O346" s="1143" t="s">
        <v>638</v>
      </c>
      <c r="P346" s="1144"/>
      <c r="Q346" s="1147" t="s">
        <v>639</v>
      </c>
      <c r="R346" s="1147" t="s">
        <v>643</v>
      </c>
      <c r="S346" s="1150">
        <f>IF(COUNTIF(J346:M348,"CUMPLE")&gt;=1,(G346*I346),0)* (IF(N346="PRESENTÓ CERTIFICADO",1,0))* (IF(O346="ACORDE A ITEM 5.2.1 (T.R.)",1,0) )* ( IF(OR(Q346="SIN OBSERVACIÓN", Q346="REQUERIMIENTOS SUBSANADOS"),1,0)) *(IF(OR(R346="NINGUNO", R346="CUMPLEN CON LO SOLICITADO"),1,0))</f>
        <v>1254.9059999999999</v>
      </c>
      <c r="T346" s="1129"/>
      <c r="AA346" s="37"/>
      <c r="AB346" s="37"/>
      <c r="AC346" s="37"/>
      <c r="AD346" s="6"/>
      <c r="AE346" s="6"/>
      <c r="AF346" s="6"/>
      <c r="AG346" s="6"/>
    </row>
    <row r="347" spans="2:34" ht="30" customHeight="1">
      <c r="B347" s="1154"/>
      <c r="C347" s="1132"/>
      <c r="D347" s="1132"/>
      <c r="E347" s="1132"/>
      <c r="F347" s="1132"/>
      <c r="G347" s="1135"/>
      <c r="H347" s="1138"/>
      <c r="I347" s="1141"/>
      <c r="J347" s="273" t="s">
        <v>302</v>
      </c>
      <c r="K347" s="128">
        <f>+$K$14</f>
        <v>721214</v>
      </c>
      <c r="L347" s="273" t="s">
        <v>555</v>
      </c>
      <c r="M347" s="128">
        <f>+$M$14</f>
        <v>921217</v>
      </c>
      <c r="N347" s="1120"/>
      <c r="O347" s="1120"/>
      <c r="P347" s="1145"/>
      <c r="Q347" s="1148"/>
      <c r="R347" s="1148"/>
      <c r="S347" s="1151"/>
      <c r="T347" s="1129"/>
      <c r="AA347" s="37"/>
      <c r="AB347" s="37"/>
      <c r="AC347" s="37"/>
      <c r="AD347" s="6"/>
      <c r="AE347" s="6"/>
      <c r="AF347" s="6"/>
      <c r="AG347" s="6"/>
    </row>
    <row r="348" spans="2:34" ht="30" customHeight="1">
      <c r="B348" s="1155"/>
      <c r="C348" s="1133"/>
      <c r="D348" s="1133"/>
      <c r="E348" s="1133"/>
      <c r="F348" s="1133"/>
      <c r="G348" s="1136"/>
      <c r="H348" s="1139"/>
      <c r="I348" s="1142"/>
      <c r="J348" s="273" t="s">
        <v>555</v>
      </c>
      <c r="K348" s="128">
        <f>+$K$15</f>
        <v>461516</v>
      </c>
      <c r="L348" s="273"/>
      <c r="M348" s="128"/>
      <c r="N348" s="1121"/>
      <c r="O348" s="1121"/>
      <c r="P348" s="1146"/>
      <c r="Q348" s="1149"/>
      <c r="R348" s="1149"/>
      <c r="S348" s="1152"/>
      <c r="T348" s="1129"/>
      <c r="AA348" s="6"/>
      <c r="AB348" s="6"/>
      <c r="AC348" s="6"/>
      <c r="AD348" s="6"/>
      <c r="AE348" s="6"/>
      <c r="AF348" s="6"/>
      <c r="AG348" s="6"/>
    </row>
    <row r="349" spans="2:34" ht="30" customHeight="1">
      <c r="B349" s="1153">
        <v>3</v>
      </c>
      <c r="C349" s="1156">
        <v>24</v>
      </c>
      <c r="D349" s="1156">
        <v>36</v>
      </c>
      <c r="E349" s="1156" t="s">
        <v>633</v>
      </c>
      <c r="F349" s="1156" t="s">
        <v>636</v>
      </c>
      <c r="G349" s="1159">
        <v>6035.57</v>
      </c>
      <c r="H349" s="1137" t="s">
        <v>554</v>
      </c>
      <c r="I349" s="1140">
        <v>0.85</v>
      </c>
      <c r="J349" s="273" t="s">
        <v>302</v>
      </c>
      <c r="K349" s="128">
        <f>+$K$13</f>
        <v>721015</v>
      </c>
      <c r="L349" s="273" t="s">
        <v>302</v>
      </c>
      <c r="M349" s="128">
        <f>+$M$13</f>
        <v>721517</v>
      </c>
      <c r="N349" s="1143" t="s">
        <v>637</v>
      </c>
      <c r="O349" s="1143" t="s">
        <v>638</v>
      </c>
      <c r="P349" s="1144"/>
      <c r="Q349" s="1147" t="s">
        <v>639</v>
      </c>
      <c r="R349" s="1147" t="s">
        <v>643</v>
      </c>
      <c r="S349" s="1150">
        <f>IF(COUNTIF(J349:M351,"CUMPLE")&gt;=1,(G349*I349),0)* (IF(N349="PRESENTÓ CERTIFICADO",1,0))* (IF(O349="ACORDE A ITEM 5.2.1 (T.R.)",1,0) )* ( IF(OR(Q349="SIN OBSERVACIÓN", Q349="REQUERIMIENTOS SUBSANADOS"),1,0)) *(IF(OR(R349="NINGUNO", R349="CUMPLEN CON LO SOLICITADO"),1,0))</f>
        <v>5130.2344999999996</v>
      </c>
      <c r="T349" s="1129"/>
      <c r="AA349" s="3"/>
      <c r="AB349" s="3"/>
      <c r="AC349" s="3"/>
      <c r="AD349" s="3"/>
      <c r="AE349" s="3"/>
      <c r="AF349" s="3"/>
      <c r="AG349" s="3"/>
    </row>
    <row r="350" spans="2:34" ht="30" customHeight="1">
      <c r="B350" s="1154"/>
      <c r="C350" s="1157"/>
      <c r="D350" s="1157"/>
      <c r="E350" s="1157"/>
      <c r="F350" s="1157"/>
      <c r="G350" s="1160"/>
      <c r="H350" s="1138"/>
      <c r="I350" s="1141"/>
      <c r="J350" s="273" t="s">
        <v>302</v>
      </c>
      <c r="K350" s="128">
        <f>+$K$14</f>
        <v>721214</v>
      </c>
      <c r="L350" s="273" t="s">
        <v>555</v>
      </c>
      <c r="M350" s="128">
        <f>+$M$14</f>
        <v>921217</v>
      </c>
      <c r="N350" s="1120"/>
      <c r="O350" s="1120"/>
      <c r="P350" s="1145"/>
      <c r="Q350" s="1148"/>
      <c r="R350" s="1148"/>
      <c r="S350" s="1151"/>
      <c r="T350" s="1129"/>
      <c r="AA350" s="6"/>
      <c r="AB350" s="6"/>
      <c r="AC350" s="6"/>
      <c r="AD350" s="6"/>
      <c r="AE350" s="6"/>
      <c r="AF350" s="6"/>
      <c r="AG350" s="6"/>
    </row>
    <row r="351" spans="2:34" ht="30" customHeight="1">
      <c r="B351" s="1155"/>
      <c r="C351" s="1158"/>
      <c r="D351" s="1158"/>
      <c r="E351" s="1158"/>
      <c r="F351" s="1158"/>
      <c r="G351" s="1161"/>
      <c r="H351" s="1139"/>
      <c r="I351" s="1142"/>
      <c r="J351" s="273" t="s">
        <v>555</v>
      </c>
      <c r="K351" s="128">
        <f>+$K$15</f>
        <v>461516</v>
      </c>
      <c r="L351" s="273"/>
      <c r="M351" s="128"/>
      <c r="N351" s="1121"/>
      <c r="O351" s="1121"/>
      <c r="P351" s="1146"/>
      <c r="Q351" s="1149"/>
      <c r="R351" s="1149"/>
      <c r="S351" s="1152"/>
      <c r="T351" s="1129"/>
    </row>
    <row r="352" spans="2:34" ht="30" hidden="1" customHeight="1">
      <c r="B352" s="1153">
        <v>4</v>
      </c>
      <c r="C352" s="1131"/>
      <c r="D352" s="1131"/>
      <c r="E352" s="1131"/>
      <c r="F352" s="1156"/>
      <c r="G352" s="1134"/>
      <c r="H352" s="1137"/>
      <c r="I352" s="1140"/>
      <c r="J352" s="273"/>
      <c r="K352" s="128">
        <f>+$K$13</f>
        <v>721015</v>
      </c>
      <c r="L352" s="273"/>
      <c r="M352" s="128">
        <f>+$M$13</f>
        <v>721517</v>
      </c>
      <c r="N352" s="1143"/>
      <c r="O352" s="1143"/>
      <c r="P352" s="1144"/>
      <c r="Q352" s="1147"/>
      <c r="R352" s="1147"/>
      <c r="S352" s="1150">
        <f>IF(COUNTIF(J352:M354,"CUMPLE")&gt;=1,(G352*I352),0)* (IF(N352="PRESENTÓ CERTIFICADO",1,0))* (IF(O352="ACORDE A ITEM 5.2.1 (T.R.)",1,0) )* ( IF(OR(Q352="SIN OBSERVACIÓN", Q352="REQUERIMIENTOS SUBSANADOS"),1,0)) *(IF(OR(R352="NINGUNO", R352="CUMPLEN CON LO SOLICITADO"),1,0))</f>
        <v>0</v>
      </c>
      <c r="T352" s="1129"/>
    </row>
    <row r="353" spans="2:20" ht="30" hidden="1" customHeight="1">
      <c r="B353" s="1154"/>
      <c r="C353" s="1132"/>
      <c r="D353" s="1132"/>
      <c r="E353" s="1132"/>
      <c r="F353" s="1157"/>
      <c r="G353" s="1135"/>
      <c r="H353" s="1138"/>
      <c r="I353" s="1141"/>
      <c r="J353" s="273"/>
      <c r="K353" s="128">
        <f>+$K$14</f>
        <v>721214</v>
      </c>
      <c r="L353" s="273"/>
      <c r="M353" s="128">
        <f>+$M$14</f>
        <v>921217</v>
      </c>
      <c r="N353" s="1120"/>
      <c r="O353" s="1120"/>
      <c r="P353" s="1145"/>
      <c r="Q353" s="1148"/>
      <c r="R353" s="1148"/>
      <c r="S353" s="1151"/>
      <c r="T353" s="1129"/>
    </row>
    <row r="354" spans="2:20" ht="30" hidden="1" customHeight="1">
      <c r="B354" s="1155"/>
      <c r="C354" s="1133"/>
      <c r="D354" s="1133"/>
      <c r="E354" s="1133"/>
      <c r="F354" s="1158"/>
      <c r="G354" s="1136"/>
      <c r="H354" s="1139"/>
      <c r="I354" s="1142"/>
      <c r="J354" s="273"/>
      <c r="K354" s="128">
        <f>+$K$15</f>
        <v>461516</v>
      </c>
      <c r="L354" s="273"/>
      <c r="M354" s="128"/>
      <c r="N354" s="1121"/>
      <c r="O354" s="1121"/>
      <c r="P354" s="1146"/>
      <c r="Q354" s="1149"/>
      <c r="R354" s="1149"/>
      <c r="S354" s="1152"/>
      <c r="T354" s="1129"/>
    </row>
    <row r="355" spans="2:20" ht="30" hidden="1" customHeight="1">
      <c r="B355" s="1153">
        <v>5</v>
      </c>
      <c r="C355" s="1156"/>
      <c r="D355" s="1156"/>
      <c r="E355" s="1156"/>
      <c r="F355" s="1156"/>
      <c r="G355" s="1159"/>
      <c r="H355" s="1137"/>
      <c r="I355" s="1140"/>
      <c r="J355" s="273"/>
      <c r="K355" s="128">
        <f>+$K$13</f>
        <v>721015</v>
      </c>
      <c r="L355" s="273"/>
      <c r="M355" s="128">
        <f>+$M$13</f>
        <v>721517</v>
      </c>
      <c r="N355" s="1143"/>
      <c r="O355" s="1143"/>
      <c r="P355" s="1144"/>
      <c r="Q355" s="1147"/>
      <c r="R355" s="1147"/>
      <c r="S355" s="1150">
        <f>IF(COUNTIF(J355:M357,"CUMPLE")&gt;=1,(G355*I355),0)* (IF(N355="PRESENTÓ CERTIFICADO",1,0))* (IF(O355="ACORDE A ITEM 5.2.1 (T.R.)",1,0) )* ( IF(OR(Q355="SIN OBSERVACIÓN", Q355="REQUERIMIENTOS SUBSANADOS"),1,0)) *(IF(OR(R355="NINGUNO", R355="CUMPLEN CON LO SOLICITADO"),1,0))</f>
        <v>0</v>
      </c>
      <c r="T355" s="1129"/>
    </row>
    <row r="356" spans="2:20" ht="30" hidden="1" customHeight="1">
      <c r="B356" s="1154"/>
      <c r="C356" s="1157"/>
      <c r="D356" s="1157"/>
      <c r="E356" s="1157"/>
      <c r="F356" s="1157"/>
      <c r="G356" s="1160"/>
      <c r="H356" s="1138"/>
      <c r="I356" s="1141"/>
      <c r="J356" s="273"/>
      <c r="K356" s="128">
        <f>+$K$14</f>
        <v>721214</v>
      </c>
      <c r="L356" s="273"/>
      <c r="M356" s="128">
        <f>+$M$14</f>
        <v>921217</v>
      </c>
      <c r="N356" s="1120"/>
      <c r="O356" s="1120"/>
      <c r="P356" s="1145"/>
      <c r="Q356" s="1148"/>
      <c r="R356" s="1148"/>
      <c r="S356" s="1151"/>
      <c r="T356" s="1129"/>
    </row>
    <row r="357" spans="2:20" ht="30" hidden="1" customHeight="1">
      <c r="B357" s="1155"/>
      <c r="C357" s="1158"/>
      <c r="D357" s="1158"/>
      <c r="E357" s="1158"/>
      <c r="F357" s="1158"/>
      <c r="G357" s="1161"/>
      <c r="H357" s="1139"/>
      <c r="I357" s="1142"/>
      <c r="J357" s="273"/>
      <c r="K357" s="128">
        <f>+$K$15</f>
        <v>461516</v>
      </c>
      <c r="L357" s="273"/>
      <c r="M357" s="128"/>
      <c r="N357" s="1121"/>
      <c r="O357" s="1121"/>
      <c r="P357" s="1146"/>
      <c r="Q357" s="1149"/>
      <c r="R357" s="1149"/>
      <c r="S357" s="1152"/>
      <c r="T357" s="1130"/>
    </row>
    <row r="358" spans="2:20" ht="30" customHeight="1">
      <c r="B358" s="1162" t="str">
        <f>IF(S359=" "," ",IF(S359&gt;=$H$6,"CUMPLE CON LA EXPERIENCIA REQUERIDA","NO CUMPLE CON LA EXPERIENCIA REQUERIDA"))</f>
        <v>CUMPLE CON LA EXPERIENCIA REQUERIDA</v>
      </c>
      <c r="C358" s="1163"/>
      <c r="D358" s="1163"/>
      <c r="E358" s="1163"/>
      <c r="F358" s="1163"/>
      <c r="G358" s="1163"/>
      <c r="H358" s="1163"/>
      <c r="I358" s="1163"/>
      <c r="J358" s="1163"/>
      <c r="K358" s="1163"/>
      <c r="L358" s="1163"/>
      <c r="M358" s="1163"/>
      <c r="N358" s="1163"/>
      <c r="O358" s="1164"/>
      <c r="P358" s="1126" t="s">
        <v>22</v>
      </c>
      <c r="Q358" s="1127"/>
      <c r="R358" s="371"/>
      <c r="S358" s="7">
        <f>IF(T343="SI",SUM(S343:S357),0)</f>
        <v>6947.5594999999994</v>
      </c>
      <c r="T358" s="1124" t="str">
        <f>IF(S359=" "," ",IF(S359&gt;=$H$6,"CUMPLE","NO CUMPLE"))</f>
        <v>CUMPLE</v>
      </c>
    </row>
    <row r="359" spans="2:20" ht="30" customHeight="1">
      <c r="B359" s="1165"/>
      <c r="C359" s="1166"/>
      <c r="D359" s="1166"/>
      <c r="E359" s="1166"/>
      <c r="F359" s="1166"/>
      <c r="G359" s="1166"/>
      <c r="H359" s="1166"/>
      <c r="I359" s="1166"/>
      <c r="J359" s="1166"/>
      <c r="K359" s="1166"/>
      <c r="L359" s="1166"/>
      <c r="M359" s="1166"/>
      <c r="N359" s="1166"/>
      <c r="O359" s="1167"/>
      <c r="P359" s="1126" t="s">
        <v>24</v>
      </c>
      <c r="Q359" s="1127"/>
      <c r="R359" s="371"/>
      <c r="S359" s="73">
        <f>IFERROR((S358/$P$6)," ")</f>
        <v>9.4653399182561291</v>
      </c>
      <c r="T359" s="1125"/>
    </row>
  </sheetData>
  <sheetProtection algorithmName="SHA-512" hashValue="qTPE5Lf5sQ/t4ES0BI859kl2hAdt3nbqXtLEV1tM0RGlcohZ4TXSFSQ/rUkLZ6YLqdInzndYe+NazoRDS+gP5A==" saltValue="2GjG0TS7R4+yXFFQRNFyGw==" spinCount="100000" sheet="1" objects="1" scenarios="1"/>
  <mergeCells count="1498">
    <mergeCell ref="E261:E263"/>
    <mergeCell ref="B336:O337"/>
    <mergeCell ref="P336:Q336"/>
    <mergeCell ref="T336:T337"/>
    <mergeCell ref="P337:Q337"/>
    <mergeCell ref="B330:B332"/>
    <mergeCell ref="C330:C332"/>
    <mergeCell ref="D330:D332"/>
    <mergeCell ref="E330:E332"/>
    <mergeCell ref="F330:F332"/>
    <mergeCell ref="G330:G332"/>
    <mergeCell ref="H330:H332"/>
    <mergeCell ref="I330:I332"/>
    <mergeCell ref="N330:N332"/>
    <mergeCell ref="O330:O332"/>
    <mergeCell ref="P330:P332"/>
    <mergeCell ref="Q330:Q332"/>
    <mergeCell ref="R330:R332"/>
    <mergeCell ref="S330:S332"/>
    <mergeCell ref="B333:B335"/>
    <mergeCell ref="C333:C335"/>
    <mergeCell ref="D333:D335"/>
    <mergeCell ref="E333:E335"/>
    <mergeCell ref="F333:F335"/>
    <mergeCell ref="G333:G335"/>
    <mergeCell ref="H333:H335"/>
    <mergeCell ref="I333:I335"/>
    <mergeCell ref="N333:N335"/>
    <mergeCell ref="O333:O335"/>
    <mergeCell ref="P333:P335"/>
    <mergeCell ref="Q333:Q335"/>
    <mergeCell ref="R333:R335"/>
    <mergeCell ref="S333:S335"/>
    <mergeCell ref="B327:B329"/>
    <mergeCell ref="C327:C329"/>
    <mergeCell ref="D327:D329"/>
    <mergeCell ref="E327:E329"/>
    <mergeCell ref="F327:F329"/>
    <mergeCell ref="G327:G329"/>
    <mergeCell ref="H327:H329"/>
    <mergeCell ref="I327:I329"/>
    <mergeCell ref="N327:N329"/>
    <mergeCell ref="O327:O329"/>
    <mergeCell ref="P327:P329"/>
    <mergeCell ref="Q327:Q329"/>
    <mergeCell ref="R327:R329"/>
    <mergeCell ref="S327:S329"/>
    <mergeCell ref="B321:B323"/>
    <mergeCell ref="C321:C323"/>
    <mergeCell ref="D321:D323"/>
    <mergeCell ref="E321:E323"/>
    <mergeCell ref="F321:F323"/>
    <mergeCell ref="G321:G323"/>
    <mergeCell ref="H321:H323"/>
    <mergeCell ref="I321:I323"/>
    <mergeCell ref="N321:N323"/>
    <mergeCell ref="O321:O323"/>
    <mergeCell ref="P321:P323"/>
    <mergeCell ref="Q321:Q323"/>
    <mergeCell ref="R321:R323"/>
    <mergeCell ref="S321:S323"/>
    <mergeCell ref="T321:T335"/>
    <mergeCell ref="B324:B326"/>
    <mergeCell ref="C324:C326"/>
    <mergeCell ref="D324:D326"/>
    <mergeCell ref="E324:E326"/>
    <mergeCell ref="F324:F326"/>
    <mergeCell ref="G324:G326"/>
    <mergeCell ref="H324:H326"/>
    <mergeCell ref="I324:I326"/>
    <mergeCell ref="N324:N326"/>
    <mergeCell ref="O324:O326"/>
    <mergeCell ref="P324:P326"/>
    <mergeCell ref="Q324:Q326"/>
    <mergeCell ref="R324:R326"/>
    <mergeCell ref="S324:S326"/>
    <mergeCell ref="B314:O315"/>
    <mergeCell ref="P314:Q314"/>
    <mergeCell ref="T314:T315"/>
    <mergeCell ref="P315:Q315"/>
    <mergeCell ref="C318:E318"/>
    <mergeCell ref="F318:O318"/>
    <mergeCell ref="P318:R318"/>
    <mergeCell ref="B319:B320"/>
    <mergeCell ref="C319:C320"/>
    <mergeCell ref="D319:D320"/>
    <mergeCell ref="E319:E320"/>
    <mergeCell ref="F319:F320"/>
    <mergeCell ref="G319:G320"/>
    <mergeCell ref="H319:H320"/>
    <mergeCell ref="I319:I320"/>
    <mergeCell ref="J319:M319"/>
    <mergeCell ref="N319:N320"/>
    <mergeCell ref="B308:B310"/>
    <mergeCell ref="C308:C310"/>
    <mergeCell ref="D308:D310"/>
    <mergeCell ref="E308:E310"/>
    <mergeCell ref="F308:F310"/>
    <mergeCell ref="G308:G310"/>
    <mergeCell ref="H308:H310"/>
    <mergeCell ref="I308:I310"/>
    <mergeCell ref="N308:N310"/>
    <mergeCell ref="O308:O310"/>
    <mergeCell ref="P308:P310"/>
    <mergeCell ref="Q308:Q310"/>
    <mergeCell ref="R308:R310"/>
    <mergeCell ref="S308:S310"/>
    <mergeCell ref="B311:B313"/>
    <mergeCell ref="C311:C313"/>
    <mergeCell ref="D311:D313"/>
    <mergeCell ref="E311:E313"/>
    <mergeCell ref="F311:F313"/>
    <mergeCell ref="G311:G313"/>
    <mergeCell ref="H311:H313"/>
    <mergeCell ref="I311:I313"/>
    <mergeCell ref="N311:N313"/>
    <mergeCell ref="O311:O313"/>
    <mergeCell ref="P311:P313"/>
    <mergeCell ref="Q311:Q313"/>
    <mergeCell ref="R311:R313"/>
    <mergeCell ref="D305:D307"/>
    <mergeCell ref="E305:E307"/>
    <mergeCell ref="F305:F307"/>
    <mergeCell ref="G305:G307"/>
    <mergeCell ref="H305:H307"/>
    <mergeCell ref="I305:I307"/>
    <mergeCell ref="N305:N307"/>
    <mergeCell ref="O305:O307"/>
    <mergeCell ref="P305:P307"/>
    <mergeCell ref="Q305:Q307"/>
    <mergeCell ref="R305:R307"/>
    <mergeCell ref="S305:S307"/>
    <mergeCell ref="O319:O320"/>
    <mergeCell ref="R319:R320"/>
    <mergeCell ref="S319:S320"/>
    <mergeCell ref="T319:T320"/>
    <mergeCell ref="J320:M320"/>
    <mergeCell ref="B299:B301"/>
    <mergeCell ref="C299:C301"/>
    <mergeCell ref="D299:D301"/>
    <mergeCell ref="E299:E301"/>
    <mergeCell ref="F299:F301"/>
    <mergeCell ref="G299:G301"/>
    <mergeCell ref="H299:H301"/>
    <mergeCell ref="I299:I301"/>
    <mergeCell ref="N299:N301"/>
    <mergeCell ref="O299:O301"/>
    <mergeCell ref="P299:P301"/>
    <mergeCell ref="Q299:Q301"/>
    <mergeCell ref="R299:R301"/>
    <mergeCell ref="S299:S301"/>
    <mergeCell ref="T299:T313"/>
    <mergeCell ref="S311:S313"/>
    <mergeCell ref="B302:B304"/>
    <mergeCell ref="C302:C304"/>
    <mergeCell ref="D302:D304"/>
    <mergeCell ref="E302:E304"/>
    <mergeCell ref="F302:F304"/>
    <mergeCell ref="G302:G304"/>
    <mergeCell ref="H302:H304"/>
    <mergeCell ref="I302:I304"/>
    <mergeCell ref="N302:N304"/>
    <mergeCell ref="O302:O304"/>
    <mergeCell ref="P302:P304"/>
    <mergeCell ref="Q302:Q304"/>
    <mergeCell ref="R302:R304"/>
    <mergeCell ref="S302:S304"/>
    <mergeCell ref="B305:B307"/>
    <mergeCell ref="C305:C307"/>
    <mergeCell ref="B292:O293"/>
    <mergeCell ref="P292:Q292"/>
    <mergeCell ref="T292:T293"/>
    <mergeCell ref="P293:Q293"/>
    <mergeCell ref="C296:E296"/>
    <mergeCell ref="F296:O296"/>
    <mergeCell ref="P296:R296"/>
    <mergeCell ref="B289:B291"/>
    <mergeCell ref="C289:C291"/>
    <mergeCell ref="D289:D291"/>
    <mergeCell ref="E289:E291"/>
    <mergeCell ref="B297:B298"/>
    <mergeCell ref="C297:C298"/>
    <mergeCell ref="D297:D298"/>
    <mergeCell ref="E297:E298"/>
    <mergeCell ref="F297:F298"/>
    <mergeCell ref="G297:G298"/>
    <mergeCell ref="H297:H298"/>
    <mergeCell ref="I297:I298"/>
    <mergeCell ref="J297:M297"/>
    <mergeCell ref="N297:N298"/>
    <mergeCell ref="O297:O298"/>
    <mergeCell ref="R297:R298"/>
    <mergeCell ref="S297:S298"/>
    <mergeCell ref="T297:T298"/>
    <mergeCell ref="J298:M298"/>
    <mergeCell ref="E286:E288"/>
    <mergeCell ref="F286:F288"/>
    <mergeCell ref="G286:G288"/>
    <mergeCell ref="H286:H288"/>
    <mergeCell ref="I286:I288"/>
    <mergeCell ref="N286:N288"/>
    <mergeCell ref="O286:O288"/>
    <mergeCell ref="P286:P288"/>
    <mergeCell ref="Q286:Q288"/>
    <mergeCell ref="R286:R288"/>
    <mergeCell ref="S286:S288"/>
    <mergeCell ref="O283:O285"/>
    <mergeCell ref="P283:P285"/>
    <mergeCell ref="Q283:Q285"/>
    <mergeCell ref="R283:R285"/>
    <mergeCell ref="F289:F291"/>
    <mergeCell ref="G289:G291"/>
    <mergeCell ref="H289:H291"/>
    <mergeCell ref="I289:I291"/>
    <mergeCell ref="N289:N291"/>
    <mergeCell ref="O289:O291"/>
    <mergeCell ref="P289:P291"/>
    <mergeCell ref="Q289:Q291"/>
    <mergeCell ref="R289:R291"/>
    <mergeCell ref="S289:S291"/>
    <mergeCell ref="P277:P279"/>
    <mergeCell ref="Q277:Q279"/>
    <mergeCell ref="R277:R279"/>
    <mergeCell ref="S277:S279"/>
    <mergeCell ref="T277:T291"/>
    <mergeCell ref="B280:B282"/>
    <mergeCell ref="C280:C282"/>
    <mergeCell ref="D280:D282"/>
    <mergeCell ref="E280:E282"/>
    <mergeCell ref="F280:F282"/>
    <mergeCell ref="G280:G282"/>
    <mergeCell ref="H280:H282"/>
    <mergeCell ref="I280:I282"/>
    <mergeCell ref="N280:N282"/>
    <mergeCell ref="O280:O282"/>
    <mergeCell ref="P280:P282"/>
    <mergeCell ref="Q280:Q282"/>
    <mergeCell ref="R280:R282"/>
    <mergeCell ref="S280:S282"/>
    <mergeCell ref="B283:B285"/>
    <mergeCell ref="C283:C285"/>
    <mergeCell ref="D283:D285"/>
    <mergeCell ref="E283:E285"/>
    <mergeCell ref="F283:F285"/>
    <mergeCell ref="G283:G285"/>
    <mergeCell ref="H283:H285"/>
    <mergeCell ref="I283:I285"/>
    <mergeCell ref="N283:N285"/>
    <mergeCell ref="S283:S285"/>
    <mergeCell ref="B286:B288"/>
    <mergeCell ref="C286:C288"/>
    <mergeCell ref="D286:D288"/>
    <mergeCell ref="B270:O271"/>
    <mergeCell ref="P270:Q270"/>
    <mergeCell ref="T270:T271"/>
    <mergeCell ref="P271:Q271"/>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R275:R276"/>
    <mergeCell ref="S275:S276"/>
    <mergeCell ref="J276:M276"/>
    <mergeCell ref="T275:T276"/>
    <mergeCell ref="I264:I266"/>
    <mergeCell ref="N264:N266"/>
    <mergeCell ref="O264:O266"/>
    <mergeCell ref="P264:P266"/>
    <mergeCell ref="Q264:Q266"/>
    <mergeCell ref="R264:R266"/>
    <mergeCell ref="S264:S266"/>
    <mergeCell ref="N267:N269"/>
    <mergeCell ref="O267:O269"/>
    <mergeCell ref="P267:P269"/>
    <mergeCell ref="Q267:Q269"/>
    <mergeCell ref="R267:R269"/>
    <mergeCell ref="S267:S269"/>
    <mergeCell ref="S255:S257"/>
    <mergeCell ref="T255:T269"/>
    <mergeCell ref="B258:B260"/>
    <mergeCell ref="C258:C260"/>
    <mergeCell ref="D258:D260"/>
    <mergeCell ref="E258:E260"/>
    <mergeCell ref="F258:F260"/>
    <mergeCell ref="G258:G260"/>
    <mergeCell ref="H258:H260"/>
    <mergeCell ref="I258:I260"/>
    <mergeCell ref="N258:N260"/>
    <mergeCell ref="O258:O260"/>
    <mergeCell ref="P258:P260"/>
    <mergeCell ref="Q258:Q260"/>
    <mergeCell ref="R258:R260"/>
    <mergeCell ref="S258:S260"/>
    <mergeCell ref="B261:B263"/>
    <mergeCell ref="C261:C263"/>
    <mergeCell ref="D261:D263"/>
    <mergeCell ref="E264:E266"/>
    <mergeCell ref="F261:F263"/>
    <mergeCell ref="G261:G263"/>
    <mergeCell ref="H261:H263"/>
    <mergeCell ref="I261:I263"/>
    <mergeCell ref="N261:N263"/>
    <mergeCell ref="S261:S263"/>
    <mergeCell ref="T248:T249"/>
    <mergeCell ref="P249:Q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R253:R254"/>
    <mergeCell ref="S253:S254"/>
    <mergeCell ref="T253:T254"/>
    <mergeCell ref="J254:M254"/>
    <mergeCell ref="B255:B257"/>
    <mergeCell ref="C255:C257"/>
    <mergeCell ref="D255:D257"/>
    <mergeCell ref="E255:E257"/>
    <mergeCell ref="F255:F257"/>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B248:O249"/>
    <mergeCell ref="P248:Q248"/>
    <mergeCell ref="F239:F241"/>
    <mergeCell ref="G239:G241"/>
    <mergeCell ref="H239:H241"/>
    <mergeCell ref="I239:I241"/>
    <mergeCell ref="N239:N241"/>
    <mergeCell ref="O239:O241"/>
    <mergeCell ref="P239:P241"/>
    <mergeCell ref="Q239:Q241"/>
    <mergeCell ref="R239:R241"/>
    <mergeCell ref="S239:S241"/>
    <mergeCell ref="B242:B244"/>
    <mergeCell ref="C242:C244"/>
    <mergeCell ref="D242:D244"/>
    <mergeCell ref="E242:E244"/>
    <mergeCell ref="F242:F244"/>
    <mergeCell ref="G242:G244"/>
    <mergeCell ref="I242:I244"/>
    <mergeCell ref="N242:N244"/>
    <mergeCell ref="O242:O244"/>
    <mergeCell ref="P242:P244"/>
    <mergeCell ref="Q242:Q244"/>
    <mergeCell ref="R242:R244"/>
    <mergeCell ref="S242:S244"/>
    <mergeCell ref="B239:B241"/>
    <mergeCell ref="C239:C241"/>
    <mergeCell ref="D239:D241"/>
    <mergeCell ref="E239:E241"/>
    <mergeCell ref="B231:B232"/>
    <mergeCell ref="C231:C232"/>
    <mergeCell ref="D231:D232"/>
    <mergeCell ref="E231:E232"/>
    <mergeCell ref="F231:F232"/>
    <mergeCell ref="G231:G232"/>
    <mergeCell ref="H231:H232"/>
    <mergeCell ref="I231:I232"/>
    <mergeCell ref="J231:M231"/>
    <mergeCell ref="N231:N232"/>
    <mergeCell ref="O231:O232"/>
    <mergeCell ref="R231:R232"/>
    <mergeCell ref="S231:S232"/>
    <mergeCell ref="T231:T232"/>
    <mergeCell ref="J232:M232"/>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T233:T247"/>
    <mergeCell ref="B236:B238"/>
    <mergeCell ref="C236:C238"/>
    <mergeCell ref="D236:D238"/>
    <mergeCell ref="E236:E238"/>
    <mergeCell ref="F236:F238"/>
    <mergeCell ref="G236:G238"/>
    <mergeCell ref="H236:H238"/>
    <mergeCell ref="I236:I238"/>
    <mergeCell ref="N236:N238"/>
    <mergeCell ref="O236:O238"/>
    <mergeCell ref="P236:P238"/>
    <mergeCell ref="Q236:Q238"/>
    <mergeCell ref="R236:R238"/>
    <mergeCell ref="S236:S238"/>
    <mergeCell ref="H242:H244"/>
    <mergeCell ref="F223:F225"/>
    <mergeCell ref="G223:G225"/>
    <mergeCell ref="H223:H225"/>
    <mergeCell ref="I223:I225"/>
    <mergeCell ref="N223:N225"/>
    <mergeCell ref="O223:O225"/>
    <mergeCell ref="P223:P225"/>
    <mergeCell ref="Q223:Q225"/>
    <mergeCell ref="R223:R225"/>
    <mergeCell ref="S223:S225"/>
    <mergeCell ref="B226:O227"/>
    <mergeCell ref="P226:Q226"/>
    <mergeCell ref="T226:T227"/>
    <mergeCell ref="P227:Q227"/>
    <mergeCell ref="C230:E230"/>
    <mergeCell ref="F230:O230"/>
    <mergeCell ref="P230:R230"/>
    <mergeCell ref="B223:B225"/>
    <mergeCell ref="C223:C225"/>
    <mergeCell ref="D223:D225"/>
    <mergeCell ref="E223:E225"/>
    <mergeCell ref="S217:S219"/>
    <mergeCell ref="B220:B222"/>
    <mergeCell ref="C220:C222"/>
    <mergeCell ref="D220:D222"/>
    <mergeCell ref="E220:E222"/>
    <mergeCell ref="F220:F222"/>
    <mergeCell ref="G220:G222"/>
    <mergeCell ref="H220:H222"/>
    <mergeCell ref="I220:I222"/>
    <mergeCell ref="N220:N222"/>
    <mergeCell ref="O220:O222"/>
    <mergeCell ref="P220:P222"/>
    <mergeCell ref="Q220:Q222"/>
    <mergeCell ref="R220:R222"/>
    <mergeCell ref="S220:S222"/>
    <mergeCell ref="H217:H219"/>
    <mergeCell ref="I217:I219"/>
    <mergeCell ref="N217:N219"/>
    <mergeCell ref="O217:O219"/>
    <mergeCell ref="P217:P219"/>
    <mergeCell ref="Q217:Q219"/>
    <mergeCell ref="S209:S210"/>
    <mergeCell ref="T209:T210"/>
    <mergeCell ref="J210:M210"/>
    <mergeCell ref="B211:B213"/>
    <mergeCell ref="C211:C213"/>
    <mergeCell ref="D211:D213"/>
    <mergeCell ref="E211:E213"/>
    <mergeCell ref="F211:F213"/>
    <mergeCell ref="G211:G213"/>
    <mergeCell ref="H211:H213"/>
    <mergeCell ref="I211:I213"/>
    <mergeCell ref="N211:N213"/>
    <mergeCell ref="O211:O213"/>
    <mergeCell ref="P211:P213"/>
    <mergeCell ref="Q211:Q213"/>
    <mergeCell ref="R211:R213"/>
    <mergeCell ref="S211:S213"/>
    <mergeCell ref="T211:T225"/>
    <mergeCell ref="B214:B216"/>
    <mergeCell ref="C214:C216"/>
    <mergeCell ref="D214:D216"/>
    <mergeCell ref="E214:E216"/>
    <mergeCell ref="F214:F216"/>
    <mergeCell ref="G214:G216"/>
    <mergeCell ref="H214:H216"/>
    <mergeCell ref="I214:I216"/>
    <mergeCell ref="N214:N216"/>
    <mergeCell ref="O214:O216"/>
    <mergeCell ref="P214:P216"/>
    <mergeCell ref="Q214:Q216"/>
    <mergeCell ref="R214:R216"/>
    <mergeCell ref="R217:R219"/>
    <mergeCell ref="P204:Q204"/>
    <mergeCell ref="P205:Q205"/>
    <mergeCell ref="C208:E208"/>
    <mergeCell ref="F208:O208"/>
    <mergeCell ref="P208:R208"/>
    <mergeCell ref="B209:B210"/>
    <mergeCell ref="C209:C210"/>
    <mergeCell ref="D209:D210"/>
    <mergeCell ref="E209:E210"/>
    <mergeCell ref="F209:F210"/>
    <mergeCell ref="G209:G210"/>
    <mergeCell ref="H209:H210"/>
    <mergeCell ref="I209:I210"/>
    <mergeCell ref="J209:M209"/>
    <mergeCell ref="N209:N210"/>
    <mergeCell ref="O209:O210"/>
    <mergeCell ref="R209:R210"/>
    <mergeCell ref="E179:E181"/>
    <mergeCell ref="E189:E191"/>
    <mergeCell ref="F189:F191"/>
    <mergeCell ref="G189:G191"/>
    <mergeCell ref="H189:H191"/>
    <mergeCell ref="I189:I191"/>
    <mergeCell ref="N189:N191"/>
    <mergeCell ref="O189:O191"/>
    <mergeCell ref="P189:P191"/>
    <mergeCell ref="Q189:Q191"/>
    <mergeCell ref="R189:R191"/>
    <mergeCell ref="S189:S191"/>
    <mergeCell ref="T189:T203"/>
    <mergeCell ref="B192:B194"/>
    <mergeCell ref="C192:C194"/>
    <mergeCell ref="D192:D194"/>
    <mergeCell ref="E192:E194"/>
    <mergeCell ref="F192:F194"/>
    <mergeCell ref="G192:G194"/>
    <mergeCell ref="H192:H194"/>
    <mergeCell ref="I192:I194"/>
    <mergeCell ref="N192:N194"/>
    <mergeCell ref="O192:O194"/>
    <mergeCell ref="P192:P194"/>
    <mergeCell ref="Q192:Q194"/>
    <mergeCell ref="R192:R194"/>
    <mergeCell ref="S192:S194"/>
    <mergeCell ref="B195:B197"/>
    <mergeCell ref="T182:T183"/>
    <mergeCell ref="P183:Q183"/>
    <mergeCell ref="C186:E186"/>
    <mergeCell ref="F186:O186"/>
    <mergeCell ref="P186:R186"/>
    <mergeCell ref="B187:B188"/>
    <mergeCell ref="C187:C188"/>
    <mergeCell ref="D187:D188"/>
    <mergeCell ref="E187:E188"/>
    <mergeCell ref="F187:F188"/>
    <mergeCell ref="G187:G188"/>
    <mergeCell ref="H187:H188"/>
    <mergeCell ref="I187:I188"/>
    <mergeCell ref="J187:M187"/>
    <mergeCell ref="N187:N188"/>
    <mergeCell ref="O187:O188"/>
    <mergeCell ref="R187:R188"/>
    <mergeCell ref="S187:S188"/>
    <mergeCell ref="T187:T188"/>
    <mergeCell ref="J188:M188"/>
    <mergeCell ref="E173:E175"/>
    <mergeCell ref="F173:F175"/>
    <mergeCell ref="G173:G175"/>
    <mergeCell ref="H173:H175"/>
    <mergeCell ref="I173:I175"/>
    <mergeCell ref="N173:N175"/>
    <mergeCell ref="O173:O175"/>
    <mergeCell ref="P173:P175"/>
    <mergeCell ref="Q173:Q175"/>
    <mergeCell ref="R173:R175"/>
    <mergeCell ref="S173:S175"/>
    <mergeCell ref="B176:B178"/>
    <mergeCell ref="C176:C178"/>
    <mergeCell ref="D176:D178"/>
    <mergeCell ref="E176:E178"/>
    <mergeCell ref="F176:F178"/>
    <mergeCell ref="G176:G178"/>
    <mergeCell ref="H176:H178"/>
    <mergeCell ref="I176:I178"/>
    <mergeCell ref="N176:N178"/>
    <mergeCell ref="O176:O178"/>
    <mergeCell ref="P176:P178"/>
    <mergeCell ref="Q176:Q178"/>
    <mergeCell ref="R176:R178"/>
    <mergeCell ref="S176:S178"/>
    <mergeCell ref="B173:B175"/>
    <mergeCell ref="C173:C175"/>
    <mergeCell ref="D173:D175"/>
    <mergeCell ref="C167:C169"/>
    <mergeCell ref="D167:D169"/>
    <mergeCell ref="E167:E169"/>
    <mergeCell ref="F167:F169"/>
    <mergeCell ref="G167:G169"/>
    <mergeCell ref="H167:H169"/>
    <mergeCell ref="I167:I169"/>
    <mergeCell ref="N167:N169"/>
    <mergeCell ref="O167:O169"/>
    <mergeCell ref="P167:P169"/>
    <mergeCell ref="Q167:Q169"/>
    <mergeCell ref="R167:R169"/>
    <mergeCell ref="S167:S169"/>
    <mergeCell ref="B167:B169"/>
    <mergeCell ref="T167:T181"/>
    <mergeCell ref="B170:B172"/>
    <mergeCell ref="C170:C172"/>
    <mergeCell ref="D170:D172"/>
    <mergeCell ref="E170:E172"/>
    <mergeCell ref="F170:F172"/>
    <mergeCell ref="G170:G172"/>
    <mergeCell ref="H170:H172"/>
    <mergeCell ref="I170:I172"/>
    <mergeCell ref="N170:N172"/>
    <mergeCell ref="O170:O172"/>
    <mergeCell ref="P170:P172"/>
    <mergeCell ref="Q170:Q172"/>
    <mergeCell ref="R170:R172"/>
    <mergeCell ref="S170:S172"/>
    <mergeCell ref="B160:O161"/>
    <mergeCell ref="P160:Q160"/>
    <mergeCell ref="T160:T161"/>
    <mergeCell ref="C164:E164"/>
    <mergeCell ref="F164:O164"/>
    <mergeCell ref="P164:R164"/>
    <mergeCell ref="B165:B166"/>
    <mergeCell ref="C165:C166"/>
    <mergeCell ref="D165:D166"/>
    <mergeCell ref="E165:E166"/>
    <mergeCell ref="F165:F166"/>
    <mergeCell ref="G165:G166"/>
    <mergeCell ref="H165:H166"/>
    <mergeCell ref="I165:I166"/>
    <mergeCell ref="J165:M165"/>
    <mergeCell ref="N165:N166"/>
    <mergeCell ref="O165:O166"/>
    <mergeCell ref="R165:R166"/>
    <mergeCell ref="S165:S166"/>
    <mergeCell ref="T165:T166"/>
    <mergeCell ref="O157:O159"/>
    <mergeCell ref="P157:P159"/>
    <mergeCell ref="Q157:Q159"/>
    <mergeCell ref="R157:R159"/>
    <mergeCell ref="S157:S159"/>
    <mergeCell ref="J166:M166"/>
    <mergeCell ref="S151:S153"/>
    <mergeCell ref="B154:B156"/>
    <mergeCell ref="C154:C156"/>
    <mergeCell ref="D154:D156"/>
    <mergeCell ref="E154:E156"/>
    <mergeCell ref="F154:F156"/>
    <mergeCell ref="G154:G156"/>
    <mergeCell ref="H154:H156"/>
    <mergeCell ref="I154:I156"/>
    <mergeCell ref="N154:N156"/>
    <mergeCell ref="O154:O156"/>
    <mergeCell ref="P154:P156"/>
    <mergeCell ref="Q154:Q156"/>
    <mergeCell ref="R154:R156"/>
    <mergeCell ref="S154:S156"/>
    <mergeCell ref="Q145:Q147"/>
    <mergeCell ref="R145:R147"/>
    <mergeCell ref="S145:S147"/>
    <mergeCell ref="T145:T159"/>
    <mergeCell ref="B148:B150"/>
    <mergeCell ref="C148:C150"/>
    <mergeCell ref="D148:D150"/>
    <mergeCell ref="E148:E150"/>
    <mergeCell ref="F148:F150"/>
    <mergeCell ref="G148:G150"/>
    <mergeCell ref="H148:H150"/>
    <mergeCell ref="I148:I150"/>
    <mergeCell ref="N148:N150"/>
    <mergeCell ref="O148:O150"/>
    <mergeCell ref="P148:P150"/>
    <mergeCell ref="Q148:Q150"/>
    <mergeCell ref="R148:R150"/>
    <mergeCell ref="S148:S150"/>
    <mergeCell ref="B151:B153"/>
    <mergeCell ref="C151:C153"/>
    <mergeCell ref="D151:D153"/>
    <mergeCell ref="E151:E153"/>
    <mergeCell ref="F151:F153"/>
    <mergeCell ref="G151:G153"/>
    <mergeCell ref="H151:H153"/>
    <mergeCell ref="I151:I153"/>
    <mergeCell ref="N151:N153"/>
    <mergeCell ref="O151:O153"/>
    <mergeCell ref="N145:N147"/>
    <mergeCell ref="O145:O147"/>
    <mergeCell ref="P145:P147"/>
    <mergeCell ref="T138:T139"/>
    <mergeCell ref="P139:Q139"/>
    <mergeCell ref="C142:E142"/>
    <mergeCell ref="F142:O142"/>
    <mergeCell ref="P142:R142"/>
    <mergeCell ref="B143:B144"/>
    <mergeCell ref="C143:C144"/>
    <mergeCell ref="D143:D144"/>
    <mergeCell ref="E143:E144"/>
    <mergeCell ref="F143:F144"/>
    <mergeCell ref="G143:G144"/>
    <mergeCell ref="H143:H144"/>
    <mergeCell ref="I143:I144"/>
    <mergeCell ref="J143:M143"/>
    <mergeCell ref="N143:N144"/>
    <mergeCell ref="O143:O144"/>
    <mergeCell ref="R143:R144"/>
    <mergeCell ref="S143:S144"/>
    <mergeCell ref="T143:T144"/>
    <mergeCell ref="J144:M144"/>
    <mergeCell ref="B135:B137"/>
    <mergeCell ref="C135:C137"/>
    <mergeCell ref="D135:D137"/>
    <mergeCell ref="E135:E137"/>
    <mergeCell ref="F135:F137"/>
    <mergeCell ref="G135:G137"/>
    <mergeCell ref="H135:H137"/>
    <mergeCell ref="I135:I137"/>
    <mergeCell ref="N135:N137"/>
    <mergeCell ref="O135:O137"/>
    <mergeCell ref="P135:P137"/>
    <mergeCell ref="Q135:Q137"/>
    <mergeCell ref="R135:R137"/>
    <mergeCell ref="S135:S137"/>
    <mergeCell ref="B132:B134"/>
    <mergeCell ref="C132:C134"/>
    <mergeCell ref="B138:O139"/>
    <mergeCell ref="P138:Q138"/>
    <mergeCell ref="C123:C125"/>
    <mergeCell ref="D123:D125"/>
    <mergeCell ref="E123:E125"/>
    <mergeCell ref="F123:F125"/>
    <mergeCell ref="G123:G125"/>
    <mergeCell ref="H123:H125"/>
    <mergeCell ref="I123:I125"/>
    <mergeCell ref="N123:N125"/>
    <mergeCell ref="O123:O125"/>
    <mergeCell ref="P123:P125"/>
    <mergeCell ref="Q123:Q125"/>
    <mergeCell ref="R123:R125"/>
    <mergeCell ref="S123:S125"/>
    <mergeCell ref="D132:D134"/>
    <mergeCell ref="E132:E134"/>
    <mergeCell ref="F132:F134"/>
    <mergeCell ref="G132:G134"/>
    <mergeCell ref="H132:H134"/>
    <mergeCell ref="I132:I134"/>
    <mergeCell ref="N132:N134"/>
    <mergeCell ref="O132:O134"/>
    <mergeCell ref="P132:P134"/>
    <mergeCell ref="Q132:Q134"/>
    <mergeCell ref="R132:R134"/>
    <mergeCell ref="S132:S134"/>
    <mergeCell ref="T123:T137"/>
    <mergeCell ref="B126:B128"/>
    <mergeCell ref="C126:C128"/>
    <mergeCell ref="D126:D128"/>
    <mergeCell ref="E126:E128"/>
    <mergeCell ref="F126:F128"/>
    <mergeCell ref="G126:G128"/>
    <mergeCell ref="H126:H128"/>
    <mergeCell ref="I126:I128"/>
    <mergeCell ref="N126:N128"/>
    <mergeCell ref="O126:O128"/>
    <mergeCell ref="P126:P128"/>
    <mergeCell ref="Q126:Q128"/>
    <mergeCell ref="R126:R128"/>
    <mergeCell ref="S126:S128"/>
    <mergeCell ref="T116:T117"/>
    <mergeCell ref="P117:Q117"/>
    <mergeCell ref="B129:B131"/>
    <mergeCell ref="C129:C131"/>
    <mergeCell ref="D129:D131"/>
    <mergeCell ref="E129:E131"/>
    <mergeCell ref="F129:F131"/>
    <mergeCell ref="G129:G131"/>
    <mergeCell ref="H129:H131"/>
    <mergeCell ref="I129:I131"/>
    <mergeCell ref="N129:N131"/>
    <mergeCell ref="O129:O131"/>
    <mergeCell ref="P129:P131"/>
    <mergeCell ref="Q129:Q131"/>
    <mergeCell ref="R129:R131"/>
    <mergeCell ref="S129:S131"/>
    <mergeCell ref="B123:B125"/>
    <mergeCell ref="C120:E120"/>
    <mergeCell ref="F120:O120"/>
    <mergeCell ref="P120:R120"/>
    <mergeCell ref="B121:B122"/>
    <mergeCell ref="C121:C122"/>
    <mergeCell ref="D121:D122"/>
    <mergeCell ref="E121:E122"/>
    <mergeCell ref="F121:F122"/>
    <mergeCell ref="G121:G122"/>
    <mergeCell ref="H121:H122"/>
    <mergeCell ref="I121:I122"/>
    <mergeCell ref="J121:M121"/>
    <mergeCell ref="N121:N122"/>
    <mergeCell ref="O121:O122"/>
    <mergeCell ref="R121:R122"/>
    <mergeCell ref="S121:S122"/>
    <mergeCell ref="T121:T122"/>
    <mergeCell ref="J122:M122"/>
    <mergeCell ref="T101:T115"/>
    <mergeCell ref="C104:C106"/>
    <mergeCell ref="D104:D106"/>
    <mergeCell ref="E104:E106"/>
    <mergeCell ref="F104:F106"/>
    <mergeCell ref="G104:G106"/>
    <mergeCell ref="H104:H106"/>
    <mergeCell ref="I104:I106"/>
    <mergeCell ref="N104:N106"/>
    <mergeCell ref="S104:S106"/>
    <mergeCell ref="C107:C109"/>
    <mergeCell ref="D107:D109"/>
    <mergeCell ref="E107:E109"/>
    <mergeCell ref="F107:F109"/>
    <mergeCell ref="G107:G109"/>
    <mergeCell ref="H107:H109"/>
    <mergeCell ref="I107:I109"/>
    <mergeCell ref="N107:N109"/>
    <mergeCell ref="O107:O109"/>
    <mergeCell ref="P107:P109"/>
    <mergeCell ref="Q107:Q109"/>
    <mergeCell ref="R107:R109"/>
    <mergeCell ref="S107:S109"/>
    <mergeCell ref="G110:G112"/>
    <mergeCell ref="H110:H112"/>
    <mergeCell ref="I110:I112"/>
    <mergeCell ref="S113:S115"/>
    <mergeCell ref="O82:O84"/>
    <mergeCell ref="H88:H90"/>
    <mergeCell ref="I88:I90"/>
    <mergeCell ref="P82:P84"/>
    <mergeCell ref="T94:T95"/>
    <mergeCell ref="P95:Q95"/>
    <mergeCell ref="C98:E98"/>
    <mergeCell ref="F98:O98"/>
    <mergeCell ref="P98:R98"/>
    <mergeCell ref="B99:B100"/>
    <mergeCell ref="C99:C100"/>
    <mergeCell ref="D99:D100"/>
    <mergeCell ref="E99:E100"/>
    <mergeCell ref="F99:F100"/>
    <mergeCell ref="G99:G100"/>
    <mergeCell ref="H99:H100"/>
    <mergeCell ref="I99:I100"/>
    <mergeCell ref="J99:M99"/>
    <mergeCell ref="N99:N100"/>
    <mergeCell ref="O99:O100"/>
    <mergeCell ref="R99:R100"/>
    <mergeCell ref="S99:S100"/>
    <mergeCell ref="T99:T100"/>
    <mergeCell ref="J100:M100"/>
    <mergeCell ref="Q82:Q84"/>
    <mergeCell ref="R82:R84"/>
    <mergeCell ref="N88:N90"/>
    <mergeCell ref="O88:O90"/>
    <mergeCell ref="P88:P90"/>
    <mergeCell ref="Q88:Q90"/>
    <mergeCell ref="R88:R90"/>
    <mergeCell ref="S88:S90"/>
    <mergeCell ref="D63:D65"/>
    <mergeCell ref="E63:E65"/>
    <mergeCell ref="F63:F65"/>
    <mergeCell ref="G63:G65"/>
    <mergeCell ref="Q79:Q81"/>
    <mergeCell ref="R79:R81"/>
    <mergeCell ref="S79:S81"/>
    <mergeCell ref="T79:T93"/>
    <mergeCell ref="B85:B87"/>
    <mergeCell ref="C85:C87"/>
    <mergeCell ref="D85:D87"/>
    <mergeCell ref="E85:E87"/>
    <mergeCell ref="F85:F87"/>
    <mergeCell ref="G85:G87"/>
    <mergeCell ref="H85:H87"/>
    <mergeCell ref="I85:I87"/>
    <mergeCell ref="N85:N87"/>
    <mergeCell ref="O85:O87"/>
    <mergeCell ref="P85:P87"/>
    <mergeCell ref="Q85:Q87"/>
    <mergeCell ref="R85:R87"/>
    <mergeCell ref="S85:S87"/>
    <mergeCell ref="B88:B90"/>
    <mergeCell ref="C88:C90"/>
    <mergeCell ref="D88:D90"/>
    <mergeCell ref="E88:E90"/>
    <mergeCell ref="F88:F90"/>
    <mergeCell ref="G88:G90"/>
    <mergeCell ref="O91:O93"/>
    <mergeCell ref="P91:P93"/>
    <mergeCell ref="Q91:Q93"/>
    <mergeCell ref="R91:R93"/>
    <mergeCell ref="T72:T73"/>
    <mergeCell ref="P73:Q73"/>
    <mergeCell ref="C76:E76"/>
    <mergeCell ref="F76:O76"/>
    <mergeCell ref="P76:R76"/>
    <mergeCell ref="B77:B78"/>
    <mergeCell ref="C77:C78"/>
    <mergeCell ref="D77:D78"/>
    <mergeCell ref="E77:E78"/>
    <mergeCell ref="F77:F78"/>
    <mergeCell ref="G77:G78"/>
    <mergeCell ref="H77:H78"/>
    <mergeCell ref="I77:I78"/>
    <mergeCell ref="J77:M77"/>
    <mergeCell ref="N77:N78"/>
    <mergeCell ref="O77:O78"/>
    <mergeCell ref="R77:R78"/>
    <mergeCell ref="S77:S78"/>
    <mergeCell ref="T77:T78"/>
    <mergeCell ref="J78:M78"/>
    <mergeCell ref="S47:S49"/>
    <mergeCell ref="B50:O51"/>
    <mergeCell ref="P50:Q50"/>
    <mergeCell ref="P51:Q51"/>
    <mergeCell ref="C55:C56"/>
    <mergeCell ref="D55:D56"/>
    <mergeCell ref="E55:E56"/>
    <mergeCell ref="F55:F56"/>
    <mergeCell ref="G55:G56"/>
    <mergeCell ref="H55:H56"/>
    <mergeCell ref="I55:I56"/>
    <mergeCell ref="J55:M55"/>
    <mergeCell ref="N55:N56"/>
    <mergeCell ref="O55:O56"/>
    <mergeCell ref="R55:R56"/>
    <mergeCell ref="S55:S56"/>
    <mergeCell ref="T55:T56"/>
    <mergeCell ref="J56:M56"/>
    <mergeCell ref="T50:T51"/>
    <mergeCell ref="S33:S34"/>
    <mergeCell ref="T33:T34"/>
    <mergeCell ref="N35:N37"/>
    <mergeCell ref="O35:O37"/>
    <mergeCell ref="P35:P37"/>
    <mergeCell ref="Q35:Q37"/>
    <mergeCell ref="R35:R37"/>
    <mergeCell ref="S35:S37"/>
    <mergeCell ref="T35:T49"/>
    <mergeCell ref="B38:B40"/>
    <mergeCell ref="C38:C40"/>
    <mergeCell ref="D38:D40"/>
    <mergeCell ref="E38:E40"/>
    <mergeCell ref="F38:F40"/>
    <mergeCell ref="G38:G40"/>
    <mergeCell ref="H38:H40"/>
    <mergeCell ref="I38:I40"/>
    <mergeCell ref="Q41:Q43"/>
    <mergeCell ref="R41:R43"/>
    <mergeCell ref="B41:B43"/>
    <mergeCell ref="C41:C43"/>
    <mergeCell ref="D41:D43"/>
    <mergeCell ref="E41:E43"/>
    <mergeCell ref="F41:F43"/>
    <mergeCell ref="G41:G43"/>
    <mergeCell ref="H41:H43"/>
    <mergeCell ref="I41:I43"/>
    <mergeCell ref="N41:N43"/>
    <mergeCell ref="O41:O43"/>
    <mergeCell ref="P41:P43"/>
    <mergeCell ref="B47:B49"/>
    <mergeCell ref="C47:C49"/>
    <mergeCell ref="S41:S43"/>
    <mergeCell ref="I44:I46"/>
    <mergeCell ref="N44:N46"/>
    <mergeCell ref="O44:O46"/>
    <mergeCell ref="P44:P46"/>
    <mergeCell ref="Q44:Q46"/>
    <mergeCell ref="R44:R46"/>
    <mergeCell ref="S44:S46"/>
    <mergeCell ref="F44:F46"/>
    <mergeCell ref="G44:G46"/>
    <mergeCell ref="H44:H46"/>
    <mergeCell ref="B16:B18"/>
    <mergeCell ref="C16:C18"/>
    <mergeCell ref="D16:D18"/>
    <mergeCell ref="E16:E18"/>
    <mergeCell ref="F16:F18"/>
    <mergeCell ref="N19:N21"/>
    <mergeCell ref="O19:O21"/>
    <mergeCell ref="D44:D46"/>
    <mergeCell ref="E44:E46"/>
    <mergeCell ref="N25:N27"/>
    <mergeCell ref="O25:O27"/>
    <mergeCell ref="P25:P27"/>
    <mergeCell ref="Q25:Q27"/>
    <mergeCell ref="R25:R27"/>
    <mergeCell ref="S25:S27"/>
    <mergeCell ref="C32:E32"/>
    <mergeCell ref="F32:O32"/>
    <mergeCell ref="B35:B37"/>
    <mergeCell ref="C35:C37"/>
    <mergeCell ref="D35:D37"/>
    <mergeCell ref="E35:E37"/>
    <mergeCell ref="N6:O6"/>
    <mergeCell ref="P13:P15"/>
    <mergeCell ref="O11:O12"/>
    <mergeCell ref="O13:O15"/>
    <mergeCell ref="D22:D24"/>
    <mergeCell ref="E22:E24"/>
    <mergeCell ref="N22:N24"/>
    <mergeCell ref="O22:O24"/>
    <mergeCell ref="P22:P24"/>
    <mergeCell ref="Q22:Q24"/>
    <mergeCell ref="R22:R24"/>
    <mergeCell ref="S22:S24"/>
    <mergeCell ref="W11:Y11"/>
    <mergeCell ref="T28:T29"/>
    <mergeCell ref="R16:R18"/>
    <mergeCell ref="S16:S18"/>
    <mergeCell ref="P28:Q28"/>
    <mergeCell ref="P29:Q29"/>
    <mergeCell ref="B28:O29"/>
    <mergeCell ref="H16:H18"/>
    <mergeCell ref="I16:I18"/>
    <mergeCell ref="N16:N18"/>
    <mergeCell ref="O16:O18"/>
    <mergeCell ref="P16:P18"/>
    <mergeCell ref="Q16:Q18"/>
    <mergeCell ref="P19:P21"/>
    <mergeCell ref="Q19:Q21"/>
    <mergeCell ref="B19:B21"/>
    <mergeCell ref="C19:C21"/>
    <mergeCell ref="D19:D21"/>
    <mergeCell ref="E19:E21"/>
    <mergeCell ref="F19:F21"/>
    <mergeCell ref="S38:S40"/>
    <mergeCell ref="B44:B46"/>
    <mergeCell ref="C44:C46"/>
    <mergeCell ref="B11:B12"/>
    <mergeCell ref="C11:C12"/>
    <mergeCell ref="D11:D12"/>
    <mergeCell ref="E11:E12"/>
    <mergeCell ref="F11:F12"/>
    <mergeCell ref="G11:G12"/>
    <mergeCell ref="H11:H12"/>
    <mergeCell ref="B3:S3"/>
    <mergeCell ref="B1:S1"/>
    <mergeCell ref="I11:I12"/>
    <mergeCell ref="J12:M12"/>
    <mergeCell ref="S11:S12"/>
    <mergeCell ref="R11:R12"/>
    <mergeCell ref="C13:C15"/>
    <mergeCell ref="D13:D15"/>
    <mergeCell ref="E13:E15"/>
    <mergeCell ref="F13:F15"/>
    <mergeCell ref="G13:G15"/>
    <mergeCell ref="H13:H15"/>
    <mergeCell ref="I13:I15"/>
    <mergeCell ref="Q13:Q15"/>
    <mergeCell ref="J11:M11"/>
    <mergeCell ref="N11:N12"/>
    <mergeCell ref="N13:N15"/>
    <mergeCell ref="F4:N4"/>
    <mergeCell ref="F5:G5"/>
    <mergeCell ref="L5:M6"/>
    <mergeCell ref="N5:O5"/>
    <mergeCell ref="F6:G6"/>
    <mergeCell ref="C10:E10"/>
    <mergeCell ref="F10:O10"/>
    <mergeCell ref="P10:R10"/>
    <mergeCell ref="B13:B15"/>
    <mergeCell ref="B57:B59"/>
    <mergeCell ref="C57:C59"/>
    <mergeCell ref="D57:D59"/>
    <mergeCell ref="E57:E59"/>
    <mergeCell ref="F57:F59"/>
    <mergeCell ref="G57:G59"/>
    <mergeCell ref="H57:H59"/>
    <mergeCell ref="I57:I59"/>
    <mergeCell ref="N57:N59"/>
    <mergeCell ref="O57:O59"/>
    <mergeCell ref="P57:P59"/>
    <mergeCell ref="Q57:Q59"/>
    <mergeCell ref="R57:R59"/>
    <mergeCell ref="C54:E54"/>
    <mergeCell ref="F54:O54"/>
    <mergeCell ref="P54:R54"/>
    <mergeCell ref="B55:B56"/>
    <mergeCell ref="N38:N40"/>
    <mergeCell ref="O38:O40"/>
    <mergeCell ref="P38:P40"/>
    <mergeCell ref="Q38:Q40"/>
    <mergeCell ref="R38:R40"/>
    <mergeCell ref="G19:G21"/>
    <mergeCell ref="H19:H21"/>
    <mergeCell ref="I19:I21"/>
    <mergeCell ref="P32:R32"/>
    <mergeCell ref="B33:B34"/>
    <mergeCell ref="C33:C34"/>
    <mergeCell ref="C189:C191"/>
    <mergeCell ref="D189:D191"/>
    <mergeCell ref="P151:P153"/>
    <mergeCell ref="Q151:Q153"/>
    <mergeCell ref="R151:R153"/>
    <mergeCell ref="P161:Q161"/>
    <mergeCell ref="B157:B159"/>
    <mergeCell ref="C157:C159"/>
    <mergeCell ref="D157:D159"/>
    <mergeCell ref="E157:E159"/>
    <mergeCell ref="F157:F159"/>
    <mergeCell ref="G157:G159"/>
    <mergeCell ref="H157:H159"/>
    <mergeCell ref="I157:I159"/>
    <mergeCell ref="N157:N159"/>
    <mergeCell ref="B94:O95"/>
    <mergeCell ref="P94:Q94"/>
    <mergeCell ref="O104:O106"/>
    <mergeCell ref="P104:P106"/>
    <mergeCell ref="Q104:Q106"/>
    <mergeCell ref="R104:R106"/>
    <mergeCell ref="B107:B109"/>
    <mergeCell ref="B104:B106"/>
    <mergeCell ref="B145:B147"/>
    <mergeCell ref="C145:C147"/>
    <mergeCell ref="D145:D147"/>
    <mergeCell ref="E145:E147"/>
    <mergeCell ref="F145:F147"/>
    <mergeCell ref="G145:G147"/>
    <mergeCell ref="H145:H147"/>
    <mergeCell ref="I145:I147"/>
    <mergeCell ref="N110:N112"/>
    <mergeCell ref="T11:T12"/>
    <mergeCell ref="G16:G18"/>
    <mergeCell ref="F22:F24"/>
    <mergeCell ref="G22:G24"/>
    <mergeCell ref="H22:H24"/>
    <mergeCell ref="I22:I24"/>
    <mergeCell ref="B25:B27"/>
    <mergeCell ref="C25:C27"/>
    <mergeCell ref="D25:D27"/>
    <mergeCell ref="E25:E27"/>
    <mergeCell ref="F25:F27"/>
    <mergeCell ref="G25:G27"/>
    <mergeCell ref="H25:H27"/>
    <mergeCell ref="I25:I27"/>
    <mergeCell ref="B22:B24"/>
    <mergeCell ref="C22:C24"/>
    <mergeCell ref="J34:M34"/>
    <mergeCell ref="T13:T27"/>
    <mergeCell ref="R19:R21"/>
    <mergeCell ref="S19:S21"/>
    <mergeCell ref="R13:R15"/>
    <mergeCell ref="S13:S15"/>
    <mergeCell ref="D33:D34"/>
    <mergeCell ref="E33:E34"/>
    <mergeCell ref="F33:F34"/>
    <mergeCell ref="G33:G34"/>
    <mergeCell ref="H33:H34"/>
    <mergeCell ref="I33:I34"/>
    <mergeCell ref="J33:M33"/>
    <mergeCell ref="N33:N34"/>
    <mergeCell ref="O33:O34"/>
    <mergeCell ref="R33:R34"/>
    <mergeCell ref="F35:F37"/>
    <mergeCell ref="G35:G37"/>
    <mergeCell ref="H35:H37"/>
    <mergeCell ref="I35:I37"/>
    <mergeCell ref="B60:B62"/>
    <mergeCell ref="C60:C62"/>
    <mergeCell ref="D60:D62"/>
    <mergeCell ref="E60:E62"/>
    <mergeCell ref="F60:F62"/>
    <mergeCell ref="G60:G62"/>
    <mergeCell ref="H60:H62"/>
    <mergeCell ref="I60:I62"/>
    <mergeCell ref="N60:N62"/>
    <mergeCell ref="O60:O62"/>
    <mergeCell ref="P60:P62"/>
    <mergeCell ref="Q60:Q62"/>
    <mergeCell ref="R60:R62"/>
    <mergeCell ref="D47:D49"/>
    <mergeCell ref="E47:E49"/>
    <mergeCell ref="F47:F49"/>
    <mergeCell ref="G47:G49"/>
    <mergeCell ref="H47:H49"/>
    <mergeCell ref="I47:I49"/>
    <mergeCell ref="N47:N49"/>
    <mergeCell ref="O47:O49"/>
    <mergeCell ref="P47:P49"/>
    <mergeCell ref="Q47:Q49"/>
    <mergeCell ref="R47:R49"/>
    <mergeCell ref="H63:H65"/>
    <mergeCell ref="I63:I65"/>
    <mergeCell ref="N63:N65"/>
    <mergeCell ref="O63:O65"/>
    <mergeCell ref="P63:P65"/>
    <mergeCell ref="Q63:Q65"/>
    <mergeCell ref="R63:R65"/>
    <mergeCell ref="S63:S65"/>
    <mergeCell ref="B66:B68"/>
    <mergeCell ref="R66:R68"/>
    <mergeCell ref="S66:S68"/>
    <mergeCell ref="S57:S59"/>
    <mergeCell ref="T57:T71"/>
    <mergeCell ref="C66:C68"/>
    <mergeCell ref="D66:D68"/>
    <mergeCell ref="E66:E68"/>
    <mergeCell ref="F66:F68"/>
    <mergeCell ref="G66:G68"/>
    <mergeCell ref="H66:H68"/>
    <mergeCell ref="I66:I68"/>
    <mergeCell ref="N66:N68"/>
    <mergeCell ref="O66:O68"/>
    <mergeCell ref="P66:P68"/>
    <mergeCell ref="Q66:Q68"/>
    <mergeCell ref="P69:P71"/>
    <mergeCell ref="B69:B71"/>
    <mergeCell ref="Q69:Q71"/>
    <mergeCell ref="R69:R71"/>
    <mergeCell ref="S69:S71"/>
    <mergeCell ref="S60:S62"/>
    <mergeCell ref="B63:B65"/>
    <mergeCell ref="C63:C65"/>
    <mergeCell ref="C69:C71"/>
    <mergeCell ref="D69:D71"/>
    <mergeCell ref="E69:E71"/>
    <mergeCell ref="F69:F71"/>
    <mergeCell ref="G69:G71"/>
    <mergeCell ref="H69:H71"/>
    <mergeCell ref="I69:I71"/>
    <mergeCell ref="N69:N71"/>
    <mergeCell ref="O69:O71"/>
    <mergeCell ref="S82:S84"/>
    <mergeCell ref="B79:B81"/>
    <mergeCell ref="C79:C81"/>
    <mergeCell ref="D79:D81"/>
    <mergeCell ref="E79:E81"/>
    <mergeCell ref="F79:F81"/>
    <mergeCell ref="G79:G81"/>
    <mergeCell ref="H79:H81"/>
    <mergeCell ref="I79:I81"/>
    <mergeCell ref="N79:N81"/>
    <mergeCell ref="B82:B84"/>
    <mergeCell ref="C82:C84"/>
    <mergeCell ref="D82:D84"/>
    <mergeCell ref="E82:E84"/>
    <mergeCell ref="F82:F84"/>
    <mergeCell ref="G82:G84"/>
    <mergeCell ref="H82:H84"/>
    <mergeCell ref="I82:I84"/>
    <mergeCell ref="N82:N84"/>
    <mergeCell ref="B72:O73"/>
    <mergeCell ref="P72:Q72"/>
    <mergeCell ref="O79:O81"/>
    <mergeCell ref="P79:P81"/>
    <mergeCell ref="B116:O117"/>
    <mergeCell ref="P116:Q116"/>
    <mergeCell ref="S91:S93"/>
    <mergeCell ref="B101:B103"/>
    <mergeCell ref="C101:C103"/>
    <mergeCell ref="D101:D103"/>
    <mergeCell ref="E101:E103"/>
    <mergeCell ref="F101:F103"/>
    <mergeCell ref="G101:G103"/>
    <mergeCell ref="H101:H103"/>
    <mergeCell ref="I101:I103"/>
    <mergeCell ref="N101:N103"/>
    <mergeCell ref="O101:O103"/>
    <mergeCell ref="P101:P103"/>
    <mergeCell ref="Q101:Q103"/>
    <mergeCell ref="R101:R103"/>
    <mergeCell ref="S101:S103"/>
    <mergeCell ref="B91:B93"/>
    <mergeCell ref="C91:C93"/>
    <mergeCell ref="D91:D93"/>
    <mergeCell ref="E91:E93"/>
    <mergeCell ref="F91:F93"/>
    <mergeCell ref="G91:G93"/>
    <mergeCell ref="H91:H93"/>
    <mergeCell ref="I91:I93"/>
    <mergeCell ref="N91:N93"/>
    <mergeCell ref="R201:R203"/>
    <mergeCell ref="S201:S203"/>
    <mergeCell ref="B204:O205"/>
    <mergeCell ref="B110:B112"/>
    <mergeCell ref="C110:C112"/>
    <mergeCell ref="D110:D112"/>
    <mergeCell ref="E110:E112"/>
    <mergeCell ref="F110:F112"/>
    <mergeCell ref="O110:O112"/>
    <mergeCell ref="P110:P112"/>
    <mergeCell ref="Q110:Q112"/>
    <mergeCell ref="R110:R112"/>
    <mergeCell ref="S110:S112"/>
    <mergeCell ref="S179:S181"/>
    <mergeCell ref="B182:O183"/>
    <mergeCell ref="P182:Q182"/>
    <mergeCell ref="B179:B181"/>
    <mergeCell ref="C179:C181"/>
    <mergeCell ref="D179:D181"/>
    <mergeCell ref="B113:B115"/>
    <mergeCell ref="C113:C115"/>
    <mergeCell ref="D113:D115"/>
    <mergeCell ref="E113:E115"/>
    <mergeCell ref="F113:F115"/>
    <mergeCell ref="G113:G115"/>
    <mergeCell ref="H113:H115"/>
    <mergeCell ref="I113:I115"/>
    <mergeCell ref="N113:N115"/>
    <mergeCell ref="O113:O115"/>
    <mergeCell ref="P113:P115"/>
    <mergeCell ref="Q113:Q115"/>
    <mergeCell ref="R113:R115"/>
    <mergeCell ref="P198:P200"/>
    <mergeCell ref="B189:B191"/>
    <mergeCell ref="D195:D197"/>
    <mergeCell ref="E195:E197"/>
    <mergeCell ref="F195:F197"/>
    <mergeCell ref="G195:G197"/>
    <mergeCell ref="H195:H197"/>
    <mergeCell ref="I195:I197"/>
    <mergeCell ref="N195:N197"/>
    <mergeCell ref="O195:O197"/>
    <mergeCell ref="P195:P197"/>
    <mergeCell ref="T204:T205"/>
    <mergeCell ref="B201:B203"/>
    <mergeCell ref="C201:C203"/>
    <mergeCell ref="D201:D203"/>
    <mergeCell ref="E201:E203"/>
    <mergeCell ref="F201:F203"/>
    <mergeCell ref="G201:G203"/>
    <mergeCell ref="H201:H203"/>
    <mergeCell ref="I201:I203"/>
    <mergeCell ref="N201:N203"/>
    <mergeCell ref="O201:O203"/>
    <mergeCell ref="P201:P203"/>
    <mergeCell ref="C195:C197"/>
    <mergeCell ref="Q195:Q197"/>
    <mergeCell ref="R195:R197"/>
    <mergeCell ref="S195:S197"/>
    <mergeCell ref="B198:B200"/>
    <mergeCell ref="Q198:Q200"/>
    <mergeCell ref="R198:R200"/>
    <mergeCell ref="S198:S200"/>
    <mergeCell ref="Q201:Q203"/>
    <mergeCell ref="E267:E269"/>
    <mergeCell ref="F267:F269"/>
    <mergeCell ref="G267:G269"/>
    <mergeCell ref="H267:H269"/>
    <mergeCell ref="I267:I269"/>
    <mergeCell ref="P255:P257"/>
    <mergeCell ref="Q255:Q257"/>
    <mergeCell ref="R255:R257"/>
    <mergeCell ref="B264:B266"/>
    <mergeCell ref="C264:C266"/>
    <mergeCell ref="D264:D266"/>
    <mergeCell ref="F264:F266"/>
    <mergeCell ref="G264:G266"/>
    <mergeCell ref="H264:H266"/>
    <mergeCell ref="F179:F181"/>
    <mergeCell ref="G179:G181"/>
    <mergeCell ref="H179:H181"/>
    <mergeCell ref="I179:I181"/>
    <mergeCell ref="N179:N181"/>
    <mergeCell ref="O179:O181"/>
    <mergeCell ref="P179:P181"/>
    <mergeCell ref="Q179:Q181"/>
    <mergeCell ref="R179:R181"/>
    <mergeCell ref="C198:C200"/>
    <mergeCell ref="D198:D200"/>
    <mergeCell ref="E198:E200"/>
    <mergeCell ref="F198:F200"/>
    <mergeCell ref="G198:G200"/>
    <mergeCell ref="H198:H200"/>
    <mergeCell ref="I198:I200"/>
    <mergeCell ref="N198:N200"/>
    <mergeCell ref="O198:O200"/>
    <mergeCell ref="S341:S342"/>
    <mergeCell ref="T341:T342"/>
    <mergeCell ref="J342:M342"/>
    <mergeCell ref="B277:B279"/>
    <mergeCell ref="C277:C279"/>
    <mergeCell ref="D277:D279"/>
    <mergeCell ref="E277:E279"/>
    <mergeCell ref="F277:F279"/>
    <mergeCell ref="G277:G279"/>
    <mergeCell ref="H277:H279"/>
    <mergeCell ref="I277:I279"/>
    <mergeCell ref="N277:N279"/>
    <mergeCell ref="O277:O279"/>
    <mergeCell ref="S214:S216"/>
    <mergeCell ref="B217:B219"/>
    <mergeCell ref="C217:C219"/>
    <mergeCell ref="D217:D219"/>
    <mergeCell ref="E217:E219"/>
    <mergeCell ref="F217:F219"/>
    <mergeCell ref="G217:G219"/>
    <mergeCell ref="G255:G257"/>
    <mergeCell ref="H255:H257"/>
    <mergeCell ref="I255:I257"/>
    <mergeCell ref="N255:N257"/>
    <mergeCell ref="O255:O257"/>
    <mergeCell ref="O261:O263"/>
    <mergeCell ref="P261:P263"/>
    <mergeCell ref="Q261:Q263"/>
    <mergeCell ref="R261:R263"/>
    <mergeCell ref="B267:B269"/>
    <mergeCell ref="C267:C269"/>
    <mergeCell ref="D267:D269"/>
    <mergeCell ref="E349:E351"/>
    <mergeCell ref="F349:F351"/>
    <mergeCell ref="G349:G351"/>
    <mergeCell ref="H349:H351"/>
    <mergeCell ref="I349:I351"/>
    <mergeCell ref="N349:N351"/>
    <mergeCell ref="O349:O351"/>
    <mergeCell ref="P349:P351"/>
    <mergeCell ref="Q349:Q351"/>
    <mergeCell ref="R349:R351"/>
    <mergeCell ref="B349:B351"/>
    <mergeCell ref="C349:C351"/>
    <mergeCell ref="C340:E340"/>
    <mergeCell ref="F340:O340"/>
    <mergeCell ref="P340:R340"/>
    <mergeCell ref="B341:B342"/>
    <mergeCell ref="C341:C342"/>
    <mergeCell ref="D341:D342"/>
    <mergeCell ref="E341:E342"/>
    <mergeCell ref="F341:F342"/>
    <mergeCell ref="G341:G342"/>
    <mergeCell ref="H341:H342"/>
    <mergeCell ref="I341:I342"/>
    <mergeCell ref="J341:M341"/>
    <mergeCell ref="N341:N342"/>
    <mergeCell ref="O341:O342"/>
    <mergeCell ref="R341:R342"/>
    <mergeCell ref="F355:F357"/>
    <mergeCell ref="G355:G357"/>
    <mergeCell ref="H355:H357"/>
    <mergeCell ref="I355:I357"/>
    <mergeCell ref="N355:N357"/>
    <mergeCell ref="O355:O357"/>
    <mergeCell ref="P355:P357"/>
    <mergeCell ref="Q355:Q357"/>
    <mergeCell ref="R355:R357"/>
    <mergeCell ref="S355:S357"/>
    <mergeCell ref="B358:O359"/>
    <mergeCell ref="P358:Q358"/>
    <mergeCell ref="Q352:Q354"/>
    <mergeCell ref="R352:R354"/>
    <mergeCell ref="S352:S354"/>
    <mergeCell ref="B343:B345"/>
    <mergeCell ref="C343:C345"/>
    <mergeCell ref="D343:D345"/>
    <mergeCell ref="E343:E345"/>
    <mergeCell ref="F343:F345"/>
    <mergeCell ref="G343:G345"/>
    <mergeCell ref="H343:H345"/>
    <mergeCell ref="I343:I345"/>
    <mergeCell ref="N343:N345"/>
    <mergeCell ref="O343:O345"/>
    <mergeCell ref="P343:P345"/>
    <mergeCell ref="Q343:Q345"/>
    <mergeCell ref="R343:R345"/>
    <mergeCell ref="S343:S345"/>
    <mergeCell ref="B346:B348"/>
    <mergeCell ref="C346:C348"/>
    <mergeCell ref="D346:D348"/>
    <mergeCell ref="AI13:AI41"/>
    <mergeCell ref="T358:T359"/>
    <mergeCell ref="P359:Q359"/>
    <mergeCell ref="T343:T357"/>
    <mergeCell ref="E346:E348"/>
    <mergeCell ref="F346:F348"/>
    <mergeCell ref="G346:G348"/>
    <mergeCell ref="H346:H348"/>
    <mergeCell ref="I346:I348"/>
    <mergeCell ref="N346:N348"/>
    <mergeCell ref="O346:O348"/>
    <mergeCell ref="P346:P348"/>
    <mergeCell ref="Q346:Q348"/>
    <mergeCell ref="R346:R348"/>
    <mergeCell ref="S346:S348"/>
    <mergeCell ref="S349:S351"/>
    <mergeCell ref="B352:B354"/>
    <mergeCell ref="C352:C354"/>
    <mergeCell ref="D352:D354"/>
    <mergeCell ref="E352:E354"/>
    <mergeCell ref="F352:F354"/>
    <mergeCell ref="G352:G354"/>
    <mergeCell ref="H352:H354"/>
    <mergeCell ref="I352:I354"/>
    <mergeCell ref="N352:N354"/>
    <mergeCell ref="O352:O354"/>
    <mergeCell ref="P352:P354"/>
    <mergeCell ref="D349:D351"/>
    <mergeCell ref="B355:B357"/>
    <mergeCell ref="C355:C357"/>
    <mergeCell ref="D355:D357"/>
    <mergeCell ref="E355:E357"/>
  </mergeCells>
  <conditionalFormatting sqref="K13">
    <cfRule type="expression" dxfId="5368" priority="33158">
      <formula>J13="NO CUMPLE"</formula>
    </cfRule>
    <cfRule type="expression" dxfId="5367" priority="33159">
      <formula>J13="CUMPLE"</formula>
    </cfRule>
  </conditionalFormatting>
  <conditionalFormatting sqref="M13">
    <cfRule type="expression" dxfId="5366" priority="33156">
      <formula>L13="NO CUMPLE"</formula>
    </cfRule>
    <cfRule type="expression" dxfId="5365" priority="33157">
      <formula>L13="CUMPLE"</formula>
    </cfRule>
  </conditionalFormatting>
  <conditionalFormatting sqref="N13">
    <cfRule type="expression" dxfId="5364" priority="33153">
      <formula>N13=" "</formula>
    </cfRule>
    <cfRule type="expression" dxfId="5363" priority="33154">
      <formula>N13="NO PRESENTÓ CERTIFICADO"</formula>
    </cfRule>
    <cfRule type="expression" dxfId="5362" priority="33155">
      <formula>N13="PRESENTÓ CERTIFICADO"</formula>
    </cfRule>
  </conditionalFormatting>
  <conditionalFormatting sqref="J13">
    <cfRule type="cellIs" dxfId="5361" priority="33151" operator="equal">
      <formula>"NO CUMPLE"</formula>
    </cfRule>
    <cfRule type="cellIs" dxfId="5360" priority="33152" operator="equal">
      <formula>"CUMPLE"</formula>
    </cfRule>
  </conditionalFormatting>
  <conditionalFormatting sqref="L14:L15">
    <cfRule type="cellIs" dxfId="5359" priority="33149" operator="equal">
      <formula>"NO CUMPLE"</formula>
    </cfRule>
    <cfRule type="cellIs" dxfId="5358" priority="33150" operator="equal">
      <formula>"CUMPLE"</formula>
    </cfRule>
  </conditionalFormatting>
  <conditionalFormatting sqref="S13">
    <cfRule type="cellIs" dxfId="5357" priority="33147" operator="greaterThan">
      <formula>0</formula>
    </cfRule>
    <cfRule type="cellIs" dxfId="5356" priority="33148" operator="equal">
      <formula>0</formula>
    </cfRule>
  </conditionalFormatting>
  <conditionalFormatting sqref="P13">
    <cfRule type="expression" dxfId="5355" priority="33126">
      <formula>Q13="NO SUBSANABLE"</formula>
    </cfRule>
    <cfRule type="expression" dxfId="5354" priority="33136">
      <formula>Q13="REQUERIMIENTOS SUBSANADOS"</formula>
    </cfRule>
    <cfRule type="expression" dxfId="5353" priority="33137">
      <formula>Q13="PENDIENTES POR SUBSANAR"</formula>
    </cfRule>
    <cfRule type="expression" dxfId="5352" priority="33142">
      <formula>Q13="SIN OBSERVACIÓN"</formula>
    </cfRule>
    <cfRule type="containsBlanks" dxfId="5351" priority="33143">
      <formula>LEN(TRIM(P13))=0</formula>
    </cfRule>
  </conditionalFormatting>
  <conditionalFormatting sqref="Q13">
    <cfRule type="containsBlanks" dxfId="5350" priority="33121">
      <formula>LEN(TRIM(Q13))=0</formula>
    </cfRule>
    <cfRule type="cellIs" dxfId="5349" priority="33138" operator="equal">
      <formula>"REQUERIMIENTOS SUBSANADOS"</formula>
    </cfRule>
    <cfRule type="containsText" dxfId="5348" priority="33144" operator="containsText" text="NO SUBSANABLE">
      <formula>NOT(ISERROR(SEARCH("NO SUBSANABLE",Q13)))</formula>
    </cfRule>
    <cfRule type="containsText" dxfId="5347" priority="33145" operator="containsText" text="PENDIENTES POR SUBSANAR">
      <formula>NOT(ISERROR(SEARCH("PENDIENTES POR SUBSANAR",Q13)))</formula>
    </cfRule>
    <cfRule type="containsText" dxfId="5346" priority="33146" operator="containsText" text="SIN OBSERVACIÓN">
      <formula>NOT(ISERROR(SEARCH("SIN OBSERVACIÓN",Q13)))</formula>
    </cfRule>
  </conditionalFormatting>
  <conditionalFormatting sqref="R13">
    <cfRule type="containsBlanks" dxfId="5345" priority="33120">
      <formula>LEN(TRIM(R13))=0</formula>
    </cfRule>
    <cfRule type="cellIs" dxfId="5344" priority="33122" operator="equal">
      <formula>"NO CUMPLEN CON LO SOLICITADO"</formula>
    </cfRule>
    <cfRule type="cellIs" dxfId="5343" priority="33123" operator="equal">
      <formula>"CUMPLEN CON LO SOLICITADO"</formula>
    </cfRule>
    <cfRule type="cellIs" dxfId="5342" priority="33124" operator="equal">
      <formula>"PENDIENTES"</formula>
    </cfRule>
    <cfRule type="cellIs" dxfId="5341" priority="33125" operator="equal">
      <formula>"NINGUNO"</formula>
    </cfRule>
  </conditionalFormatting>
  <conditionalFormatting sqref="T28">
    <cfRule type="cellIs" dxfId="5340" priority="32958" operator="equal">
      <formula>"NO CUMPLE"</formula>
    </cfRule>
    <cfRule type="cellIs" dxfId="5339" priority="32959" operator="equal">
      <formula>"CUMPLE"</formula>
    </cfRule>
  </conditionalFormatting>
  <conditionalFormatting sqref="B28">
    <cfRule type="cellIs" dxfId="5338" priority="32956" operator="equal">
      <formula>"NO CUMPLE CON LA EXPERIENCIA REQUERIDA"</formula>
    </cfRule>
    <cfRule type="cellIs" dxfId="5337" priority="32957" operator="equal">
      <formula>"CUMPLE CON LA EXPERIENCIA REQUERIDA"</formula>
    </cfRule>
  </conditionalFormatting>
  <conditionalFormatting sqref="H13">
    <cfRule type="notContainsBlanks" dxfId="5336" priority="32955">
      <formula>LEN(TRIM(H13))&gt;0</formula>
    </cfRule>
  </conditionalFormatting>
  <conditionalFormatting sqref="G13">
    <cfRule type="notContainsBlanks" dxfId="5335" priority="32954">
      <formula>LEN(TRIM(G13))&gt;0</formula>
    </cfRule>
  </conditionalFormatting>
  <conditionalFormatting sqref="F13">
    <cfRule type="notContainsBlanks" dxfId="5334" priority="32953">
      <formula>LEN(TRIM(F13))&gt;0</formula>
    </cfRule>
  </conditionalFormatting>
  <conditionalFormatting sqref="E13">
    <cfRule type="notContainsBlanks" dxfId="5333" priority="32952">
      <formula>LEN(TRIM(E13))&gt;0</formula>
    </cfRule>
  </conditionalFormatting>
  <conditionalFormatting sqref="D13">
    <cfRule type="notContainsBlanks" dxfId="5332" priority="32951">
      <formula>LEN(TRIM(D13))&gt;0</formula>
    </cfRule>
  </conditionalFormatting>
  <conditionalFormatting sqref="C13">
    <cfRule type="notContainsBlanks" dxfId="5331" priority="32950">
      <formula>LEN(TRIM(C13))&gt;0</formula>
    </cfRule>
  </conditionalFormatting>
  <conditionalFormatting sqref="I13">
    <cfRule type="notContainsBlanks" dxfId="5330" priority="32949">
      <formula>LEN(TRIM(I13))&gt;0</formula>
    </cfRule>
  </conditionalFormatting>
  <conditionalFormatting sqref="N16">
    <cfRule type="expression" dxfId="5329" priority="25514">
      <formula>N16=" "</formula>
    </cfRule>
    <cfRule type="expression" dxfId="5328" priority="25515">
      <formula>N16="NO PRESENTÓ CERTIFICADO"</formula>
    </cfRule>
    <cfRule type="expression" dxfId="5327" priority="25516">
      <formula>N16="PRESENTÓ CERTIFICADO"</formula>
    </cfRule>
  </conditionalFormatting>
  <conditionalFormatting sqref="P19">
    <cfRule type="expression" dxfId="5326" priority="25491">
      <formula>Q19="NO SUBSANABLE"</formula>
    </cfRule>
    <cfRule type="expression" dxfId="5325" priority="25497">
      <formula>Q19="REQUERIMIENTOS SUBSANADOS"</formula>
    </cfRule>
    <cfRule type="expression" dxfId="5324" priority="25498">
      <formula>Q19="PENDIENTES POR SUBSANAR"</formula>
    </cfRule>
    <cfRule type="expression" dxfId="5323" priority="25503">
      <formula>Q19="SIN OBSERVACIÓN"</formula>
    </cfRule>
    <cfRule type="containsBlanks" dxfId="5322" priority="25504">
      <formula>LEN(TRIM(P19))=0</formula>
    </cfRule>
  </conditionalFormatting>
  <conditionalFormatting sqref="O16">
    <cfRule type="cellIs" dxfId="5321" priority="25496" operator="equal">
      <formula>"PENDIENTE POR DESCRIPCIÓN"</formula>
    </cfRule>
    <cfRule type="cellIs" dxfId="5320" priority="25500" operator="equal">
      <formula>"DESCRIPCIÓN INSUFICIENTE"</formula>
    </cfRule>
    <cfRule type="cellIs" dxfId="5319" priority="25501" operator="equal">
      <formula>"NO ESTÁ ACORDE A ITEM 5.2.1 (T.R.)"</formula>
    </cfRule>
    <cfRule type="cellIs" dxfId="5318" priority="25502" operator="equal">
      <formula>"ACORDE A ITEM 5.2.1 (T.R.)"</formula>
    </cfRule>
  </conditionalFormatting>
  <conditionalFormatting sqref="H16 H19">
    <cfRule type="notContainsBlanks" dxfId="5317" priority="25484">
      <formula>LEN(TRIM(H16))&gt;0</formula>
    </cfRule>
  </conditionalFormatting>
  <conditionalFormatting sqref="G16 G19">
    <cfRule type="notContainsBlanks" dxfId="5316" priority="25483">
      <formula>LEN(TRIM(G16))&gt;0</formula>
    </cfRule>
  </conditionalFormatting>
  <conditionalFormatting sqref="F16 F19">
    <cfRule type="notContainsBlanks" dxfId="5315" priority="25482">
      <formula>LEN(TRIM(F16))&gt;0</formula>
    </cfRule>
  </conditionalFormatting>
  <conditionalFormatting sqref="E16 E19">
    <cfRule type="notContainsBlanks" dxfId="5314" priority="25481">
      <formula>LEN(TRIM(E16))&gt;0</formula>
    </cfRule>
  </conditionalFormatting>
  <conditionalFormatting sqref="D16 D19">
    <cfRule type="notContainsBlanks" dxfId="5313" priority="25480">
      <formula>LEN(TRIM(D16))&gt;0</formula>
    </cfRule>
  </conditionalFormatting>
  <conditionalFormatting sqref="C16 C19">
    <cfRule type="notContainsBlanks" dxfId="5312" priority="25479">
      <formula>LEN(TRIM(C16))&gt;0</formula>
    </cfRule>
  </conditionalFormatting>
  <conditionalFormatting sqref="I16 I19">
    <cfRule type="notContainsBlanks" dxfId="5311" priority="25478">
      <formula>LEN(TRIM(I16))&gt;0</formula>
    </cfRule>
  </conditionalFormatting>
  <conditionalFormatting sqref="N22">
    <cfRule type="expression" dxfId="5310" priority="23851">
      <formula>N22=" "</formula>
    </cfRule>
    <cfRule type="expression" dxfId="5309" priority="23852">
      <formula>N22="NO PRESENTÓ CERTIFICADO"</formula>
    </cfRule>
    <cfRule type="expression" dxfId="5308" priority="23853">
      <formula>N22="PRESENTÓ CERTIFICADO"</formula>
    </cfRule>
  </conditionalFormatting>
  <conditionalFormatting sqref="P22">
    <cfRule type="expression" dxfId="5307" priority="23828">
      <formula>Q22="NO SUBSANABLE"</formula>
    </cfRule>
    <cfRule type="expression" dxfId="5306" priority="23834">
      <formula>Q22="REQUERIMIENTOS SUBSANADOS"</formula>
    </cfRule>
    <cfRule type="expression" dxfId="5305" priority="23835">
      <formula>Q22="PENDIENTES POR SUBSANAR"</formula>
    </cfRule>
    <cfRule type="expression" dxfId="5304" priority="23840">
      <formula>Q22="SIN OBSERVACIÓN"</formula>
    </cfRule>
    <cfRule type="containsBlanks" dxfId="5303" priority="23841">
      <formula>LEN(TRIM(P22))=0</formula>
    </cfRule>
  </conditionalFormatting>
  <conditionalFormatting sqref="O22">
    <cfRule type="cellIs" dxfId="5302" priority="23833" operator="equal">
      <formula>"PENDIENTE POR DESCRIPCIÓN"</formula>
    </cfRule>
    <cfRule type="cellIs" dxfId="5301" priority="23837" operator="equal">
      <formula>"DESCRIPCIÓN INSUFICIENTE"</formula>
    </cfRule>
    <cfRule type="cellIs" dxfId="5300" priority="23838" operator="equal">
      <formula>"NO ESTÁ ACORDE A ITEM 5.2.1 (T.R.)"</formula>
    </cfRule>
    <cfRule type="cellIs" dxfId="5299" priority="23839" operator="equal">
      <formula>"ACORDE A ITEM 5.2.1 (T.R.)"</formula>
    </cfRule>
  </conditionalFormatting>
  <conditionalFormatting sqref="Q22">
    <cfRule type="containsBlanks" dxfId="5298" priority="23823">
      <formula>LEN(TRIM(Q22))=0</formula>
    </cfRule>
    <cfRule type="cellIs" dxfId="5297" priority="23836" operator="equal">
      <formula>"REQUERIMIENTOS SUBSANADOS"</formula>
    </cfRule>
    <cfRule type="containsText" dxfId="5296" priority="23842" operator="containsText" text="NO SUBSANABLE">
      <formula>NOT(ISERROR(SEARCH("NO SUBSANABLE",Q22)))</formula>
    </cfRule>
    <cfRule type="containsText" dxfId="5295" priority="23843" operator="containsText" text="PENDIENTES POR SUBSANAR">
      <formula>NOT(ISERROR(SEARCH("PENDIENTES POR SUBSANAR",Q22)))</formula>
    </cfRule>
    <cfRule type="containsText" dxfId="5294" priority="23844" operator="containsText" text="SIN OBSERVACIÓN">
      <formula>NOT(ISERROR(SEARCH("SIN OBSERVACIÓN",Q22)))</formula>
    </cfRule>
  </conditionalFormatting>
  <conditionalFormatting sqref="R22">
    <cfRule type="containsBlanks" dxfId="5293" priority="23822">
      <formula>LEN(TRIM(R22))=0</formula>
    </cfRule>
    <cfRule type="cellIs" dxfId="5292" priority="23824" operator="equal">
      <formula>"NO CUMPLEN CON LO SOLICITADO"</formula>
    </cfRule>
    <cfRule type="cellIs" dxfId="5291" priority="23825" operator="equal">
      <formula>"CUMPLEN CON LO SOLICITADO"</formula>
    </cfRule>
    <cfRule type="cellIs" dxfId="5290" priority="23826" operator="equal">
      <formula>"PENDIENTES"</formula>
    </cfRule>
    <cfRule type="cellIs" dxfId="5289" priority="23827" operator="equal">
      <formula>"NINGUNO"</formula>
    </cfRule>
  </conditionalFormatting>
  <conditionalFormatting sqref="H22">
    <cfRule type="notContainsBlanks" dxfId="5288" priority="23821">
      <formula>LEN(TRIM(H22))&gt;0</formula>
    </cfRule>
  </conditionalFormatting>
  <conditionalFormatting sqref="G22">
    <cfRule type="notContainsBlanks" dxfId="5287" priority="23820">
      <formula>LEN(TRIM(G22))&gt;0</formula>
    </cfRule>
  </conditionalFormatting>
  <conditionalFormatting sqref="F22">
    <cfRule type="notContainsBlanks" dxfId="5286" priority="23819">
      <formula>LEN(TRIM(F22))&gt;0</formula>
    </cfRule>
  </conditionalFormatting>
  <conditionalFormatting sqref="E22">
    <cfRule type="notContainsBlanks" dxfId="5285" priority="23818">
      <formula>LEN(TRIM(E22))&gt;0</formula>
    </cfRule>
  </conditionalFormatting>
  <conditionalFormatting sqref="D22">
    <cfRule type="notContainsBlanks" dxfId="5284" priority="23817">
      <formula>LEN(TRIM(D22))&gt;0</formula>
    </cfRule>
  </conditionalFormatting>
  <conditionalFormatting sqref="C22">
    <cfRule type="notContainsBlanks" dxfId="5283" priority="23816">
      <formula>LEN(TRIM(C22))&gt;0</formula>
    </cfRule>
  </conditionalFormatting>
  <conditionalFormatting sqref="I22">
    <cfRule type="notContainsBlanks" dxfId="5282" priority="23815">
      <formula>LEN(TRIM(I22))&gt;0</formula>
    </cfRule>
  </conditionalFormatting>
  <conditionalFormatting sqref="T13">
    <cfRule type="cellIs" dxfId="5281" priority="23813" operator="equal">
      <formula>"NO"</formula>
    </cfRule>
    <cfRule type="cellIs" dxfId="5280" priority="23814" operator="equal">
      <formula>"SI"</formula>
    </cfRule>
  </conditionalFormatting>
  <conditionalFormatting sqref="N25">
    <cfRule type="expression" dxfId="5279" priority="20416">
      <formula>N25=" "</formula>
    </cfRule>
    <cfRule type="expression" dxfId="5278" priority="20417">
      <formula>N25="NO PRESENTÓ CERTIFICADO"</formula>
    </cfRule>
    <cfRule type="expression" dxfId="5277" priority="20418">
      <formula>N25="PRESENTÓ CERTIFICADO"</formula>
    </cfRule>
  </conditionalFormatting>
  <conditionalFormatting sqref="P25">
    <cfRule type="expression" dxfId="5276" priority="20399">
      <formula>Q25="NO SUBSANABLE"</formula>
    </cfRule>
    <cfRule type="expression" dxfId="5275" priority="20401">
      <formula>Q25="REQUERIMIENTOS SUBSANADOS"</formula>
    </cfRule>
    <cfRule type="expression" dxfId="5274" priority="20402">
      <formula>Q25="PENDIENTES POR SUBSANAR"</formula>
    </cfRule>
    <cfRule type="expression" dxfId="5273" priority="20407">
      <formula>Q25="SIN OBSERVACIÓN"</formula>
    </cfRule>
    <cfRule type="containsBlanks" dxfId="5272" priority="20408">
      <formula>LEN(TRIM(P25))=0</formula>
    </cfRule>
  </conditionalFormatting>
  <conditionalFormatting sqref="O25">
    <cfRule type="cellIs" dxfId="5271" priority="20400" operator="equal">
      <formula>"PENDIENTE POR DESCRIPCIÓN"</formula>
    </cfRule>
    <cfRule type="cellIs" dxfId="5270" priority="20404" operator="equal">
      <formula>"DESCRIPCIÓN INSUFICIENTE"</formula>
    </cfRule>
    <cfRule type="cellIs" dxfId="5269" priority="20405" operator="equal">
      <formula>"NO ESTÁ ACORDE A ITEM 5.2.1 (T.R.)"</formula>
    </cfRule>
    <cfRule type="cellIs" dxfId="5268" priority="20406" operator="equal">
      <formula>"ACORDE A ITEM 5.2.1 (T.R.)"</formula>
    </cfRule>
  </conditionalFormatting>
  <conditionalFormatting sqref="Q25">
    <cfRule type="containsBlanks" dxfId="5267" priority="20394">
      <formula>LEN(TRIM(Q25))=0</formula>
    </cfRule>
    <cfRule type="cellIs" dxfId="5266" priority="20403" operator="equal">
      <formula>"REQUERIMIENTOS SUBSANADOS"</formula>
    </cfRule>
    <cfRule type="containsText" dxfId="5265" priority="20409" operator="containsText" text="NO SUBSANABLE">
      <formula>NOT(ISERROR(SEARCH("NO SUBSANABLE",Q25)))</formula>
    </cfRule>
    <cfRule type="containsText" dxfId="5264" priority="20410" operator="containsText" text="PENDIENTES POR SUBSANAR">
      <formula>NOT(ISERROR(SEARCH("PENDIENTES POR SUBSANAR",Q25)))</formula>
    </cfRule>
    <cfRule type="containsText" dxfId="5263" priority="20411" operator="containsText" text="SIN OBSERVACIÓN">
      <formula>NOT(ISERROR(SEARCH("SIN OBSERVACIÓN",Q25)))</formula>
    </cfRule>
  </conditionalFormatting>
  <conditionalFormatting sqref="R25">
    <cfRule type="containsBlanks" dxfId="5262" priority="20393">
      <formula>LEN(TRIM(R25))=0</formula>
    </cfRule>
    <cfRule type="cellIs" dxfId="5261" priority="20395" operator="equal">
      <formula>"NO CUMPLEN CON LO SOLICITADO"</formula>
    </cfRule>
    <cfRule type="cellIs" dxfId="5260" priority="20396" operator="equal">
      <formula>"CUMPLEN CON LO SOLICITADO"</formula>
    </cfRule>
    <cfRule type="cellIs" dxfId="5259" priority="20397" operator="equal">
      <formula>"PENDIENTES"</formula>
    </cfRule>
    <cfRule type="cellIs" dxfId="5258" priority="20398" operator="equal">
      <formula>"NINGUNO"</formula>
    </cfRule>
  </conditionalFormatting>
  <conditionalFormatting sqref="H25">
    <cfRule type="notContainsBlanks" dxfId="5257" priority="20392">
      <formula>LEN(TRIM(H25))&gt;0</formula>
    </cfRule>
  </conditionalFormatting>
  <conditionalFormatting sqref="G25">
    <cfRule type="notContainsBlanks" dxfId="5256" priority="20391">
      <formula>LEN(TRIM(G25))&gt;0</formula>
    </cfRule>
  </conditionalFormatting>
  <conditionalFormatting sqref="F25">
    <cfRule type="notContainsBlanks" dxfId="5255" priority="20390">
      <formula>LEN(TRIM(F25))&gt;0</formula>
    </cfRule>
  </conditionalFormatting>
  <conditionalFormatting sqref="E25">
    <cfRule type="notContainsBlanks" dxfId="5254" priority="20389">
      <formula>LEN(TRIM(E25))&gt;0</formula>
    </cfRule>
  </conditionalFormatting>
  <conditionalFormatting sqref="D25">
    <cfRule type="notContainsBlanks" dxfId="5253" priority="20388">
      <formula>LEN(TRIM(D25))&gt;0</formula>
    </cfRule>
  </conditionalFormatting>
  <conditionalFormatting sqref="C25">
    <cfRule type="notContainsBlanks" dxfId="5252" priority="20387">
      <formula>LEN(TRIM(C25))&gt;0</formula>
    </cfRule>
  </conditionalFormatting>
  <conditionalFormatting sqref="I25">
    <cfRule type="notContainsBlanks" dxfId="5251" priority="20386">
      <formula>LEN(TRIM(I25))&gt;0</formula>
    </cfRule>
  </conditionalFormatting>
  <conditionalFormatting sqref="K14:K15">
    <cfRule type="expression" dxfId="5250" priority="20380">
      <formula>J14="NO CUMPLE"</formula>
    </cfRule>
    <cfRule type="expression" dxfId="5249" priority="20381">
      <formula>J14="CUMPLE"</formula>
    </cfRule>
  </conditionalFormatting>
  <conditionalFormatting sqref="J14:J15">
    <cfRule type="cellIs" dxfId="5248" priority="20378" operator="equal">
      <formula>"NO CUMPLE"</formula>
    </cfRule>
    <cfRule type="cellIs" dxfId="5247" priority="20379" operator="equal">
      <formula>"CUMPLE"</formula>
    </cfRule>
  </conditionalFormatting>
  <conditionalFormatting sqref="M14">
    <cfRule type="expression" dxfId="5246" priority="20376">
      <formula>L14="NO CUMPLE"</formula>
    </cfRule>
    <cfRule type="expression" dxfId="5245" priority="20377">
      <formula>L14="CUMPLE"</formula>
    </cfRule>
  </conditionalFormatting>
  <conditionalFormatting sqref="B50">
    <cfRule type="cellIs" dxfId="5244" priority="20274" operator="equal">
      <formula>"NO CUMPLE CON LA EXPERIENCIA REQUERIDA"</formula>
    </cfRule>
    <cfRule type="cellIs" dxfId="5243" priority="20275" operator="equal">
      <formula>"CUMPLE CON LA EXPERIENCIA REQUERIDA"</formula>
    </cfRule>
  </conditionalFormatting>
  <conditionalFormatting sqref="B72">
    <cfRule type="cellIs" dxfId="5242" priority="20066" operator="equal">
      <formula>"NO CUMPLE CON LA EXPERIENCIA REQUERIDA"</formula>
    </cfRule>
    <cfRule type="cellIs" dxfId="5241" priority="20067" operator="equal">
      <formula>"CUMPLE CON LA EXPERIENCIA REQUERIDA"</formula>
    </cfRule>
  </conditionalFormatting>
  <conditionalFormatting sqref="B94">
    <cfRule type="cellIs" dxfId="5240" priority="19858" operator="equal">
      <formula>"NO CUMPLE CON LA EXPERIENCIA REQUERIDA"</formula>
    </cfRule>
    <cfRule type="cellIs" dxfId="5239" priority="19859" operator="equal">
      <formula>"CUMPLE CON LA EXPERIENCIA REQUERIDA"</formula>
    </cfRule>
  </conditionalFormatting>
  <conditionalFormatting sqref="B116">
    <cfRule type="cellIs" dxfId="5238" priority="19650" operator="equal">
      <formula>"NO CUMPLE CON LA EXPERIENCIA REQUERIDA"</formula>
    </cfRule>
    <cfRule type="cellIs" dxfId="5237" priority="19651" operator="equal">
      <formula>"CUMPLE CON LA EXPERIENCIA REQUERIDA"</formula>
    </cfRule>
  </conditionalFormatting>
  <conditionalFormatting sqref="B138">
    <cfRule type="cellIs" dxfId="5236" priority="19442" operator="equal">
      <formula>"NO CUMPLE CON LA EXPERIENCIA REQUERIDA"</formula>
    </cfRule>
    <cfRule type="cellIs" dxfId="5235" priority="19443" operator="equal">
      <formula>"CUMPLE CON LA EXPERIENCIA REQUERIDA"</formula>
    </cfRule>
  </conditionalFormatting>
  <conditionalFormatting sqref="N145 N148 N151 N154">
    <cfRule type="expression" dxfId="5234" priority="19263">
      <formula>N145=" "</formula>
    </cfRule>
    <cfRule type="expression" dxfId="5233" priority="19264">
      <formula>N145="NO PRESENTÓ CERTIFICADO"</formula>
    </cfRule>
    <cfRule type="expression" dxfId="5232" priority="19265">
      <formula>N145="PRESENTÓ CERTIFICADO"</formula>
    </cfRule>
  </conditionalFormatting>
  <conditionalFormatting sqref="O145 O148 O151 O154">
    <cfRule type="cellIs" dxfId="5231" priority="19245" operator="equal">
      <formula>"PENDIENTE POR DESCRIPCIÓN"</formula>
    </cfRule>
    <cfRule type="cellIs" dxfId="5230" priority="19249" operator="equal">
      <formula>"DESCRIPCIÓN INSUFICIENTE"</formula>
    </cfRule>
    <cfRule type="cellIs" dxfId="5229" priority="19250" operator="equal">
      <formula>"NO ESTÁ ACORDE A ITEM 5.2.1 (T.R.)"</formula>
    </cfRule>
    <cfRule type="cellIs" dxfId="5228" priority="19251" operator="equal">
      <formula>"ACORDE A ITEM 5.2.1 (T.R.)"</formula>
    </cfRule>
  </conditionalFormatting>
  <conditionalFormatting sqref="B160">
    <cfRule type="cellIs" dxfId="5227" priority="19234" operator="equal">
      <formula>"NO CUMPLE CON LA EXPERIENCIA REQUERIDA"</formula>
    </cfRule>
    <cfRule type="cellIs" dxfId="5226" priority="19235" operator="equal">
      <formula>"CUMPLE CON LA EXPERIENCIA REQUERIDA"</formula>
    </cfRule>
  </conditionalFormatting>
  <conditionalFormatting sqref="H145">
    <cfRule type="notContainsBlanks" dxfId="5225" priority="19233">
      <formula>LEN(TRIM(H145))&gt;0</formula>
    </cfRule>
  </conditionalFormatting>
  <conditionalFormatting sqref="G145">
    <cfRule type="notContainsBlanks" dxfId="5224" priority="19232">
      <formula>LEN(TRIM(G145))&gt;0</formula>
    </cfRule>
  </conditionalFormatting>
  <conditionalFormatting sqref="F145">
    <cfRule type="notContainsBlanks" dxfId="5223" priority="19231">
      <formula>LEN(TRIM(F145))&gt;0</formula>
    </cfRule>
  </conditionalFormatting>
  <conditionalFormatting sqref="E145">
    <cfRule type="notContainsBlanks" dxfId="5222" priority="19230">
      <formula>LEN(TRIM(E145))&gt;0</formula>
    </cfRule>
  </conditionalFormatting>
  <conditionalFormatting sqref="D145">
    <cfRule type="notContainsBlanks" dxfId="5221" priority="19229">
      <formula>LEN(TRIM(D145))&gt;0</formula>
    </cfRule>
  </conditionalFormatting>
  <conditionalFormatting sqref="C145">
    <cfRule type="notContainsBlanks" dxfId="5220" priority="19228">
      <formula>LEN(TRIM(C145))&gt;0</formula>
    </cfRule>
  </conditionalFormatting>
  <conditionalFormatting sqref="I145">
    <cfRule type="notContainsBlanks" dxfId="5219" priority="19227">
      <formula>LEN(TRIM(I145))&gt;0</formula>
    </cfRule>
  </conditionalFormatting>
  <conditionalFormatting sqref="G148 G151">
    <cfRule type="notContainsBlanks" dxfId="5218" priority="19203">
      <formula>LEN(TRIM(G148))&gt;0</formula>
    </cfRule>
  </conditionalFormatting>
  <conditionalFormatting sqref="F148">
    <cfRule type="notContainsBlanks" dxfId="5217" priority="19202">
      <formula>LEN(TRIM(F148))&gt;0</formula>
    </cfRule>
  </conditionalFormatting>
  <conditionalFormatting sqref="E148 E151">
    <cfRule type="notContainsBlanks" dxfId="5216" priority="19201">
      <formula>LEN(TRIM(E148))&gt;0</formula>
    </cfRule>
  </conditionalFormatting>
  <conditionalFormatting sqref="D148 D151">
    <cfRule type="notContainsBlanks" dxfId="5215" priority="19200">
      <formula>LEN(TRIM(D148))&gt;0</formula>
    </cfRule>
  </conditionalFormatting>
  <conditionalFormatting sqref="C148 C151">
    <cfRule type="notContainsBlanks" dxfId="5214" priority="19199">
      <formula>LEN(TRIM(C148))&gt;0</formula>
    </cfRule>
  </conditionalFormatting>
  <conditionalFormatting sqref="G154">
    <cfRule type="notContainsBlanks" dxfId="5213" priority="19174">
      <formula>LEN(TRIM(G154))&gt;0</formula>
    </cfRule>
  </conditionalFormatting>
  <conditionalFormatting sqref="E154">
    <cfRule type="notContainsBlanks" dxfId="5212" priority="19172">
      <formula>LEN(TRIM(E154))&gt;0</formula>
    </cfRule>
  </conditionalFormatting>
  <conditionalFormatting sqref="D154">
    <cfRule type="notContainsBlanks" dxfId="5211" priority="19171">
      <formula>LEN(TRIM(D154))&gt;0</formula>
    </cfRule>
  </conditionalFormatting>
  <conditionalFormatting sqref="C154">
    <cfRule type="notContainsBlanks" dxfId="5210" priority="19170">
      <formula>LEN(TRIM(C154))&gt;0</formula>
    </cfRule>
  </conditionalFormatting>
  <conditionalFormatting sqref="T145">
    <cfRule type="cellIs" dxfId="5209" priority="19167" operator="equal">
      <formula>"NO"</formula>
    </cfRule>
    <cfRule type="cellIs" dxfId="5208" priority="19168" operator="equal">
      <formula>"SI"</formula>
    </cfRule>
  </conditionalFormatting>
  <conditionalFormatting sqref="P157">
    <cfRule type="expression" dxfId="5207" priority="19149">
      <formula>Q157="NO SUBSANABLE"</formula>
    </cfRule>
    <cfRule type="expression" dxfId="5206" priority="19151">
      <formula>Q157="REQUERIMIENTOS SUBSANADOS"</formula>
    </cfRule>
    <cfRule type="expression" dxfId="5205" priority="19152">
      <formula>Q157="PENDIENTES POR SUBSANAR"</formula>
    </cfRule>
    <cfRule type="expression" dxfId="5204" priority="19157">
      <formula>Q157="SIN OBSERVACIÓN"</formula>
    </cfRule>
    <cfRule type="containsBlanks" dxfId="5203" priority="19158">
      <formula>LEN(TRIM(P157))=0</formula>
    </cfRule>
  </conditionalFormatting>
  <conditionalFormatting sqref="Q157">
    <cfRule type="containsBlanks" dxfId="5202" priority="19144">
      <formula>LEN(TRIM(Q157))=0</formula>
    </cfRule>
    <cfRule type="cellIs" dxfId="5201" priority="19153" operator="equal">
      <formula>"REQUERIMIENTOS SUBSANADOS"</formula>
    </cfRule>
    <cfRule type="containsText" dxfId="5200" priority="19159" operator="containsText" text="NO SUBSANABLE">
      <formula>NOT(ISERROR(SEARCH("NO SUBSANABLE",Q157)))</formula>
    </cfRule>
    <cfRule type="containsText" dxfId="5199" priority="19160" operator="containsText" text="PENDIENTES POR SUBSANAR">
      <formula>NOT(ISERROR(SEARCH("PENDIENTES POR SUBSANAR",Q157)))</formula>
    </cfRule>
    <cfRule type="containsText" dxfId="5198" priority="19161" operator="containsText" text="SIN OBSERVACIÓN">
      <formula>NOT(ISERROR(SEARCH("SIN OBSERVACIÓN",Q157)))</formula>
    </cfRule>
  </conditionalFormatting>
  <conditionalFormatting sqref="R157">
    <cfRule type="containsBlanks" dxfId="5197" priority="19143">
      <formula>LEN(TRIM(R157))=0</formula>
    </cfRule>
    <cfRule type="cellIs" dxfId="5196" priority="19145" operator="equal">
      <formula>"NO CUMPLEN CON LO SOLICITADO"</formula>
    </cfRule>
    <cfRule type="cellIs" dxfId="5195" priority="19146" operator="equal">
      <formula>"CUMPLEN CON LO SOLICITADO"</formula>
    </cfRule>
    <cfRule type="cellIs" dxfId="5194" priority="19147" operator="equal">
      <formula>"PENDIENTES"</formula>
    </cfRule>
    <cfRule type="cellIs" dxfId="5193" priority="19148" operator="equal">
      <formula>"NINGUNO"</formula>
    </cfRule>
  </conditionalFormatting>
  <conditionalFormatting sqref="G157">
    <cfRule type="notContainsBlanks" dxfId="5192" priority="19141">
      <formula>LEN(TRIM(G157))&gt;0</formula>
    </cfRule>
  </conditionalFormatting>
  <conditionalFormatting sqref="F157">
    <cfRule type="notContainsBlanks" dxfId="5191" priority="19140">
      <formula>LEN(TRIM(F157))&gt;0</formula>
    </cfRule>
  </conditionalFormatting>
  <conditionalFormatting sqref="E157">
    <cfRule type="notContainsBlanks" dxfId="5190" priority="19139">
      <formula>LEN(TRIM(E157))&gt;0</formula>
    </cfRule>
  </conditionalFormatting>
  <conditionalFormatting sqref="D157">
    <cfRule type="notContainsBlanks" dxfId="5189" priority="19138">
      <formula>LEN(TRIM(D157))&gt;0</formula>
    </cfRule>
  </conditionalFormatting>
  <conditionalFormatting sqref="C157">
    <cfRule type="notContainsBlanks" dxfId="5188" priority="19137">
      <formula>LEN(TRIM(C157))&gt;0</formula>
    </cfRule>
  </conditionalFormatting>
  <conditionalFormatting sqref="I157">
    <cfRule type="notContainsBlanks" dxfId="5187" priority="19136">
      <formula>LEN(TRIM(I157))&gt;0</formula>
    </cfRule>
  </conditionalFormatting>
  <conditionalFormatting sqref="B182">
    <cfRule type="cellIs" dxfId="5186" priority="19026" operator="equal">
      <formula>"NO CUMPLE CON LA EXPERIENCIA REQUERIDA"</formula>
    </cfRule>
    <cfRule type="cellIs" dxfId="5185" priority="19027" operator="equal">
      <formula>"CUMPLE CON LA EXPERIENCIA REQUERIDA"</formula>
    </cfRule>
  </conditionalFormatting>
  <conditionalFormatting sqref="H167">
    <cfRule type="notContainsBlanks" dxfId="5184" priority="19025">
      <formula>LEN(TRIM(H167))&gt;0</formula>
    </cfRule>
  </conditionalFormatting>
  <conditionalFormatting sqref="G167">
    <cfRule type="notContainsBlanks" dxfId="5183" priority="19024">
      <formula>LEN(TRIM(G167))&gt;0</formula>
    </cfRule>
  </conditionalFormatting>
  <conditionalFormatting sqref="E167">
    <cfRule type="notContainsBlanks" dxfId="5182" priority="19022">
      <formula>LEN(TRIM(E167))&gt;0</formula>
    </cfRule>
  </conditionalFormatting>
  <conditionalFormatting sqref="D167">
    <cfRule type="notContainsBlanks" dxfId="5181" priority="19021">
      <formula>LEN(TRIM(D167))&gt;0</formula>
    </cfRule>
  </conditionalFormatting>
  <conditionalFormatting sqref="C167">
    <cfRule type="notContainsBlanks" dxfId="5180" priority="19020">
      <formula>LEN(TRIM(C167))&gt;0</formula>
    </cfRule>
  </conditionalFormatting>
  <conditionalFormatting sqref="I167">
    <cfRule type="notContainsBlanks" dxfId="5179" priority="19019">
      <formula>LEN(TRIM(I167))&gt;0</formula>
    </cfRule>
  </conditionalFormatting>
  <conditionalFormatting sqref="F176">
    <cfRule type="notContainsBlanks" dxfId="5178" priority="18965">
      <formula>LEN(TRIM(F176))&gt;0</formula>
    </cfRule>
  </conditionalFormatting>
  <conditionalFormatting sqref="G170 G173">
    <cfRule type="notContainsBlanks" dxfId="5177" priority="18995">
      <formula>LEN(TRIM(G170))&gt;0</formula>
    </cfRule>
  </conditionalFormatting>
  <conditionalFormatting sqref="E170">
    <cfRule type="notContainsBlanks" dxfId="5176" priority="18993">
      <formula>LEN(TRIM(E170))&gt;0</formula>
    </cfRule>
  </conditionalFormatting>
  <conditionalFormatting sqref="D170 D173">
    <cfRule type="notContainsBlanks" dxfId="5175" priority="18992">
      <formula>LEN(TRIM(D170))&gt;0</formula>
    </cfRule>
  </conditionalFormatting>
  <conditionalFormatting sqref="C170 C173">
    <cfRule type="notContainsBlanks" dxfId="5174" priority="18991">
      <formula>LEN(TRIM(C170))&gt;0</formula>
    </cfRule>
  </conditionalFormatting>
  <conditionalFormatting sqref="G176">
    <cfRule type="notContainsBlanks" dxfId="5173" priority="18966">
      <formula>LEN(TRIM(G176))&gt;0</formula>
    </cfRule>
  </conditionalFormatting>
  <conditionalFormatting sqref="D176">
    <cfRule type="notContainsBlanks" dxfId="5172" priority="18963">
      <formula>LEN(TRIM(D176))&gt;0</formula>
    </cfRule>
  </conditionalFormatting>
  <conditionalFormatting sqref="C176">
    <cfRule type="notContainsBlanks" dxfId="5171" priority="18962">
      <formula>LEN(TRIM(C176))&gt;0</formula>
    </cfRule>
  </conditionalFormatting>
  <conditionalFormatting sqref="P179">
    <cfRule type="expression" dxfId="5170" priority="18941">
      <formula>Q179="NO SUBSANABLE"</formula>
    </cfRule>
    <cfRule type="expression" dxfId="5169" priority="18943">
      <formula>Q179="REQUERIMIENTOS SUBSANADOS"</formula>
    </cfRule>
    <cfRule type="expression" dxfId="5168" priority="18944">
      <formula>Q179="PENDIENTES POR SUBSANAR"</formula>
    </cfRule>
    <cfRule type="expression" dxfId="5167" priority="18949">
      <formula>Q179="SIN OBSERVACIÓN"</formula>
    </cfRule>
    <cfRule type="containsBlanks" dxfId="5166" priority="18950">
      <formula>LEN(TRIM(P179))=0</formula>
    </cfRule>
  </conditionalFormatting>
  <conditionalFormatting sqref="Q179">
    <cfRule type="containsBlanks" dxfId="5165" priority="18936">
      <formula>LEN(TRIM(Q179))=0</formula>
    </cfRule>
    <cfRule type="cellIs" dxfId="5164" priority="18945" operator="equal">
      <formula>"REQUERIMIENTOS SUBSANADOS"</formula>
    </cfRule>
    <cfRule type="containsText" dxfId="5163" priority="18951" operator="containsText" text="NO SUBSANABLE">
      <formula>NOT(ISERROR(SEARCH("NO SUBSANABLE",Q179)))</formula>
    </cfRule>
    <cfRule type="containsText" dxfId="5162" priority="18952" operator="containsText" text="PENDIENTES POR SUBSANAR">
      <formula>NOT(ISERROR(SEARCH("PENDIENTES POR SUBSANAR",Q179)))</formula>
    </cfRule>
    <cfRule type="containsText" dxfId="5161" priority="18953" operator="containsText" text="SIN OBSERVACIÓN">
      <formula>NOT(ISERROR(SEARCH("SIN OBSERVACIÓN",Q179)))</formula>
    </cfRule>
  </conditionalFormatting>
  <conditionalFormatting sqref="H179">
    <cfRule type="notContainsBlanks" dxfId="5160" priority="18934">
      <formula>LEN(TRIM(H179))&gt;0</formula>
    </cfRule>
  </conditionalFormatting>
  <conditionalFormatting sqref="G179">
    <cfRule type="notContainsBlanks" dxfId="5159" priority="18933">
      <formula>LEN(TRIM(G179))&gt;0</formula>
    </cfRule>
  </conditionalFormatting>
  <conditionalFormatting sqref="E179">
    <cfRule type="notContainsBlanks" dxfId="5158" priority="18931">
      <formula>LEN(TRIM(E179))&gt;0</formula>
    </cfRule>
  </conditionalFormatting>
  <conditionalFormatting sqref="D179">
    <cfRule type="notContainsBlanks" dxfId="5157" priority="18930">
      <formula>LEN(TRIM(D179))&gt;0</formula>
    </cfRule>
  </conditionalFormatting>
  <conditionalFormatting sqref="C179">
    <cfRule type="notContainsBlanks" dxfId="5156" priority="18929">
      <formula>LEN(TRIM(C179))&gt;0</formula>
    </cfRule>
  </conditionalFormatting>
  <conditionalFormatting sqref="I179">
    <cfRule type="notContainsBlanks" dxfId="5155" priority="18928">
      <formula>LEN(TRIM(I179))&gt;0</formula>
    </cfRule>
  </conditionalFormatting>
  <conditionalFormatting sqref="P189">
    <cfRule type="expression" dxfId="5154" priority="18828">
      <formula>Q189="NO SUBSANABLE"</formula>
    </cfRule>
    <cfRule type="expression" dxfId="5153" priority="18830">
      <formula>Q189="REQUERIMIENTOS SUBSANADOS"</formula>
    </cfRule>
    <cfRule type="expression" dxfId="5152" priority="18831">
      <formula>Q189="PENDIENTES POR SUBSANAR"</formula>
    </cfRule>
    <cfRule type="expression" dxfId="5151" priority="18836">
      <formula>Q189="SIN OBSERVACIÓN"</formula>
    </cfRule>
    <cfRule type="containsBlanks" dxfId="5150" priority="18837">
      <formula>LEN(TRIM(P189))=0</formula>
    </cfRule>
  </conditionalFormatting>
  <conditionalFormatting sqref="B204">
    <cfRule type="cellIs" dxfId="5149" priority="18818" operator="equal">
      <formula>"NO CUMPLE CON LA EXPERIENCIA REQUERIDA"</formula>
    </cfRule>
    <cfRule type="cellIs" dxfId="5148" priority="18819" operator="equal">
      <formula>"CUMPLE CON LA EXPERIENCIA REQUERIDA"</formula>
    </cfRule>
  </conditionalFormatting>
  <conditionalFormatting sqref="H189">
    <cfRule type="notContainsBlanks" dxfId="5147" priority="18817">
      <formula>LEN(TRIM(H189))&gt;0</formula>
    </cfRule>
  </conditionalFormatting>
  <conditionalFormatting sqref="G189">
    <cfRule type="notContainsBlanks" dxfId="5146" priority="18816">
      <formula>LEN(TRIM(G189))&gt;0</formula>
    </cfRule>
  </conditionalFormatting>
  <conditionalFormatting sqref="F189">
    <cfRule type="notContainsBlanks" dxfId="5145" priority="18815">
      <formula>LEN(TRIM(F189))&gt;0</formula>
    </cfRule>
  </conditionalFormatting>
  <conditionalFormatting sqref="E189">
    <cfRule type="notContainsBlanks" dxfId="5144" priority="18814">
      <formula>LEN(TRIM(E189))&gt;0</formula>
    </cfRule>
  </conditionalFormatting>
  <conditionalFormatting sqref="D189">
    <cfRule type="notContainsBlanks" dxfId="5143" priority="18813">
      <formula>LEN(TRIM(D189))&gt;0</formula>
    </cfRule>
  </conditionalFormatting>
  <conditionalFormatting sqref="C189 C192 C195 C198 C201">
    <cfRule type="notContainsBlanks" dxfId="5142" priority="18812">
      <formula>LEN(TRIM(C189))&gt;0</formula>
    </cfRule>
  </conditionalFormatting>
  <conditionalFormatting sqref="I189">
    <cfRule type="notContainsBlanks" dxfId="5141" priority="18811">
      <formula>LEN(TRIM(I189))&gt;0</formula>
    </cfRule>
  </conditionalFormatting>
  <conditionalFormatting sqref="P192">
    <cfRule type="expression" dxfId="5140" priority="18795">
      <formula>Q192="NO SUBSANABLE"</formula>
    </cfRule>
    <cfRule type="expression" dxfId="5139" priority="18797">
      <formula>Q192="REQUERIMIENTOS SUBSANADOS"</formula>
    </cfRule>
    <cfRule type="expression" dxfId="5138" priority="18798">
      <formula>Q192="PENDIENTES POR SUBSANAR"</formula>
    </cfRule>
    <cfRule type="expression" dxfId="5137" priority="18803">
      <formula>Q192="SIN OBSERVACIÓN"</formula>
    </cfRule>
    <cfRule type="containsBlanks" dxfId="5136" priority="18804">
      <formula>LEN(TRIM(P192))=0</formula>
    </cfRule>
  </conditionalFormatting>
  <conditionalFormatting sqref="H192">
    <cfRule type="notContainsBlanks" dxfId="5135" priority="18788">
      <formula>LEN(TRIM(H192))&gt;0</formula>
    </cfRule>
  </conditionalFormatting>
  <conditionalFormatting sqref="G192 G195">
    <cfRule type="notContainsBlanks" dxfId="5134" priority="18787">
      <formula>LEN(TRIM(G192))&gt;0</formula>
    </cfRule>
  </conditionalFormatting>
  <conditionalFormatting sqref="F192 F195">
    <cfRule type="notContainsBlanks" dxfId="5133" priority="18786">
      <formula>LEN(TRIM(F192))&gt;0</formula>
    </cfRule>
  </conditionalFormatting>
  <conditionalFormatting sqref="E192 E195">
    <cfRule type="notContainsBlanks" dxfId="5132" priority="18785">
      <formula>LEN(TRIM(E192))&gt;0</formula>
    </cfRule>
  </conditionalFormatting>
  <conditionalFormatting sqref="D192 D195">
    <cfRule type="notContainsBlanks" dxfId="5131" priority="18784">
      <formula>LEN(TRIM(D192))&gt;0</formula>
    </cfRule>
  </conditionalFormatting>
  <conditionalFormatting sqref="I192">
    <cfRule type="notContainsBlanks" dxfId="5130" priority="18782">
      <formula>LEN(TRIM(I192))&gt;0</formula>
    </cfRule>
  </conditionalFormatting>
  <conditionalFormatting sqref="G198">
    <cfRule type="notContainsBlanks" dxfId="5129" priority="18758">
      <formula>LEN(TRIM(G198))&gt;0</formula>
    </cfRule>
  </conditionalFormatting>
  <conditionalFormatting sqref="F198">
    <cfRule type="notContainsBlanks" dxfId="5128" priority="18757">
      <formula>LEN(TRIM(F198))&gt;0</formula>
    </cfRule>
  </conditionalFormatting>
  <conditionalFormatting sqref="E198">
    <cfRule type="notContainsBlanks" dxfId="5127" priority="18756">
      <formula>LEN(TRIM(E198))&gt;0</formula>
    </cfRule>
  </conditionalFormatting>
  <conditionalFormatting sqref="D198">
    <cfRule type="notContainsBlanks" dxfId="5126" priority="18755">
      <formula>LEN(TRIM(D198))&gt;0</formula>
    </cfRule>
  </conditionalFormatting>
  <conditionalFormatting sqref="T189">
    <cfRule type="cellIs" dxfId="5125" priority="18751" operator="equal">
      <formula>"NO"</formula>
    </cfRule>
    <cfRule type="cellIs" dxfId="5124" priority="18752" operator="equal">
      <formula>"SI"</formula>
    </cfRule>
  </conditionalFormatting>
  <conditionalFormatting sqref="G201">
    <cfRule type="notContainsBlanks" dxfId="5123" priority="18725">
      <formula>LEN(TRIM(G201))&gt;0</formula>
    </cfRule>
  </conditionalFormatting>
  <conditionalFormatting sqref="F201">
    <cfRule type="notContainsBlanks" dxfId="5122" priority="18724">
      <formula>LEN(TRIM(F201))&gt;0</formula>
    </cfRule>
  </conditionalFormatting>
  <conditionalFormatting sqref="E201">
    <cfRule type="notContainsBlanks" dxfId="5121" priority="18723">
      <formula>LEN(TRIM(E201))&gt;0</formula>
    </cfRule>
  </conditionalFormatting>
  <conditionalFormatting sqref="D201">
    <cfRule type="notContainsBlanks" dxfId="5120" priority="18722">
      <formula>LEN(TRIM(D201))&gt;0</formula>
    </cfRule>
  </conditionalFormatting>
  <conditionalFormatting sqref="P211">
    <cfRule type="expression" dxfId="5119" priority="18620">
      <formula>Q211="NO SUBSANABLE"</formula>
    </cfRule>
    <cfRule type="expression" dxfId="5118" priority="18622">
      <formula>Q211="REQUERIMIENTOS SUBSANADOS"</formula>
    </cfRule>
    <cfRule type="expression" dxfId="5117" priority="18623">
      <formula>Q211="PENDIENTES POR SUBSANAR"</formula>
    </cfRule>
    <cfRule type="expression" dxfId="5116" priority="18628">
      <formula>Q211="SIN OBSERVACIÓN"</formula>
    </cfRule>
    <cfRule type="containsBlanks" dxfId="5115" priority="18629">
      <formula>LEN(TRIM(P211))=0</formula>
    </cfRule>
  </conditionalFormatting>
  <conditionalFormatting sqref="B226">
    <cfRule type="cellIs" dxfId="5114" priority="18610" operator="equal">
      <formula>"NO CUMPLE CON LA EXPERIENCIA REQUERIDA"</formula>
    </cfRule>
    <cfRule type="cellIs" dxfId="5113" priority="18611" operator="equal">
      <formula>"CUMPLE CON LA EXPERIENCIA REQUERIDA"</formula>
    </cfRule>
  </conditionalFormatting>
  <conditionalFormatting sqref="H211">
    <cfRule type="notContainsBlanks" dxfId="5112" priority="18609">
      <formula>LEN(TRIM(H211))&gt;0</formula>
    </cfRule>
  </conditionalFormatting>
  <conditionalFormatting sqref="G211">
    <cfRule type="notContainsBlanks" dxfId="5111" priority="18608">
      <formula>LEN(TRIM(G211))&gt;0</formula>
    </cfRule>
  </conditionalFormatting>
  <conditionalFormatting sqref="F211">
    <cfRule type="notContainsBlanks" dxfId="5110" priority="18607">
      <formula>LEN(TRIM(F211))&gt;0</formula>
    </cfRule>
  </conditionalFormatting>
  <conditionalFormatting sqref="E211">
    <cfRule type="notContainsBlanks" dxfId="5109" priority="18606">
      <formula>LEN(TRIM(E211))&gt;0</formula>
    </cfRule>
  </conditionalFormatting>
  <conditionalFormatting sqref="D211">
    <cfRule type="notContainsBlanks" dxfId="5108" priority="18605">
      <formula>LEN(TRIM(D211))&gt;0</formula>
    </cfRule>
  </conditionalFormatting>
  <conditionalFormatting sqref="C211">
    <cfRule type="notContainsBlanks" dxfId="5107" priority="18604">
      <formula>LEN(TRIM(C211))&gt;0</formula>
    </cfRule>
  </conditionalFormatting>
  <conditionalFormatting sqref="I211">
    <cfRule type="notContainsBlanks" dxfId="5106" priority="18603">
      <formula>LEN(TRIM(I211))&gt;0</formula>
    </cfRule>
  </conditionalFormatting>
  <conditionalFormatting sqref="G214 G217">
    <cfRule type="notContainsBlanks" dxfId="5105" priority="18579">
      <formula>LEN(TRIM(G214))&gt;0</formula>
    </cfRule>
  </conditionalFormatting>
  <conditionalFormatting sqref="E214 E217">
    <cfRule type="notContainsBlanks" dxfId="5104" priority="18577">
      <formula>LEN(TRIM(E214))&gt;0</formula>
    </cfRule>
  </conditionalFormatting>
  <conditionalFormatting sqref="D214 D217">
    <cfRule type="notContainsBlanks" dxfId="5103" priority="18576">
      <formula>LEN(TRIM(D214))&gt;0</formula>
    </cfRule>
  </conditionalFormatting>
  <conditionalFormatting sqref="C214 C217">
    <cfRule type="notContainsBlanks" dxfId="5102" priority="18575">
      <formula>LEN(TRIM(C214))&gt;0</formula>
    </cfRule>
  </conditionalFormatting>
  <conditionalFormatting sqref="N220">
    <cfRule type="expression" dxfId="5101" priority="18571">
      <formula>N220=" "</formula>
    </cfRule>
    <cfRule type="expression" dxfId="5100" priority="18572">
      <formula>N220="NO PRESENTÓ CERTIFICADO"</formula>
    </cfRule>
    <cfRule type="expression" dxfId="5099" priority="18573">
      <formula>N220="PRESENTÓ CERTIFICADO"</formula>
    </cfRule>
  </conditionalFormatting>
  <conditionalFormatting sqref="P220">
    <cfRule type="expression" dxfId="5098" priority="18558">
      <formula>Q220="NO SUBSANABLE"</formula>
    </cfRule>
    <cfRule type="expression" dxfId="5097" priority="18560">
      <formula>Q220="REQUERIMIENTOS SUBSANADOS"</formula>
    </cfRule>
    <cfRule type="expression" dxfId="5096" priority="18561">
      <formula>Q220="PENDIENTES POR SUBSANAR"</formula>
    </cfRule>
    <cfRule type="expression" dxfId="5095" priority="18566">
      <formula>Q220="SIN OBSERVACIÓN"</formula>
    </cfRule>
    <cfRule type="containsBlanks" dxfId="5094" priority="18567">
      <formula>LEN(TRIM(P220))=0</formula>
    </cfRule>
  </conditionalFormatting>
  <conditionalFormatting sqref="O220">
    <cfRule type="cellIs" dxfId="5093" priority="18559" operator="equal">
      <formula>"PENDIENTE POR DESCRIPCIÓN"</formula>
    </cfRule>
    <cfRule type="cellIs" dxfId="5092" priority="18563" operator="equal">
      <formula>"DESCRIPCIÓN INSUFICIENTE"</formula>
    </cfRule>
    <cfRule type="cellIs" dxfId="5091" priority="18564" operator="equal">
      <formula>"NO ESTÁ ACORDE A ITEM 5.2.1 (T.R.)"</formula>
    </cfRule>
    <cfRule type="cellIs" dxfId="5090" priority="18565" operator="equal">
      <formula>"ACORDE A ITEM 5.2.1 (T.R.)"</formula>
    </cfRule>
  </conditionalFormatting>
  <conditionalFormatting sqref="Q220">
    <cfRule type="containsBlanks" dxfId="5089" priority="18553">
      <formula>LEN(TRIM(Q220))=0</formula>
    </cfRule>
    <cfRule type="cellIs" dxfId="5088" priority="18562" operator="equal">
      <formula>"REQUERIMIENTOS SUBSANADOS"</formula>
    </cfRule>
    <cfRule type="containsText" dxfId="5087" priority="18568" operator="containsText" text="NO SUBSANABLE">
      <formula>NOT(ISERROR(SEARCH("NO SUBSANABLE",Q220)))</formula>
    </cfRule>
    <cfRule type="containsText" dxfId="5086" priority="18569" operator="containsText" text="PENDIENTES POR SUBSANAR">
      <formula>NOT(ISERROR(SEARCH("PENDIENTES POR SUBSANAR",Q220)))</formula>
    </cfRule>
    <cfRule type="containsText" dxfId="5085" priority="18570" operator="containsText" text="SIN OBSERVACIÓN">
      <formula>NOT(ISERROR(SEARCH("SIN OBSERVACIÓN",Q220)))</formula>
    </cfRule>
  </conditionalFormatting>
  <conditionalFormatting sqref="R220">
    <cfRule type="containsBlanks" dxfId="5084" priority="18552">
      <formula>LEN(TRIM(R220))=0</formula>
    </cfRule>
    <cfRule type="cellIs" dxfId="5083" priority="18554" operator="equal">
      <formula>"NO CUMPLEN CON LO SOLICITADO"</formula>
    </cfRule>
    <cfRule type="cellIs" dxfId="5082" priority="18555" operator="equal">
      <formula>"CUMPLEN CON LO SOLICITADO"</formula>
    </cfRule>
    <cfRule type="cellIs" dxfId="5081" priority="18556" operator="equal">
      <formula>"PENDIENTES"</formula>
    </cfRule>
    <cfRule type="cellIs" dxfId="5080" priority="18557" operator="equal">
      <formula>"NINGUNO"</formula>
    </cfRule>
  </conditionalFormatting>
  <conditionalFormatting sqref="H220">
    <cfRule type="notContainsBlanks" dxfId="5079" priority="18551">
      <formula>LEN(TRIM(H220))&gt;0</formula>
    </cfRule>
  </conditionalFormatting>
  <conditionalFormatting sqref="G220">
    <cfRule type="notContainsBlanks" dxfId="5078" priority="18550">
      <formula>LEN(TRIM(G220))&gt;0</formula>
    </cfRule>
  </conditionalFormatting>
  <conditionalFormatting sqref="F220">
    <cfRule type="notContainsBlanks" dxfId="5077" priority="18549">
      <formula>LEN(TRIM(F220))&gt;0</formula>
    </cfRule>
  </conditionalFormatting>
  <conditionalFormatting sqref="E220">
    <cfRule type="notContainsBlanks" dxfId="5076" priority="18548">
      <formula>LEN(TRIM(E220))&gt;0</formula>
    </cfRule>
  </conditionalFormatting>
  <conditionalFormatting sqref="D220">
    <cfRule type="notContainsBlanks" dxfId="5075" priority="18547">
      <formula>LEN(TRIM(D220))&gt;0</formula>
    </cfRule>
  </conditionalFormatting>
  <conditionalFormatting sqref="C220">
    <cfRule type="notContainsBlanks" dxfId="5074" priority="18546">
      <formula>LEN(TRIM(C220))&gt;0</formula>
    </cfRule>
  </conditionalFormatting>
  <conditionalFormatting sqref="I220">
    <cfRule type="notContainsBlanks" dxfId="5073" priority="18545">
      <formula>LEN(TRIM(I220))&gt;0</formula>
    </cfRule>
  </conditionalFormatting>
  <conditionalFormatting sqref="T211">
    <cfRule type="cellIs" dxfId="5072" priority="18543" operator="equal">
      <formula>"NO"</formula>
    </cfRule>
    <cfRule type="cellIs" dxfId="5071" priority="18544" operator="equal">
      <formula>"SI"</formula>
    </cfRule>
  </conditionalFormatting>
  <conditionalFormatting sqref="N223">
    <cfRule type="expression" dxfId="5070" priority="18538">
      <formula>N223=" "</formula>
    </cfRule>
    <cfRule type="expression" dxfId="5069" priority="18539">
      <formula>N223="NO PRESENTÓ CERTIFICADO"</formula>
    </cfRule>
    <cfRule type="expression" dxfId="5068" priority="18540">
      <formula>N223="PRESENTÓ CERTIFICADO"</formula>
    </cfRule>
  </conditionalFormatting>
  <conditionalFormatting sqref="P223">
    <cfRule type="expression" dxfId="5067" priority="18525">
      <formula>Q223="NO SUBSANABLE"</formula>
    </cfRule>
    <cfRule type="expression" dxfId="5066" priority="18527">
      <formula>Q223="REQUERIMIENTOS SUBSANADOS"</formula>
    </cfRule>
    <cfRule type="expression" dxfId="5065" priority="18528">
      <formula>Q223="PENDIENTES POR SUBSANAR"</formula>
    </cfRule>
    <cfRule type="expression" dxfId="5064" priority="18533">
      <formula>Q223="SIN OBSERVACIÓN"</formula>
    </cfRule>
    <cfRule type="containsBlanks" dxfId="5063" priority="18534">
      <formula>LEN(TRIM(P223))=0</formula>
    </cfRule>
  </conditionalFormatting>
  <conditionalFormatting sqref="O223">
    <cfRule type="cellIs" dxfId="5062" priority="18526" operator="equal">
      <formula>"PENDIENTE POR DESCRIPCIÓN"</formula>
    </cfRule>
    <cfRule type="cellIs" dxfId="5061" priority="18530" operator="equal">
      <formula>"DESCRIPCIÓN INSUFICIENTE"</formula>
    </cfRule>
    <cfRule type="cellIs" dxfId="5060" priority="18531" operator="equal">
      <formula>"NO ESTÁ ACORDE A ITEM 5.2.1 (T.R.)"</formula>
    </cfRule>
    <cfRule type="cellIs" dxfId="5059" priority="18532" operator="equal">
      <formula>"ACORDE A ITEM 5.2.1 (T.R.)"</formula>
    </cfRule>
  </conditionalFormatting>
  <conditionalFormatting sqref="Q223">
    <cfRule type="containsBlanks" dxfId="5058" priority="18520">
      <formula>LEN(TRIM(Q223))=0</formula>
    </cfRule>
    <cfRule type="cellIs" dxfId="5057" priority="18529" operator="equal">
      <formula>"REQUERIMIENTOS SUBSANADOS"</formula>
    </cfRule>
    <cfRule type="containsText" dxfId="5056" priority="18535" operator="containsText" text="NO SUBSANABLE">
      <formula>NOT(ISERROR(SEARCH("NO SUBSANABLE",Q223)))</formula>
    </cfRule>
    <cfRule type="containsText" dxfId="5055" priority="18536" operator="containsText" text="PENDIENTES POR SUBSANAR">
      <formula>NOT(ISERROR(SEARCH("PENDIENTES POR SUBSANAR",Q223)))</formula>
    </cfRule>
    <cfRule type="containsText" dxfId="5054" priority="18537" operator="containsText" text="SIN OBSERVACIÓN">
      <formula>NOT(ISERROR(SEARCH("SIN OBSERVACIÓN",Q223)))</formula>
    </cfRule>
  </conditionalFormatting>
  <conditionalFormatting sqref="R223">
    <cfRule type="containsBlanks" dxfId="5053" priority="18519">
      <formula>LEN(TRIM(R223))=0</formula>
    </cfRule>
    <cfRule type="cellIs" dxfId="5052" priority="18521" operator="equal">
      <formula>"NO CUMPLEN CON LO SOLICITADO"</formula>
    </cfRule>
    <cfRule type="cellIs" dxfId="5051" priority="18522" operator="equal">
      <formula>"CUMPLEN CON LO SOLICITADO"</formula>
    </cfRule>
    <cfRule type="cellIs" dxfId="5050" priority="18523" operator="equal">
      <formula>"PENDIENTES"</formula>
    </cfRule>
    <cfRule type="cellIs" dxfId="5049" priority="18524" operator="equal">
      <formula>"NINGUNO"</formula>
    </cfRule>
  </conditionalFormatting>
  <conditionalFormatting sqref="H223">
    <cfRule type="notContainsBlanks" dxfId="5048" priority="18518">
      <formula>LEN(TRIM(H223))&gt;0</formula>
    </cfRule>
  </conditionalFormatting>
  <conditionalFormatting sqref="G223">
    <cfRule type="notContainsBlanks" dxfId="5047" priority="18517">
      <formula>LEN(TRIM(G223))&gt;0</formula>
    </cfRule>
  </conditionalFormatting>
  <conditionalFormatting sqref="F223">
    <cfRule type="notContainsBlanks" dxfId="5046" priority="18516">
      <formula>LEN(TRIM(F223))&gt;0</formula>
    </cfRule>
  </conditionalFormatting>
  <conditionalFormatting sqref="E223">
    <cfRule type="notContainsBlanks" dxfId="5045" priority="18515">
      <formula>LEN(TRIM(E223))&gt;0</formula>
    </cfRule>
  </conditionalFormatting>
  <conditionalFormatting sqref="D223">
    <cfRule type="notContainsBlanks" dxfId="5044" priority="18514">
      <formula>LEN(TRIM(D223))&gt;0</formula>
    </cfRule>
  </conditionalFormatting>
  <conditionalFormatting sqref="C223">
    <cfRule type="notContainsBlanks" dxfId="5043" priority="18513">
      <formula>LEN(TRIM(C223))&gt;0</formula>
    </cfRule>
  </conditionalFormatting>
  <conditionalFormatting sqref="I223">
    <cfRule type="notContainsBlanks" dxfId="5042" priority="18512">
      <formula>LEN(TRIM(I223))&gt;0</formula>
    </cfRule>
  </conditionalFormatting>
  <conditionalFormatting sqref="B248">
    <cfRule type="cellIs" dxfId="5041" priority="18402" operator="equal">
      <formula>"NO CUMPLE CON LA EXPERIENCIA REQUERIDA"</formula>
    </cfRule>
    <cfRule type="cellIs" dxfId="5040" priority="18403" operator="equal">
      <formula>"CUMPLE CON LA EXPERIENCIA REQUERIDA"</formula>
    </cfRule>
  </conditionalFormatting>
  <conditionalFormatting sqref="H233">
    <cfRule type="notContainsBlanks" dxfId="5039" priority="18401">
      <formula>LEN(TRIM(H233))&gt;0</formula>
    </cfRule>
  </conditionalFormatting>
  <conditionalFormatting sqref="G233">
    <cfRule type="notContainsBlanks" dxfId="5038" priority="18400">
      <formula>LEN(TRIM(G233))&gt;0</formula>
    </cfRule>
  </conditionalFormatting>
  <conditionalFormatting sqref="F233">
    <cfRule type="notContainsBlanks" dxfId="5037" priority="18399">
      <formula>LEN(TRIM(F233))&gt;0</formula>
    </cfRule>
  </conditionalFormatting>
  <conditionalFormatting sqref="E233">
    <cfRule type="notContainsBlanks" dxfId="5036" priority="18398">
      <formula>LEN(TRIM(E233))&gt;0</formula>
    </cfRule>
  </conditionalFormatting>
  <conditionalFormatting sqref="D233">
    <cfRule type="notContainsBlanks" dxfId="5035" priority="18397">
      <formula>LEN(TRIM(D233))&gt;0</formula>
    </cfRule>
  </conditionalFormatting>
  <conditionalFormatting sqref="C233">
    <cfRule type="notContainsBlanks" dxfId="5034" priority="18396">
      <formula>LEN(TRIM(C233))&gt;0</formula>
    </cfRule>
  </conditionalFormatting>
  <conditionalFormatting sqref="I233">
    <cfRule type="notContainsBlanks" dxfId="5033" priority="18395">
      <formula>LEN(TRIM(I233))&gt;0</formula>
    </cfRule>
  </conditionalFormatting>
  <conditionalFormatting sqref="N239">
    <cfRule type="expression" dxfId="5032" priority="18392">
      <formula>N239=" "</formula>
    </cfRule>
    <cfRule type="expression" dxfId="5031" priority="18393">
      <formula>N239="NO PRESENTÓ CERTIFICADO"</formula>
    </cfRule>
    <cfRule type="expression" dxfId="5030" priority="18394">
      <formula>N239="PRESENTÓ CERTIFICADO"</formula>
    </cfRule>
  </conditionalFormatting>
  <conditionalFormatting sqref="P236 P239">
    <cfRule type="expression" dxfId="5029" priority="18379">
      <formula>Q236="NO SUBSANABLE"</formula>
    </cfRule>
    <cfRule type="expression" dxfId="5028" priority="18381">
      <formula>Q236="REQUERIMIENTOS SUBSANADOS"</formula>
    </cfRule>
    <cfRule type="expression" dxfId="5027" priority="18382">
      <formula>Q236="PENDIENTES POR SUBSANAR"</formula>
    </cfRule>
    <cfRule type="expression" dxfId="5026" priority="18387">
      <formula>Q236="SIN OBSERVACIÓN"</formula>
    </cfRule>
    <cfRule type="containsBlanks" dxfId="5025" priority="18388">
      <formula>LEN(TRIM(P236))=0</formula>
    </cfRule>
  </conditionalFormatting>
  <conditionalFormatting sqref="O239">
    <cfRule type="cellIs" dxfId="5024" priority="18380" operator="equal">
      <formula>"PENDIENTE POR DESCRIPCIÓN"</formula>
    </cfRule>
    <cfRule type="cellIs" dxfId="5023" priority="18384" operator="equal">
      <formula>"DESCRIPCIÓN INSUFICIENTE"</formula>
    </cfRule>
    <cfRule type="cellIs" dxfId="5022" priority="18385" operator="equal">
      <formula>"NO ESTÁ ACORDE A ITEM 5.2.1 (T.R.)"</formula>
    </cfRule>
    <cfRule type="cellIs" dxfId="5021" priority="18386" operator="equal">
      <formula>"ACORDE A ITEM 5.2.1 (T.R.)"</formula>
    </cfRule>
  </conditionalFormatting>
  <conditionalFormatting sqref="Q236 Q239">
    <cfRule type="containsBlanks" dxfId="5020" priority="18374">
      <formula>LEN(TRIM(Q236))=0</formula>
    </cfRule>
    <cfRule type="cellIs" dxfId="5019" priority="18383" operator="equal">
      <formula>"REQUERIMIENTOS SUBSANADOS"</formula>
    </cfRule>
    <cfRule type="containsText" dxfId="5018" priority="18389" operator="containsText" text="NO SUBSANABLE">
      <formula>NOT(ISERROR(SEARCH("NO SUBSANABLE",Q236)))</formula>
    </cfRule>
    <cfRule type="containsText" dxfId="5017" priority="18390" operator="containsText" text="PENDIENTES POR SUBSANAR">
      <formula>NOT(ISERROR(SEARCH("PENDIENTES POR SUBSANAR",Q236)))</formula>
    </cfRule>
    <cfRule type="containsText" dxfId="5016" priority="18391" operator="containsText" text="SIN OBSERVACIÓN">
      <formula>NOT(ISERROR(SEARCH("SIN OBSERVACIÓN",Q236)))</formula>
    </cfRule>
  </conditionalFormatting>
  <conditionalFormatting sqref="R236 R239">
    <cfRule type="containsBlanks" dxfId="5015" priority="18373">
      <formula>LEN(TRIM(R236))=0</formula>
    </cfRule>
    <cfRule type="cellIs" dxfId="5014" priority="18375" operator="equal">
      <formula>"NO CUMPLEN CON LO SOLICITADO"</formula>
    </cfRule>
    <cfRule type="cellIs" dxfId="5013" priority="18376" operator="equal">
      <formula>"CUMPLEN CON LO SOLICITADO"</formula>
    </cfRule>
    <cfRule type="cellIs" dxfId="5012" priority="18377" operator="equal">
      <formula>"PENDIENTES"</formula>
    </cfRule>
    <cfRule type="cellIs" dxfId="5011" priority="18378" operator="equal">
      <formula>"NINGUNO"</formula>
    </cfRule>
  </conditionalFormatting>
  <conditionalFormatting sqref="H236 H239">
    <cfRule type="notContainsBlanks" dxfId="5010" priority="18372">
      <formula>LEN(TRIM(H236))&gt;0</formula>
    </cfRule>
  </conditionalFormatting>
  <conditionalFormatting sqref="G236 G239">
    <cfRule type="notContainsBlanks" dxfId="5009" priority="18371">
      <formula>LEN(TRIM(G236))&gt;0</formula>
    </cfRule>
  </conditionalFormatting>
  <conditionalFormatting sqref="F239">
    <cfRule type="notContainsBlanks" dxfId="5008" priority="18370">
      <formula>LEN(TRIM(F239))&gt;0</formula>
    </cfRule>
  </conditionalFormatting>
  <conditionalFormatting sqref="E236 E239">
    <cfRule type="notContainsBlanks" dxfId="5007" priority="18369">
      <formula>LEN(TRIM(E236))&gt;0</formula>
    </cfRule>
  </conditionalFormatting>
  <conditionalFormatting sqref="D236 D239">
    <cfRule type="notContainsBlanks" dxfId="5006" priority="18368">
      <formula>LEN(TRIM(D236))&gt;0</formula>
    </cfRule>
  </conditionalFormatting>
  <conditionalFormatting sqref="C236 C239">
    <cfRule type="notContainsBlanks" dxfId="5005" priority="18367">
      <formula>LEN(TRIM(C236))&gt;0</formula>
    </cfRule>
  </conditionalFormatting>
  <conditionalFormatting sqref="I236 I239">
    <cfRule type="notContainsBlanks" dxfId="5004" priority="18366">
      <formula>LEN(TRIM(I236))&gt;0</formula>
    </cfRule>
  </conditionalFormatting>
  <conditionalFormatting sqref="N242">
    <cfRule type="expression" dxfId="5003" priority="18363">
      <formula>N242=" "</formula>
    </cfRule>
    <cfRule type="expression" dxfId="5002" priority="18364">
      <formula>N242="NO PRESENTÓ CERTIFICADO"</formula>
    </cfRule>
    <cfRule type="expression" dxfId="5001" priority="18365">
      <formula>N242="PRESENTÓ CERTIFICADO"</formula>
    </cfRule>
  </conditionalFormatting>
  <conditionalFormatting sqref="P242">
    <cfRule type="expression" dxfId="5000" priority="18350">
      <formula>Q242="NO SUBSANABLE"</formula>
    </cfRule>
    <cfRule type="expression" dxfId="4999" priority="18352">
      <formula>Q242="REQUERIMIENTOS SUBSANADOS"</formula>
    </cfRule>
    <cfRule type="expression" dxfId="4998" priority="18353">
      <formula>Q242="PENDIENTES POR SUBSANAR"</formula>
    </cfRule>
    <cfRule type="expression" dxfId="4997" priority="18358">
      <formula>Q242="SIN OBSERVACIÓN"</formula>
    </cfRule>
    <cfRule type="containsBlanks" dxfId="4996" priority="18359">
      <formula>LEN(TRIM(P242))=0</formula>
    </cfRule>
  </conditionalFormatting>
  <conditionalFormatting sqref="O242">
    <cfRule type="cellIs" dxfId="4995" priority="18351" operator="equal">
      <formula>"PENDIENTE POR DESCRIPCIÓN"</formula>
    </cfRule>
    <cfRule type="cellIs" dxfId="4994" priority="18355" operator="equal">
      <formula>"DESCRIPCIÓN INSUFICIENTE"</formula>
    </cfRule>
    <cfRule type="cellIs" dxfId="4993" priority="18356" operator="equal">
      <formula>"NO ESTÁ ACORDE A ITEM 5.2.1 (T.R.)"</formula>
    </cfRule>
    <cfRule type="cellIs" dxfId="4992" priority="18357" operator="equal">
      <formula>"ACORDE A ITEM 5.2.1 (T.R.)"</formula>
    </cfRule>
  </conditionalFormatting>
  <conditionalFormatting sqref="Q242">
    <cfRule type="containsBlanks" dxfId="4991" priority="18345">
      <formula>LEN(TRIM(Q242))=0</formula>
    </cfRule>
    <cfRule type="cellIs" dxfId="4990" priority="18354" operator="equal">
      <formula>"REQUERIMIENTOS SUBSANADOS"</formula>
    </cfRule>
    <cfRule type="containsText" dxfId="4989" priority="18360" operator="containsText" text="NO SUBSANABLE">
      <formula>NOT(ISERROR(SEARCH("NO SUBSANABLE",Q242)))</formula>
    </cfRule>
    <cfRule type="containsText" dxfId="4988" priority="18361" operator="containsText" text="PENDIENTES POR SUBSANAR">
      <formula>NOT(ISERROR(SEARCH("PENDIENTES POR SUBSANAR",Q242)))</formula>
    </cfRule>
    <cfRule type="containsText" dxfId="4987" priority="18362" operator="containsText" text="SIN OBSERVACIÓN">
      <formula>NOT(ISERROR(SEARCH("SIN OBSERVACIÓN",Q242)))</formula>
    </cfRule>
  </conditionalFormatting>
  <conditionalFormatting sqref="R242">
    <cfRule type="containsBlanks" dxfId="4986" priority="18344">
      <formula>LEN(TRIM(R242))=0</formula>
    </cfRule>
    <cfRule type="cellIs" dxfId="4985" priority="18346" operator="equal">
      <formula>"NO CUMPLEN CON LO SOLICITADO"</formula>
    </cfRule>
    <cfRule type="cellIs" dxfId="4984" priority="18347" operator="equal">
      <formula>"CUMPLEN CON LO SOLICITADO"</formula>
    </cfRule>
    <cfRule type="cellIs" dxfId="4983" priority="18348" operator="equal">
      <formula>"PENDIENTES"</formula>
    </cfRule>
    <cfRule type="cellIs" dxfId="4982" priority="18349" operator="equal">
      <formula>"NINGUNO"</formula>
    </cfRule>
  </conditionalFormatting>
  <conditionalFormatting sqref="H242">
    <cfRule type="notContainsBlanks" dxfId="4981" priority="18343">
      <formula>LEN(TRIM(H242))&gt;0</formula>
    </cfRule>
  </conditionalFormatting>
  <conditionalFormatting sqref="G242">
    <cfRule type="notContainsBlanks" dxfId="4980" priority="18342">
      <formula>LEN(TRIM(G242))&gt;0</formula>
    </cfRule>
  </conditionalFormatting>
  <conditionalFormatting sqref="F242">
    <cfRule type="notContainsBlanks" dxfId="4979" priority="18341">
      <formula>LEN(TRIM(F242))&gt;0</formula>
    </cfRule>
  </conditionalFormatting>
  <conditionalFormatting sqref="E242">
    <cfRule type="notContainsBlanks" dxfId="4978" priority="18340">
      <formula>LEN(TRIM(E242))&gt;0</formula>
    </cfRule>
  </conditionalFormatting>
  <conditionalFormatting sqref="D242">
    <cfRule type="notContainsBlanks" dxfId="4977" priority="18339">
      <formula>LEN(TRIM(D242))&gt;0</formula>
    </cfRule>
  </conditionalFormatting>
  <conditionalFormatting sqref="C242">
    <cfRule type="notContainsBlanks" dxfId="4976" priority="18338">
      <formula>LEN(TRIM(C242))&gt;0</formula>
    </cfRule>
  </conditionalFormatting>
  <conditionalFormatting sqref="I242">
    <cfRule type="notContainsBlanks" dxfId="4975" priority="18337">
      <formula>LEN(TRIM(I242))&gt;0</formula>
    </cfRule>
  </conditionalFormatting>
  <conditionalFormatting sqref="T233">
    <cfRule type="cellIs" dxfId="4974" priority="18335" operator="equal">
      <formula>"NO"</formula>
    </cfRule>
    <cfRule type="cellIs" dxfId="4973" priority="18336" operator="equal">
      <formula>"SI"</formula>
    </cfRule>
  </conditionalFormatting>
  <conditionalFormatting sqref="N245">
    <cfRule type="expression" dxfId="4972" priority="18330">
      <formula>N245=" "</formula>
    </cfRule>
    <cfRule type="expression" dxfId="4971" priority="18331">
      <formula>N245="NO PRESENTÓ CERTIFICADO"</formula>
    </cfRule>
    <cfRule type="expression" dxfId="4970" priority="18332">
      <formula>N245="PRESENTÓ CERTIFICADO"</formula>
    </cfRule>
  </conditionalFormatting>
  <conditionalFormatting sqref="P245">
    <cfRule type="expression" dxfId="4969" priority="18317">
      <formula>Q245="NO SUBSANABLE"</formula>
    </cfRule>
    <cfRule type="expression" dxfId="4968" priority="18319">
      <formula>Q245="REQUERIMIENTOS SUBSANADOS"</formula>
    </cfRule>
    <cfRule type="expression" dxfId="4967" priority="18320">
      <formula>Q245="PENDIENTES POR SUBSANAR"</formula>
    </cfRule>
    <cfRule type="expression" dxfId="4966" priority="18325">
      <formula>Q245="SIN OBSERVACIÓN"</formula>
    </cfRule>
    <cfRule type="containsBlanks" dxfId="4965" priority="18326">
      <formula>LEN(TRIM(P245))=0</formula>
    </cfRule>
  </conditionalFormatting>
  <conditionalFormatting sqref="O245">
    <cfRule type="cellIs" dxfId="4964" priority="18318" operator="equal">
      <formula>"PENDIENTE POR DESCRIPCIÓN"</formula>
    </cfRule>
    <cfRule type="cellIs" dxfId="4963" priority="18322" operator="equal">
      <formula>"DESCRIPCIÓN INSUFICIENTE"</formula>
    </cfRule>
    <cfRule type="cellIs" dxfId="4962" priority="18323" operator="equal">
      <formula>"NO ESTÁ ACORDE A ITEM 5.2.1 (T.R.)"</formula>
    </cfRule>
    <cfRule type="cellIs" dxfId="4961" priority="18324" operator="equal">
      <formula>"ACORDE A ITEM 5.2.1 (T.R.)"</formula>
    </cfRule>
  </conditionalFormatting>
  <conditionalFormatting sqref="Q245">
    <cfRule type="containsBlanks" dxfId="4960" priority="18312">
      <formula>LEN(TRIM(Q245))=0</formula>
    </cfRule>
    <cfRule type="cellIs" dxfId="4959" priority="18321" operator="equal">
      <formula>"REQUERIMIENTOS SUBSANADOS"</formula>
    </cfRule>
    <cfRule type="containsText" dxfId="4958" priority="18327" operator="containsText" text="NO SUBSANABLE">
      <formula>NOT(ISERROR(SEARCH("NO SUBSANABLE",Q245)))</formula>
    </cfRule>
    <cfRule type="containsText" dxfId="4957" priority="18328" operator="containsText" text="PENDIENTES POR SUBSANAR">
      <formula>NOT(ISERROR(SEARCH("PENDIENTES POR SUBSANAR",Q245)))</formula>
    </cfRule>
    <cfRule type="containsText" dxfId="4956" priority="18329" operator="containsText" text="SIN OBSERVACIÓN">
      <formula>NOT(ISERROR(SEARCH("SIN OBSERVACIÓN",Q245)))</formula>
    </cfRule>
  </conditionalFormatting>
  <conditionalFormatting sqref="R245">
    <cfRule type="containsBlanks" dxfId="4955" priority="18311">
      <formula>LEN(TRIM(R245))=0</formula>
    </cfRule>
    <cfRule type="cellIs" dxfId="4954" priority="18313" operator="equal">
      <formula>"NO CUMPLEN CON LO SOLICITADO"</formula>
    </cfRule>
    <cfRule type="cellIs" dxfId="4953" priority="18314" operator="equal">
      <formula>"CUMPLEN CON LO SOLICITADO"</formula>
    </cfRule>
    <cfRule type="cellIs" dxfId="4952" priority="18315" operator="equal">
      <formula>"PENDIENTES"</formula>
    </cfRule>
    <cfRule type="cellIs" dxfId="4951" priority="18316" operator="equal">
      <formula>"NINGUNO"</formula>
    </cfRule>
  </conditionalFormatting>
  <conditionalFormatting sqref="H245">
    <cfRule type="notContainsBlanks" dxfId="4950" priority="18310">
      <formula>LEN(TRIM(H245))&gt;0</formula>
    </cfRule>
  </conditionalFormatting>
  <conditionalFormatting sqref="G245">
    <cfRule type="notContainsBlanks" dxfId="4949" priority="18309">
      <formula>LEN(TRIM(G245))&gt;0</formula>
    </cfRule>
  </conditionalFormatting>
  <conditionalFormatting sqref="F245">
    <cfRule type="notContainsBlanks" dxfId="4948" priority="18308">
      <formula>LEN(TRIM(F245))&gt;0</formula>
    </cfRule>
  </conditionalFormatting>
  <conditionalFormatting sqref="E245">
    <cfRule type="notContainsBlanks" dxfId="4947" priority="18307">
      <formula>LEN(TRIM(E245))&gt;0</formula>
    </cfRule>
  </conditionalFormatting>
  <conditionalFormatting sqref="D245">
    <cfRule type="notContainsBlanks" dxfId="4946" priority="18306">
      <formula>LEN(TRIM(D245))&gt;0</formula>
    </cfRule>
  </conditionalFormatting>
  <conditionalFormatting sqref="C245">
    <cfRule type="notContainsBlanks" dxfId="4945" priority="18305">
      <formula>LEN(TRIM(C245))&gt;0</formula>
    </cfRule>
  </conditionalFormatting>
  <conditionalFormatting sqref="I245">
    <cfRule type="notContainsBlanks" dxfId="4944" priority="18304">
      <formula>LEN(TRIM(I245))&gt;0</formula>
    </cfRule>
  </conditionalFormatting>
  <conditionalFormatting sqref="P255">
    <cfRule type="expression" dxfId="4943" priority="18204">
      <formula>Q255="NO SUBSANABLE"</formula>
    </cfRule>
    <cfRule type="expression" dxfId="4942" priority="18206">
      <formula>Q255="REQUERIMIENTOS SUBSANADOS"</formula>
    </cfRule>
    <cfRule type="expression" dxfId="4941" priority="18207">
      <formula>Q255="PENDIENTES POR SUBSANAR"</formula>
    </cfRule>
    <cfRule type="expression" dxfId="4940" priority="18212">
      <formula>Q255="SIN OBSERVACIÓN"</formula>
    </cfRule>
    <cfRule type="containsBlanks" dxfId="4939" priority="18213">
      <formula>LEN(TRIM(P255))=0</formula>
    </cfRule>
  </conditionalFormatting>
  <conditionalFormatting sqref="H255">
    <cfRule type="notContainsBlanks" dxfId="4938" priority="18193">
      <formula>LEN(TRIM(H255))&gt;0</formula>
    </cfRule>
  </conditionalFormatting>
  <conditionalFormatting sqref="G255">
    <cfRule type="notContainsBlanks" dxfId="4937" priority="18192">
      <formula>LEN(TRIM(G255))&gt;0</formula>
    </cfRule>
  </conditionalFormatting>
  <conditionalFormatting sqref="F255">
    <cfRule type="notContainsBlanks" dxfId="4936" priority="18191">
      <formula>LEN(TRIM(F255))&gt;0</formula>
    </cfRule>
  </conditionalFormatting>
  <conditionalFormatting sqref="E255">
    <cfRule type="notContainsBlanks" dxfId="4935" priority="18190">
      <formula>LEN(TRIM(E255))&gt;0</formula>
    </cfRule>
  </conditionalFormatting>
  <conditionalFormatting sqref="D255">
    <cfRule type="notContainsBlanks" dxfId="4934" priority="18189">
      <formula>LEN(TRIM(D255))&gt;0</formula>
    </cfRule>
  </conditionalFormatting>
  <conditionalFormatting sqref="C255">
    <cfRule type="notContainsBlanks" dxfId="4933" priority="18188">
      <formula>LEN(TRIM(C255))&gt;0</formula>
    </cfRule>
  </conditionalFormatting>
  <conditionalFormatting sqref="I255">
    <cfRule type="notContainsBlanks" dxfId="4932" priority="18187">
      <formula>LEN(TRIM(I255))&gt;0</formula>
    </cfRule>
  </conditionalFormatting>
  <conditionalFormatting sqref="G258 G261">
    <cfRule type="notContainsBlanks" dxfId="4931" priority="18163">
      <formula>LEN(TRIM(G258))&gt;0</formula>
    </cfRule>
  </conditionalFormatting>
  <conditionalFormatting sqref="F258 F261">
    <cfRule type="notContainsBlanks" dxfId="4930" priority="18162">
      <formula>LEN(TRIM(F258))&gt;0</formula>
    </cfRule>
  </conditionalFormatting>
  <conditionalFormatting sqref="E258 E264">
    <cfRule type="notContainsBlanks" dxfId="4929" priority="18161">
      <formula>LEN(TRIM(E258))&gt;0</formula>
    </cfRule>
  </conditionalFormatting>
  <conditionalFormatting sqref="D258 D261">
    <cfRule type="notContainsBlanks" dxfId="4928" priority="18160">
      <formula>LEN(TRIM(D258))&gt;0</formula>
    </cfRule>
  </conditionalFormatting>
  <conditionalFormatting sqref="C258 C261">
    <cfRule type="notContainsBlanks" dxfId="4927" priority="18159">
      <formula>LEN(TRIM(C258))&gt;0</formula>
    </cfRule>
  </conditionalFormatting>
  <conditionalFormatting sqref="I258">
    <cfRule type="notContainsBlanks" dxfId="4926" priority="18158">
      <formula>LEN(TRIM(I258))&gt;0</formula>
    </cfRule>
  </conditionalFormatting>
  <conditionalFormatting sqref="G264">
    <cfRule type="notContainsBlanks" dxfId="4925" priority="18134">
      <formula>LEN(TRIM(G264))&gt;0</formula>
    </cfRule>
  </conditionalFormatting>
  <conditionalFormatting sqref="F264">
    <cfRule type="notContainsBlanks" dxfId="4924" priority="18133">
      <formula>LEN(TRIM(F264))&gt;0</formula>
    </cfRule>
  </conditionalFormatting>
  <conditionalFormatting sqref="D264">
    <cfRule type="notContainsBlanks" dxfId="4923" priority="18131">
      <formula>LEN(TRIM(D264))&gt;0</formula>
    </cfRule>
  </conditionalFormatting>
  <conditionalFormatting sqref="C264">
    <cfRule type="notContainsBlanks" dxfId="4922" priority="18130">
      <formula>LEN(TRIM(C264))&gt;0</formula>
    </cfRule>
  </conditionalFormatting>
  <conditionalFormatting sqref="T255">
    <cfRule type="cellIs" dxfId="4921" priority="18127" operator="equal">
      <formula>"NO"</formula>
    </cfRule>
    <cfRule type="cellIs" dxfId="4920" priority="18128" operator="equal">
      <formula>"SI"</formula>
    </cfRule>
  </conditionalFormatting>
  <conditionalFormatting sqref="G267">
    <cfRule type="notContainsBlanks" dxfId="4919" priority="18101">
      <formula>LEN(TRIM(G267))&gt;0</formula>
    </cfRule>
  </conditionalFormatting>
  <conditionalFormatting sqref="E267">
    <cfRule type="notContainsBlanks" dxfId="4918" priority="18099">
      <formula>LEN(TRIM(E267))&gt;0</formula>
    </cfRule>
  </conditionalFormatting>
  <conditionalFormatting sqref="D267">
    <cfRule type="notContainsBlanks" dxfId="4917" priority="18098">
      <formula>LEN(TRIM(D267))&gt;0</formula>
    </cfRule>
  </conditionalFormatting>
  <conditionalFormatting sqref="C267">
    <cfRule type="notContainsBlanks" dxfId="4916" priority="18097">
      <formula>LEN(TRIM(C267))&gt;0</formula>
    </cfRule>
  </conditionalFormatting>
  <conditionalFormatting sqref="N277">
    <cfRule type="expression" dxfId="4915" priority="18015">
      <formula>N277=" "</formula>
    </cfRule>
    <cfRule type="expression" dxfId="4914" priority="18016">
      <formula>N277="NO PRESENTÓ CERTIFICADO"</formula>
    </cfRule>
    <cfRule type="expression" dxfId="4913" priority="18017">
      <formula>N277="PRESENTÓ CERTIFICADO"</formula>
    </cfRule>
  </conditionalFormatting>
  <conditionalFormatting sqref="P277">
    <cfRule type="expression" dxfId="4912" priority="17996">
      <formula>Q277="NO SUBSANABLE"</formula>
    </cfRule>
    <cfRule type="expression" dxfId="4911" priority="17998">
      <formula>Q277="REQUERIMIENTOS SUBSANADOS"</formula>
    </cfRule>
    <cfRule type="expression" dxfId="4910" priority="17999">
      <formula>Q277="PENDIENTES POR SUBSANAR"</formula>
    </cfRule>
    <cfRule type="expression" dxfId="4909" priority="18004">
      <formula>Q277="SIN OBSERVACIÓN"</formula>
    </cfRule>
    <cfRule type="containsBlanks" dxfId="4908" priority="18005">
      <formula>LEN(TRIM(P277))=0</formula>
    </cfRule>
  </conditionalFormatting>
  <conditionalFormatting sqref="O277">
    <cfRule type="cellIs" dxfId="4907" priority="17997" operator="equal">
      <formula>"PENDIENTE POR DESCRIPCIÓN"</formula>
    </cfRule>
    <cfRule type="cellIs" dxfId="4906" priority="18001" operator="equal">
      <formula>"DESCRIPCIÓN INSUFICIENTE"</formula>
    </cfRule>
    <cfRule type="cellIs" dxfId="4905" priority="18002" operator="equal">
      <formula>"NO ESTÁ ACORDE A ITEM 5.2.1 (T.R.)"</formula>
    </cfRule>
    <cfRule type="cellIs" dxfId="4904" priority="18003" operator="equal">
      <formula>"ACORDE A ITEM 5.2.1 (T.R.)"</formula>
    </cfRule>
  </conditionalFormatting>
  <conditionalFormatting sqref="R277">
    <cfRule type="containsBlanks" dxfId="4903" priority="17990">
      <formula>LEN(TRIM(R277))=0</formula>
    </cfRule>
    <cfRule type="cellIs" dxfId="4902" priority="17992" operator="equal">
      <formula>"NO CUMPLEN CON LO SOLICITADO"</formula>
    </cfRule>
    <cfRule type="cellIs" dxfId="4901" priority="17993" operator="equal">
      <formula>"CUMPLEN CON LO SOLICITADO"</formula>
    </cfRule>
    <cfRule type="cellIs" dxfId="4900" priority="17994" operator="equal">
      <formula>"PENDIENTES"</formula>
    </cfRule>
    <cfRule type="cellIs" dxfId="4899" priority="17995" operator="equal">
      <formula>"NINGUNO"</formula>
    </cfRule>
  </conditionalFormatting>
  <conditionalFormatting sqref="B292">
    <cfRule type="cellIs" dxfId="4898" priority="17986" operator="equal">
      <formula>"NO CUMPLE CON LA EXPERIENCIA REQUERIDA"</formula>
    </cfRule>
    <cfRule type="cellIs" dxfId="4897" priority="17987" operator="equal">
      <formula>"CUMPLE CON LA EXPERIENCIA REQUERIDA"</formula>
    </cfRule>
  </conditionalFormatting>
  <conditionalFormatting sqref="H277 H280 H283">
    <cfRule type="notContainsBlanks" dxfId="4896" priority="17985">
      <formula>LEN(TRIM(H277))&gt;0</formula>
    </cfRule>
  </conditionalFormatting>
  <conditionalFormatting sqref="G277">
    <cfRule type="notContainsBlanks" dxfId="4895" priority="17984">
      <formula>LEN(TRIM(G277))&gt;0</formula>
    </cfRule>
  </conditionalFormatting>
  <conditionalFormatting sqref="F277">
    <cfRule type="notContainsBlanks" dxfId="4894" priority="17983">
      <formula>LEN(TRIM(F277))&gt;0</formula>
    </cfRule>
  </conditionalFormatting>
  <conditionalFormatting sqref="E277">
    <cfRule type="notContainsBlanks" dxfId="4893" priority="17982">
      <formula>LEN(TRIM(E277))&gt;0</formula>
    </cfRule>
  </conditionalFormatting>
  <conditionalFormatting sqref="D277">
    <cfRule type="notContainsBlanks" dxfId="4892" priority="17981">
      <formula>LEN(TRIM(D277))&gt;0</formula>
    </cfRule>
  </conditionalFormatting>
  <conditionalFormatting sqref="C277">
    <cfRule type="notContainsBlanks" dxfId="4891" priority="17980">
      <formula>LEN(TRIM(C277))&gt;0</formula>
    </cfRule>
  </conditionalFormatting>
  <conditionalFormatting sqref="I277 I280 I283">
    <cfRule type="notContainsBlanks" dxfId="4890" priority="17979">
      <formula>LEN(TRIM(I277))&gt;0</formula>
    </cfRule>
  </conditionalFormatting>
  <conditionalFormatting sqref="G280 G283">
    <cfRule type="notContainsBlanks" dxfId="4889" priority="17955">
      <formula>LEN(TRIM(G280))&gt;0</formula>
    </cfRule>
  </conditionalFormatting>
  <conditionalFormatting sqref="F280">
    <cfRule type="notContainsBlanks" dxfId="4888" priority="17954">
      <formula>LEN(TRIM(F280))&gt;0</formula>
    </cfRule>
  </conditionalFormatting>
  <conditionalFormatting sqref="E280 E283">
    <cfRule type="notContainsBlanks" dxfId="4887" priority="17953">
      <formula>LEN(TRIM(E280))&gt;0</formula>
    </cfRule>
  </conditionalFormatting>
  <conditionalFormatting sqref="D280 D283">
    <cfRule type="notContainsBlanks" dxfId="4886" priority="17952">
      <formula>LEN(TRIM(D280))&gt;0</formula>
    </cfRule>
  </conditionalFormatting>
  <conditionalFormatting sqref="C280 C283">
    <cfRule type="notContainsBlanks" dxfId="4885" priority="17951">
      <formula>LEN(TRIM(C280))&gt;0</formula>
    </cfRule>
  </conditionalFormatting>
  <conditionalFormatting sqref="N286">
    <cfRule type="expression" dxfId="4884" priority="17947">
      <formula>N286=" "</formula>
    </cfRule>
    <cfRule type="expression" dxfId="4883" priority="17948">
      <formula>N286="NO PRESENTÓ CERTIFICADO"</formula>
    </cfRule>
    <cfRule type="expression" dxfId="4882" priority="17949">
      <formula>N286="PRESENTÓ CERTIFICADO"</formula>
    </cfRule>
  </conditionalFormatting>
  <conditionalFormatting sqref="P286">
    <cfRule type="expression" dxfId="4881" priority="17934">
      <formula>Q286="NO SUBSANABLE"</formula>
    </cfRule>
    <cfRule type="expression" dxfId="4880" priority="17936">
      <formula>Q286="REQUERIMIENTOS SUBSANADOS"</formula>
    </cfRule>
    <cfRule type="expression" dxfId="4879" priority="17937">
      <formula>Q286="PENDIENTES POR SUBSANAR"</formula>
    </cfRule>
    <cfRule type="expression" dxfId="4878" priority="17942">
      <formula>Q286="SIN OBSERVACIÓN"</formula>
    </cfRule>
    <cfRule type="containsBlanks" dxfId="4877" priority="17943">
      <formula>LEN(TRIM(P286))=0</formula>
    </cfRule>
  </conditionalFormatting>
  <conditionalFormatting sqref="O286">
    <cfRule type="cellIs" dxfId="4876" priority="17935" operator="equal">
      <formula>"PENDIENTE POR DESCRIPCIÓN"</formula>
    </cfRule>
    <cfRule type="cellIs" dxfId="4875" priority="17939" operator="equal">
      <formula>"DESCRIPCIÓN INSUFICIENTE"</formula>
    </cfRule>
    <cfRule type="cellIs" dxfId="4874" priority="17940" operator="equal">
      <formula>"NO ESTÁ ACORDE A ITEM 5.2.1 (T.R.)"</formula>
    </cfRule>
    <cfRule type="cellIs" dxfId="4873" priority="17941" operator="equal">
      <formula>"ACORDE A ITEM 5.2.1 (T.R.)"</formula>
    </cfRule>
  </conditionalFormatting>
  <conditionalFormatting sqref="Q286">
    <cfRule type="containsBlanks" dxfId="4872" priority="17929">
      <formula>LEN(TRIM(Q286))=0</formula>
    </cfRule>
    <cfRule type="cellIs" dxfId="4871" priority="17938" operator="equal">
      <formula>"REQUERIMIENTOS SUBSANADOS"</formula>
    </cfRule>
    <cfRule type="containsText" dxfId="4870" priority="17944" operator="containsText" text="NO SUBSANABLE">
      <formula>NOT(ISERROR(SEARCH("NO SUBSANABLE",Q286)))</formula>
    </cfRule>
    <cfRule type="containsText" dxfId="4869" priority="17945" operator="containsText" text="PENDIENTES POR SUBSANAR">
      <formula>NOT(ISERROR(SEARCH("PENDIENTES POR SUBSANAR",Q286)))</formula>
    </cfRule>
    <cfRule type="containsText" dxfId="4868" priority="17946" operator="containsText" text="SIN OBSERVACIÓN">
      <formula>NOT(ISERROR(SEARCH("SIN OBSERVACIÓN",Q286)))</formula>
    </cfRule>
  </conditionalFormatting>
  <conditionalFormatting sqref="R286">
    <cfRule type="containsBlanks" dxfId="4867" priority="17928">
      <formula>LEN(TRIM(R286))=0</formula>
    </cfRule>
    <cfRule type="cellIs" dxfId="4866" priority="17930" operator="equal">
      <formula>"NO CUMPLEN CON LO SOLICITADO"</formula>
    </cfRule>
    <cfRule type="cellIs" dxfId="4865" priority="17931" operator="equal">
      <formula>"CUMPLEN CON LO SOLICITADO"</formula>
    </cfRule>
    <cfRule type="cellIs" dxfId="4864" priority="17932" operator="equal">
      <formula>"PENDIENTES"</formula>
    </cfRule>
    <cfRule type="cellIs" dxfId="4863" priority="17933" operator="equal">
      <formula>"NINGUNO"</formula>
    </cfRule>
  </conditionalFormatting>
  <conditionalFormatting sqref="H286">
    <cfRule type="notContainsBlanks" dxfId="4862" priority="17927">
      <formula>LEN(TRIM(H286))&gt;0</formula>
    </cfRule>
  </conditionalFormatting>
  <conditionalFormatting sqref="G286">
    <cfRule type="notContainsBlanks" dxfId="4861" priority="17926">
      <formula>LEN(TRIM(G286))&gt;0</formula>
    </cfRule>
  </conditionalFormatting>
  <conditionalFormatting sqref="F286">
    <cfRule type="notContainsBlanks" dxfId="4860" priority="17925">
      <formula>LEN(TRIM(F286))&gt;0</formula>
    </cfRule>
  </conditionalFormatting>
  <conditionalFormatting sqref="E286">
    <cfRule type="notContainsBlanks" dxfId="4859" priority="17924">
      <formula>LEN(TRIM(E286))&gt;0</formula>
    </cfRule>
  </conditionalFormatting>
  <conditionalFormatting sqref="D286">
    <cfRule type="notContainsBlanks" dxfId="4858" priority="17923">
      <formula>LEN(TRIM(D286))&gt;0</formula>
    </cfRule>
  </conditionalFormatting>
  <conditionalFormatting sqref="C286">
    <cfRule type="notContainsBlanks" dxfId="4857" priority="17922">
      <formula>LEN(TRIM(C286))&gt;0</formula>
    </cfRule>
  </conditionalFormatting>
  <conditionalFormatting sqref="I286">
    <cfRule type="notContainsBlanks" dxfId="4856" priority="17921">
      <formula>LEN(TRIM(I286))&gt;0</formula>
    </cfRule>
  </conditionalFormatting>
  <conditionalFormatting sqref="T277">
    <cfRule type="cellIs" dxfId="4855" priority="17919" operator="equal">
      <formula>"NO"</formula>
    </cfRule>
    <cfRule type="cellIs" dxfId="4854" priority="17920" operator="equal">
      <formula>"SI"</formula>
    </cfRule>
  </conditionalFormatting>
  <conditionalFormatting sqref="N289">
    <cfRule type="expression" dxfId="4853" priority="17914">
      <formula>N289=" "</formula>
    </cfRule>
    <cfRule type="expression" dxfId="4852" priority="17915">
      <formula>N289="NO PRESENTÓ CERTIFICADO"</formula>
    </cfRule>
    <cfRule type="expression" dxfId="4851" priority="17916">
      <formula>N289="PRESENTÓ CERTIFICADO"</formula>
    </cfRule>
  </conditionalFormatting>
  <conditionalFormatting sqref="P289">
    <cfRule type="expression" dxfId="4850" priority="17901">
      <formula>Q289="NO SUBSANABLE"</formula>
    </cfRule>
    <cfRule type="expression" dxfId="4849" priority="17903">
      <formula>Q289="REQUERIMIENTOS SUBSANADOS"</formula>
    </cfRule>
    <cfRule type="expression" dxfId="4848" priority="17904">
      <formula>Q289="PENDIENTES POR SUBSANAR"</formula>
    </cfRule>
    <cfRule type="expression" dxfId="4847" priority="17909">
      <formula>Q289="SIN OBSERVACIÓN"</formula>
    </cfRule>
    <cfRule type="containsBlanks" dxfId="4846" priority="17910">
      <formula>LEN(TRIM(P289))=0</formula>
    </cfRule>
  </conditionalFormatting>
  <conditionalFormatting sqref="O289">
    <cfRule type="cellIs" dxfId="4845" priority="17902" operator="equal">
      <formula>"PENDIENTE POR DESCRIPCIÓN"</formula>
    </cfRule>
    <cfRule type="cellIs" dxfId="4844" priority="17906" operator="equal">
      <formula>"DESCRIPCIÓN INSUFICIENTE"</formula>
    </cfRule>
    <cfRule type="cellIs" dxfId="4843" priority="17907" operator="equal">
      <formula>"NO ESTÁ ACORDE A ITEM 5.2.1 (T.R.)"</formula>
    </cfRule>
    <cfRule type="cellIs" dxfId="4842" priority="17908" operator="equal">
      <formula>"ACORDE A ITEM 5.2.1 (T.R.)"</formula>
    </cfRule>
  </conditionalFormatting>
  <conditionalFormatting sqref="Q289">
    <cfRule type="containsBlanks" dxfId="4841" priority="17896">
      <formula>LEN(TRIM(Q289))=0</formula>
    </cfRule>
    <cfRule type="cellIs" dxfId="4840" priority="17905" operator="equal">
      <formula>"REQUERIMIENTOS SUBSANADOS"</formula>
    </cfRule>
    <cfRule type="containsText" dxfId="4839" priority="17911" operator="containsText" text="NO SUBSANABLE">
      <formula>NOT(ISERROR(SEARCH("NO SUBSANABLE",Q289)))</formula>
    </cfRule>
    <cfRule type="containsText" dxfId="4838" priority="17912" operator="containsText" text="PENDIENTES POR SUBSANAR">
      <formula>NOT(ISERROR(SEARCH("PENDIENTES POR SUBSANAR",Q289)))</formula>
    </cfRule>
    <cfRule type="containsText" dxfId="4837" priority="17913" operator="containsText" text="SIN OBSERVACIÓN">
      <formula>NOT(ISERROR(SEARCH("SIN OBSERVACIÓN",Q289)))</formula>
    </cfRule>
  </conditionalFormatting>
  <conditionalFormatting sqref="R289">
    <cfRule type="containsBlanks" dxfId="4836" priority="17895">
      <formula>LEN(TRIM(R289))=0</formula>
    </cfRule>
    <cfRule type="cellIs" dxfId="4835" priority="17897" operator="equal">
      <formula>"NO CUMPLEN CON LO SOLICITADO"</formula>
    </cfRule>
    <cfRule type="cellIs" dxfId="4834" priority="17898" operator="equal">
      <formula>"CUMPLEN CON LO SOLICITADO"</formula>
    </cfRule>
    <cfRule type="cellIs" dxfId="4833" priority="17899" operator="equal">
      <formula>"PENDIENTES"</formula>
    </cfRule>
    <cfRule type="cellIs" dxfId="4832" priority="17900" operator="equal">
      <formula>"NINGUNO"</formula>
    </cfRule>
  </conditionalFormatting>
  <conditionalFormatting sqref="H289">
    <cfRule type="notContainsBlanks" dxfId="4831" priority="17894">
      <formula>LEN(TRIM(H289))&gt;0</formula>
    </cfRule>
  </conditionalFormatting>
  <conditionalFormatting sqref="G289">
    <cfRule type="notContainsBlanks" dxfId="4830" priority="17893">
      <formula>LEN(TRIM(G289))&gt;0</formula>
    </cfRule>
  </conditionalFormatting>
  <conditionalFormatting sqref="F289">
    <cfRule type="notContainsBlanks" dxfId="4829" priority="17892">
      <formula>LEN(TRIM(F289))&gt;0</formula>
    </cfRule>
  </conditionalFormatting>
  <conditionalFormatting sqref="E289">
    <cfRule type="notContainsBlanks" dxfId="4828" priority="17891">
      <formula>LEN(TRIM(E289))&gt;0</formula>
    </cfRule>
  </conditionalFormatting>
  <conditionalFormatting sqref="D289">
    <cfRule type="notContainsBlanks" dxfId="4827" priority="17890">
      <formula>LEN(TRIM(D289))&gt;0</formula>
    </cfRule>
  </conditionalFormatting>
  <conditionalFormatting sqref="C289">
    <cfRule type="notContainsBlanks" dxfId="4826" priority="17889">
      <formula>LEN(TRIM(C289))&gt;0</formula>
    </cfRule>
  </conditionalFormatting>
  <conditionalFormatting sqref="I289">
    <cfRule type="notContainsBlanks" dxfId="4825" priority="17888">
      <formula>LEN(TRIM(I289))&gt;0</formula>
    </cfRule>
  </conditionalFormatting>
  <conditionalFormatting sqref="B314">
    <cfRule type="cellIs" dxfId="4824" priority="17778" operator="equal">
      <formula>"NO CUMPLE CON LA EXPERIENCIA REQUERIDA"</formula>
    </cfRule>
    <cfRule type="cellIs" dxfId="4823" priority="17779" operator="equal">
      <formula>"CUMPLE CON LA EXPERIENCIA REQUERIDA"</formula>
    </cfRule>
  </conditionalFormatting>
  <conditionalFormatting sqref="H299 H302 H305">
    <cfRule type="notContainsBlanks" dxfId="4822" priority="17777">
      <formula>LEN(TRIM(H299))&gt;0</formula>
    </cfRule>
  </conditionalFormatting>
  <conditionalFormatting sqref="G299">
    <cfRule type="notContainsBlanks" dxfId="4821" priority="17776">
      <formula>LEN(TRIM(G299))&gt;0</formula>
    </cfRule>
  </conditionalFormatting>
  <conditionalFormatting sqref="F299">
    <cfRule type="notContainsBlanks" dxfId="4820" priority="17775">
      <formula>LEN(TRIM(F299))&gt;0</formula>
    </cfRule>
  </conditionalFormatting>
  <conditionalFormatting sqref="E299">
    <cfRule type="notContainsBlanks" dxfId="4819" priority="17774">
      <formula>LEN(TRIM(E299))&gt;0</formula>
    </cfRule>
  </conditionalFormatting>
  <conditionalFormatting sqref="D299">
    <cfRule type="notContainsBlanks" dxfId="4818" priority="17773">
      <formula>LEN(TRIM(D299))&gt;0</formula>
    </cfRule>
  </conditionalFormatting>
  <conditionalFormatting sqref="C299">
    <cfRule type="notContainsBlanks" dxfId="4817" priority="17772">
      <formula>LEN(TRIM(C299))&gt;0</formula>
    </cfRule>
  </conditionalFormatting>
  <conditionalFormatting sqref="I299">
    <cfRule type="notContainsBlanks" dxfId="4816" priority="17771">
      <formula>LEN(TRIM(I299))&gt;0</formula>
    </cfRule>
  </conditionalFormatting>
  <conditionalFormatting sqref="G302 G305">
    <cfRule type="notContainsBlanks" dxfId="4815" priority="17747">
      <formula>LEN(TRIM(G302))&gt;0</formula>
    </cfRule>
  </conditionalFormatting>
  <conditionalFormatting sqref="F302 F305">
    <cfRule type="notContainsBlanks" dxfId="4814" priority="17746">
      <formula>LEN(TRIM(F302))&gt;0</formula>
    </cfRule>
  </conditionalFormatting>
  <conditionalFormatting sqref="E302 E305">
    <cfRule type="notContainsBlanks" dxfId="4813" priority="17745">
      <formula>LEN(TRIM(E302))&gt;0</formula>
    </cfRule>
  </conditionalFormatting>
  <conditionalFormatting sqref="D302 D305">
    <cfRule type="notContainsBlanks" dxfId="4812" priority="17744">
      <formula>LEN(TRIM(D302))&gt;0</formula>
    </cfRule>
  </conditionalFormatting>
  <conditionalFormatting sqref="C302 C305">
    <cfRule type="notContainsBlanks" dxfId="4811" priority="17743">
      <formula>LEN(TRIM(C302))&gt;0</formula>
    </cfRule>
  </conditionalFormatting>
  <conditionalFormatting sqref="N308">
    <cfRule type="expression" dxfId="4810" priority="17739">
      <formula>N308=" "</formula>
    </cfRule>
    <cfRule type="expression" dxfId="4809" priority="17740">
      <formula>N308="NO PRESENTÓ CERTIFICADO"</formula>
    </cfRule>
    <cfRule type="expression" dxfId="4808" priority="17741">
      <formula>N308="PRESENTÓ CERTIFICADO"</formula>
    </cfRule>
  </conditionalFormatting>
  <conditionalFormatting sqref="P308">
    <cfRule type="expression" dxfId="4807" priority="17726">
      <formula>Q308="NO SUBSANABLE"</formula>
    </cfRule>
    <cfRule type="expression" dxfId="4806" priority="17728">
      <formula>Q308="REQUERIMIENTOS SUBSANADOS"</formula>
    </cfRule>
    <cfRule type="expression" dxfId="4805" priority="17729">
      <formula>Q308="PENDIENTES POR SUBSANAR"</formula>
    </cfRule>
    <cfRule type="expression" dxfId="4804" priority="17734">
      <formula>Q308="SIN OBSERVACIÓN"</formula>
    </cfRule>
    <cfRule type="containsBlanks" dxfId="4803" priority="17735">
      <formula>LEN(TRIM(P308))=0</formula>
    </cfRule>
  </conditionalFormatting>
  <conditionalFormatting sqref="O308">
    <cfRule type="cellIs" dxfId="4802" priority="17727" operator="equal">
      <formula>"PENDIENTE POR DESCRIPCIÓN"</formula>
    </cfRule>
    <cfRule type="cellIs" dxfId="4801" priority="17731" operator="equal">
      <formula>"DESCRIPCIÓN INSUFICIENTE"</formula>
    </cfRule>
    <cfRule type="cellIs" dxfId="4800" priority="17732" operator="equal">
      <formula>"NO ESTÁ ACORDE A ITEM 5.2.1 (T.R.)"</formula>
    </cfRule>
    <cfRule type="cellIs" dxfId="4799" priority="17733" operator="equal">
      <formula>"ACORDE A ITEM 5.2.1 (T.R.)"</formula>
    </cfRule>
  </conditionalFormatting>
  <conditionalFormatting sqref="Q308">
    <cfRule type="containsBlanks" dxfId="4798" priority="17721">
      <formula>LEN(TRIM(Q308))=0</formula>
    </cfRule>
    <cfRule type="cellIs" dxfId="4797" priority="17730" operator="equal">
      <formula>"REQUERIMIENTOS SUBSANADOS"</formula>
    </cfRule>
    <cfRule type="containsText" dxfId="4796" priority="17736" operator="containsText" text="NO SUBSANABLE">
      <formula>NOT(ISERROR(SEARCH("NO SUBSANABLE",Q308)))</formula>
    </cfRule>
    <cfRule type="containsText" dxfId="4795" priority="17737" operator="containsText" text="PENDIENTES POR SUBSANAR">
      <formula>NOT(ISERROR(SEARCH("PENDIENTES POR SUBSANAR",Q308)))</formula>
    </cfRule>
    <cfRule type="containsText" dxfId="4794" priority="17738" operator="containsText" text="SIN OBSERVACIÓN">
      <formula>NOT(ISERROR(SEARCH("SIN OBSERVACIÓN",Q308)))</formula>
    </cfRule>
  </conditionalFormatting>
  <conditionalFormatting sqref="R308">
    <cfRule type="containsBlanks" dxfId="4793" priority="17720">
      <formula>LEN(TRIM(R308))=0</formula>
    </cfRule>
    <cfRule type="cellIs" dxfId="4792" priority="17722" operator="equal">
      <formula>"NO CUMPLEN CON LO SOLICITADO"</formula>
    </cfRule>
    <cfRule type="cellIs" dxfId="4791" priority="17723" operator="equal">
      <formula>"CUMPLEN CON LO SOLICITADO"</formula>
    </cfRule>
    <cfRule type="cellIs" dxfId="4790" priority="17724" operator="equal">
      <formula>"PENDIENTES"</formula>
    </cfRule>
    <cfRule type="cellIs" dxfId="4789" priority="17725" operator="equal">
      <formula>"NINGUNO"</formula>
    </cfRule>
  </conditionalFormatting>
  <conditionalFormatting sqref="H308">
    <cfRule type="notContainsBlanks" dxfId="4788" priority="17719">
      <formula>LEN(TRIM(H308))&gt;0</formula>
    </cfRule>
  </conditionalFormatting>
  <conditionalFormatting sqref="G308">
    <cfRule type="notContainsBlanks" dxfId="4787" priority="17718">
      <formula>LEN(TRIM(G308))&gt;0</formula>
    </cfRule>
  </conditionalFormatting>
  <conditionalFormatting sqref="F308">
    <cfRule type="notContainsBlanks" dxfId="4786" priority="17717">
      <formula>LEN(TRIM(F308))&gt;0</formula>
    </cfRule>
  </conditionalFormatting>
  <conditionalFormatting sqref="E308">
    <cfRule type="notContainsBlanks" dxfId="4785" priority="17716">
      <formula>LEN(TRIM(E308))&gt;0</formula>
    </cfRule>
  </conditionalFormatting>
  <conditionalFormatting sqref="D308">
    <cfRule type="notContainsBlanks" dxfId="4784" priority="17715">
      <formula>LEN(TRIM(D308))&gt;0</formula>
    </cfRule>
  </conditionalFormatting>
  <conditionalFormatting sqref="C308">
    <cfRule type="notContainsBlanks" dxfId="4783" priority="17714">
      <formula>LEN(TRIM(C308))&gt;0</formula>
    </cfRule>
  </conditionalFormatting>
  <conditionalFormatting sqref="I308">
    <cfRule type="notContainsBlanks" dxfId="4782" priority="17713">
      <formula>LEN(TRIM(I308))&gt;0</formula>
    </cfRule>
  </conditionalFormatting>
  <conditionalFormatting sqref="T299">
    <cfRule type="cellIs" dxfId="4781" priority="17711" operator="equal">
      <formula>"NO"</formula>
    </cfRule>
    <cfRule type="cellIs" dxfId="4780" priority="17712" operator="equal">
      <formula>"SI"</formula>
    </cfRule>
  </conditionalFormatting>
  <conditionalFormatting sqref="N311">
    <cfRule type="expression" dxfId="4779" priority="17706">
      <formula>N311=" "</formula>
    </cfRule>
    <cfRule type="expression" dxfId="4778" priority="17707">
      <formula>N311="NO PRESENTÓ CERTIFICADO"</formula>
    </cfRule>
    <cfRule type="expression" dxfId="4777" priority="17708">
      <formula>N311="PRESENTÓ CERTIFICADO"</formula>
    </cfRule>
  </conditionalFormatting>
  <conditionalFormatting sqref="P311">
    <cfRule type="expression" dxfId="4776" priority="17693">
      <formula>Q311="NO SUBSANABLE"</formula>
    </cfRule>
    <cfRule type="expression" dxfId="4775" priority="17695">
      <formula>Q311="REQUERIMIENTOS SUBSANADOS"</formula>
    </cfRule>
    <cfRule type="expression" dxfId="4774" priority="17696">
      <formula>Q311="PENDIENTES POR SUBSANAR"</formula>
    </cfRule>
    <cfRule type="expression" dxfId="4773" priority="17701">
      <formula>Q311="SIN OBSERVACIÓN"</formula>
    </cfRule>
    <cfRule type="containsBlanks" dxfId="4772" priority="17702">
      <formula>LEN(TRIM(P311))=0</formula>
    </cfRule>
  </conditionalFormatting>
  <conditionalFormatting sqref="O311">
    <cfRule type="cellIs" dxfId="4771" priority="17694" operator="equal">
      <formula>"PENDIENTE POR DESCRIPCIÓN"</formula>
    </cfRule>
    <cfRule type="cellIs" dxfId="4770" priority="17698" operator="equal">
      <formula>"DESCRIPCIÓN INSUFICIENTE"</formula>
    </cfRule>
    <cfRule type="cellIs" dxfId="4769" priority="17699" operator="equal">
      <formula>"NO ESTÁ ACORDE A ITEM 5.2.1 (T.R.)"</formula>
    </cfRule>
    <cfRule type="cellIs" dxfId="4768" priority="17700" operator="equal">
      <formula>"ACORDE A ITEM 5.2.1 (T.R.)"</formula>
    </cfRule>
  </conditionalFormatting>
  <conditionalFormatting sqref="Q311">
    <cfRule type="containsBlanks" dxfId="4767" priority="17688">
      <formula>LEN(TRIM(Q311))=0</formula>
    </cfRule>
    <cfRule type="cellIs" dxfId="4766" priority="17697" operator="equal">
      <formula>"REQUERIMIENTOS SUBSANADOS"</formula>
    </cfRule>
    <cfRule type="containsText" dxfId="4765" priority="17703" operator="containsText" text="NO SUBSANABLE">
      <formula>NOT(ISERROR(SEARCH("NO SUBSANABLE",Q311)))</formula>
    </cfRule>
    <cfRule type="containsText" dxfId="4764" priority="17704" operator="containsText" text="PENDIENTES POR SUBSANAR">
      <formula>NOT(ISERROR(SEARCH("PENDIENTES POR SUBSANAR",Q311)))</formula>
    </cfRule>
    <cfRule type="containsText" dxfId="4763" priority="17705" operator="containsText" text="SIN OBSERVACIÓN">
      <formula>NOT(ISERROR(SEARCH("SIN OBSERVACIÓN",Q311)))</formula>
    </cfRule>
  </conditionalFormatting>
  <conditionalFormatting sqref="R311">
    <cfRule type="containsBlanks" dxfId="4762" priority="17687">
      <formula>LEN(TRIM(R311))=0</formula>
    </cfRule>
    <cfRule type="cellIs" dxfId="4761" priority="17689" operator="equal">
      <formula>"NO CUMPLEN CON LO SOLICITADO"</formula>
    </cfRule>
    <cfRule type="cellIs" dxfId="4760" priority="17690" operator="equal">
      <formula>"CUMPLEN CON LO SOLICITADO"</formula>
    </cfRule>
    <cfRule type="cellIs" dxfId="4759" priority="17691" operator="equal">
      <formula>"PENDIENTES"</formula>
    </cfRule>
    <cfRule type="cellIs" dxfId="4758" priority="17692" operator="equal">
      <formula>"NINGUNO"</formula>
    </cfRule>
  </conditionalFormatting>
  <conditionalFormatting sqref="H311">
    <cfRule type="notContainsBlanks" dxfId="4757" priority="17686">
      <formula>LEN(TRIM(H311))&gt;0</formula>
    </cfRule>
  </conditionalFormatting>
  <conditionalFormatting sqref="G311">
    <cfRule type="notContainsBlanks" dxfId="4756" priority="17685">
      <formula>LEN(TRIM(G311))&gt;0</formula>
    </cfRule>
  </conditionalFormatting>
  <conditionalFormatting sqref="F311">
    <cfRule type="notContainsBlanks" dxfId="4755" priority="17684">
      <formula>LEN(TRIM(F311))&gt;0</formula>
    </cfRule>
  </conditionalFormatting>
  <conditionalFormatting sqref="E311">
    <cfRule type="notContainsBlanks" dxfId="4754" priority="17683">
      <formula>LEN(TRIM(E311))&gt;0</formula>
    </cfRule>
  </conditionalFormatting>
  <conditionalFormatting sqref="D311">
    <cfRule type="notContainsBlanks" dxfId="4753" priority="17682">
      <formula>LEN(TRIM(D311))&gt;0</formula>
    </cfRule>
  </conditionalFormatting>
  <conditionalFormatting sqref="C311">
    <cfRule type="notContainsBlanks" dxfId="4752" priority="17681">
      <formula>LEN(TRIM(C311))&gt;0</formula>
    </cfRule>
  </conditionalFormatting>
  <conditionalFormatting sqref="I311">
    <cfRule type="notContainsBlanks" dxfId="4751" priority="17680">
      <formula>LEN(TRIM(I311))&gt;0</formula>
    </cfRule>
  </conditionalFormatting>
  <conditionalFormatting sqref="B336">
    <cfRule type="cellIs" dxfId="4750" priority="17570" operator="equal">
      <formula>"NO CUMPLE CON LA EXPERIENCIA REQUERIDA"</formula>
    </cfRule>
    <cfRule type="cellIs" dxfId="4749" priority="17571" operator="equal">
      <formula>"CUMPLE CON LA EXPERIENCIA REQUERIDA"</formula>
    </cfRule>
  </conditionalFormatting>
  <conditionalFormatting sqref="H321">
    <cfRule type="notContainsBlanks" dxfId="4748" priority="17569">
      <formula>LEN(TRIM(H321))&gt;0</formula>
    </cfRule>
  </conditionalFormatting>
  <conditionalFormatting sqref="G321">
    <cfRule type="notContainsBlanks" dxfId="4747" priority="17568">
      <formula>LEN(TRIM(G321))&gt;0</formula>
    </cfRule>
  </conditionalFormatting>
  <conditionalFormatting sqref="F321">
    <cfRule type="notContainsBlanks" dxfId="4746" priority="17567">
      <formula>LEN(TRIM(F321))&gt;0</formula>
    </cfRule>
  </conditionalFormatting>
  <conditionalFormatting sqref="E321">
    <cfRule type="notContainsBlanks" dxfId="4745" priority="17566">
      <formula>LEN(TRIM(E321))&gt;0</formula>
    </cfRule>
  </conditionalFormatting>
  <conditionalFormatting sqref="D321">
    <cfRule type="notContainsBlanks" dxfId="4744" priority="17565">
      <formula>LEN(TRIM(D321))&gt;0</formula>
    </cfRule>
  </conditionalFormatting>
  <conditionalFormatting sqref="C321">
    <cfRule type="notContainsBlanks" dxfId="4743" priority="17564">
      <formula>LEN(TRIM(C321))&gt;0</formula>
    </cfRule>
  </conditionalFormatting>
  <conditionalFormatting sqref="I321">
    <cfRule type="notContainsBlanks" dxfId="4742" priority="17563">
      <formula>LEN(TRIM(I321))&gt;0</formula>
    </cfRule>
  </conditionalFormatting>
  <conditionalFormatting sqref="H327">
    <cfRule type="notContainsBlanks" dxfId="4741" priority="17540">
      <formula>LEN(TRIM(H327))&gt;0</formula>
    </cfRule>
  </conditionalFormatting>
  <conditionalFormatting sqref="G324 G327">
    <cfRule type="notContainsBlanks" dxfId="4740" priority="17539">
      <formula>LEN(TRIM(G324))&gt;0</formula>
    </cfRule>
  </conditionalFormatting>
  <conditionalFormatting sqref="F324 F327">
    <cfRule type="notContainsBlanks" dxfId="4739" priority="17538">
      <formula>LEN(TRIM(F324))&gt;0</formula>
    </cfRule>
  </conditionalFormatting>
  <conditionalFormatting sqref="E324 E327">
    <cfRule type="notContainsBlanks" dxfId="4738" priority="17537">
      <formula>LEN(TRIM(E324))&gt;0</formula>
    </cfRule>
  </conditionalFormatting>
  <conditionalFormatting sqref="D324 D327">
    <cfRule type="notContainsBlanks" dxfId="4737" priority="17536">
      <formula>LEN(TRIM(D324))&gt;0</formula>
    </cfRule>
  </conditionalFormatting>
  <conditionalFormatting sqref="C324 C327">
    <cfRule type="notContainsBlanks" dxfId="4736" priority="17535">
      <formula>LEN(TRIM(C324))&gt;0</formula>
    </cfRule>
  </conditionalFormatting>
  <conditionalFormatting sqref="I324 I327">
    <cfRule type="notContainsBlanks" dxfId="4735" priority="17534">
      <formula>LEN(TRIM(I324))&gt;0</formula>
    </cfRule>
  </conditionalFormatting>
  <conditionalFormatting sqref="P330">
    <cfRule type="expression" dxfId="4734" priority="17518">
      <formula>Q330="NO SUBSANABLE"</formula>
    </cfRule>
    <cfRule type="expression" dxfId="4733" priority="17520">
      <formula>Q330="REQUERIMIENTOS SUBSANADOS"</formula>
    </cfRule>
    <cfRule type="expression" dxfId="4732" priority="17521">
      <formula>Q330="PENDIENTES POR SUBSANAR"</formula>
    </cfRule>
    <cfRule type="expression" dxfId="4731" priority="17526">
      <formula>Q330="SIN OBSERVACIÓN"</formula>
    </cfRule>
    <cfRule type="containsBlanks" dxfId="4730" priority="17527">
      <formula>LEN(TRIM(P330))=0</formula>
    </cfRule>
  </conditionalFormatting>
  <conditionalFormatting sqref="Q330">
    <cfRule type="containsBlanks" dxfId="4729" priority="17513">
      <formula>LEN(TRIM(Q330))=0</formula>
    </cfRule>
    <cfRule type="cellIs" dxfId="4728" priority="17522" operator="equal">
      <formula>"REQUERIMIENTOS SUBSANADOS"</formula>
    </cfRule>
    <cfRule type="containsText" dxfId="4727" priority="17528" operator="containsText" text="NO SUBSANABLE">
      <formula>NOT(ISERROR(SEARCH("NO SUBSANABLE",Q330)))</formula>
    </cfRule>
    <cfRule type="containsText" dxfId="4726" priority="17529" operator="containsText" text="PENDIENTES POR SUBSANAR">
      <formula>NOT(ISERROR(SEARCH("PENDIENTES POR SUBSANAR",Q330)))</formula>
    </cfRule>
    <cfRule type="containsText" dxfId="4725" priority="17530" operator="containsText" text="SIN OBSERVACIÓN">
      <formula>NOT(ISERROR(SEARCH("SIN OBSERVACIÓN",Q330)))</formula>
    </cfRule>
  </conditionalFormatting>
  <conditionalFormatting sqref="R330">
    <cfRule type="containsBlanks" dxfId="4724" priority="17512">
      <formula>LEN(TRIM(R330))=0</formula>
    </cfRule>
    <cfRule type="cellIs" dxfId="4723" priority="17514" operator="equal">
      <formula>"NO CUMPLEN CON LO SOLICITADO"</formula>
    </cfRule>
    <cfRule type="cellIs" dxfId="4722" priority="17515" operator="equal">
      <formula>"CUMPLEN CON LO SOLICITADO"</formula>
    </cfRule>
    <cfRule type="cellIs" dxfId="4721" priority="17516" operator="equal">
      <formula>"PENDIENTES"</formula>
    </cfRule>
    <cfRule type="cellIs" dxfId="4720" priority="17517" operator="equal">
      <formula>"NINGUNO"</formula>
    </cfRule>
  </conditionalFormatting>
  <conditionalFormatting sqref="H330">
    <cfRule type="notContainsBlanks" dxfId="4719" priority="17511">
      <formula>LEN(TRIM(H330))&gt;0</formula>
    </cfRule>
  </conditionalFormatting>
  <conditionalFormatting sqref="G330">
    <cfRule type="notContainsBlanks" dxfId="4718" priority="17510">
      <formula>LEN(TRIM(G330))&gt;0</formula>
    </cfRule>
  </conditionalFormatting>
  <conditionalFormatting sqref="F330">
    <cfRule type="notContainsBlanks" dxfId="4717" priority="17509">
      <formula>LEN(TRIM(F330))&gt;0</formula>
    </cfRule>
  </conditionalFormatting>
  <conditionalFormatting sqref="E330">
    <cfRule type="notContainsBlanks" dxfId="4716" priority="17508">
      <formula>LEN(TRIM(E330))&gt;0</formula>
    </cfRule>
  </conditionalFormatting>
  <conditionalFormatting sqref="D330">
    <cfRule type="notContainsBlanks" dxfId="4715" priority="17507">
      <formula>LEN(TRIM(D330))&gt;0</formula>
    </cfRule>
  </conditionalFormatting>
  <conditionalFormatting sqref="C330">
    <cfRule type="notContainsBlanks" dxfId="4714" priority="17506">
      <formula>LEN(TRIM(C330))&gt;0</formula>
    </cfRule>
  </conditionalFormatting>
  <conditionalFormatting sqref="I330">
    <cfRule type="notContainsBlanks" dxfId="4713" priority="17505">
      <formula>LEN(TRIM(I330))&gt;0</formula>
    </cfRule>
  </conditionalFormatting>
  <conditionalFormatting sqref="T321">
    <cfRule type="cellIs" dxfId="4712" priority="17503" operator="equal">
      <formula>"NO"</formula>
    </cfRule>
    <cfRule type="cellIs" dxfId="4711" priority="17504" operator="equal">
      <formula>"SI"</formula>
    </cfRule>
  </conditionalFormatting>
  <conditionalFormatting sqref="P333">
    <cfRule type="expression" dxfId="4710" priority="17485">
      <formula>Q333="NO SUBSANABLE"</formula>
    </cfRule>
    <cfRule type="expression" dxfId="4709" priority="17487">
      <formula>Q333="REQUERIMIENTOS SUBSANADOS"</formula>
    </cfRule>
    <cfRule type="expression" dxfId="4708" priority="17488">
      <formula>Q333="PENDIENTES POR SUBSANAR"</formula>
    </cfRule>
    <cfRule type="expression" dxfId="4707" priority="17493">
      <formula>Q333="SIN OBSERVACIÓN"</formula>
    </cfRule>
    <cfRule type="containsBlanks" dxfId="4706" priority="17494">
      <formula>LEN(TRIM(P333))=0</formula>
    </cfRule>
  </conditionalFormatting>
  <conditionalFormatting sqref="H333">
    <cfRule type="notContainsBlanks" dxfId="4705" priority="17478">
      <formula>LEN(TRIM(H333))&gt;0</formula>
    </cfRule>
  </conditionalFormatting>
  <conditionalFormatting sqref="G333">
    <cfRule type="notContainsBlanks" dxfId="4704" priority="17477">
      <formula>LEN(TRIM(G333))&gt;0</formula>
    </cfRule>
  </conditionalFormatting>
  <conditionalFormatting sqref="F333">
    <cfRule type="notContainsBlanks" dxfId="4703" priority="17476">
      <formula>LEN(TRIM(F333))&gt;0</formula>
    </cfRule>
  </conditionalFormatting>
  <conditionalFormatting sqref="E333">
    <cfRule type="notContainsBlanks" dxfId="4702" priority="17475">
      <formula>LEN(TRIM(E333))&gt;0</formula>
    </cfRule>
  </conditionalFormatting>
  <conditionalFormatting sqref="D333">
    <cfRule type="notContainsBlanks" dxfId="4701" priority="17474">
      <formula>LEN(TRIM(D333))&gt;0</formula>
    </cfRule>
  </conditionalFormatting>
  <conditionalFormatting sqref="C333">
    <cfRule type="notContainsBlanks" dxfId="4700" priority="17473">
      <formula>LEN(TRIM(C333))&gt;0</formula>
    </cfRule>
  </conditionalFormatting>
  <conditionalFormatting sqref="I333">
    <cfRule type="notContainsBlanks" dxfId="4699" priority="17472">
      <formula>LEN(TRIM(I333))&gt;0</formula>
    </cfRule>
  </conditionalFormatting>
  <conditionalFormatting sqref="Z12:Z27">
    <cfRule type="cellIs" dxfId="4698" priority="17396" operator="equal">
      <formula>"NH"</formula>
    </cfRule>
    <cfRule type="cellIs" dxfId="4697" priority="17397" operator="equal">
      <formula>"H"</formula>
    </cfRule>
  </conditionalFormatting>
  <conditionalFormatting sqref="N35">
    <cfRule type="expression" dxfId="4696" priority="17386">
      <formula>N35=" "</formula>
    </cfRule>
    <cfRule type="expression" dxfId="4695" priority="17387">
      <formula>N35="NO PRESENTÓ CERTIFICADO"</formula>
    </cfRule>
    <cfRule type="expression" dxfId="4694" priority="17388">
      <formula>N35="PRESENTÓ CERTIFICADO"</formula>
    </cfRule>
  </conditionalFormatting>
  <conditionalFormatting sqref="P35">
    <cfRule type="expression" dxfId="4693" priority="17367">
      <formula>Q35="NO SUBSANABLE"</formula>
    </cfRule>
    <cfRule type="expression" dxfId="4692" priority="17369">
      <formula>Q35="REQUERIMIENTOS SUBSANADOS"</formula>
    </cfRule>
    <cfRule type="expression" dxfId="4691" priority="17370">
      <formula>Q35="PENDIENTES POR SUBSANAR"</formula>
    </cfRule>
    <cfRule type="expression" dxfId="4690" priority="17375">
      <formula>Q35="SIN OBSERVACIÓN"</formula>
    </cfRule>
    <cfRule type="containsBlanks" dxfId="4689" priority="17376">
      <formula>LEN(TRIM(P35))=0</formula>
    </cfRule>
  </conditionalFormatting>
  <conditionalFormatting sqref="O35">
    <cfRule type="cellIs" dxfId="4688" priority="17368" operator="equal">
      <formula>"PENDIENTE POR DESCRIPCIÓN"</formula>
    </cfRule>
    <cfRule type="cellIs" dxfId="4687" priority="17372" operator="equal">
      <formula>"DESCRIPCIÓN INSUFICIENTE"</formula>
    </cfRule>
    <cfRule type="cellIs" dxfId="4686" priority="17373" operator="equal">
      <formula>"NO ESTÁ ACORDE A ITEM 5.2.1 (T.R.)"</formula>
    </cfRule>
    <cfRule type="cellIs" dxfId="4685" priority="17374" operator="equal">
      <formula>"ACORDE A ITEM 5.2.1 (T.R.)"</formula>
    </cfRule>
  </conditionalFormatting>
  <conditionalFormatting sqref="Q35">
    <cfRule type="containsBlanks" dxfId="4684" priority="17362">
      <formula>LEN(TRIM(Q35))=0</formula>
    </cfRule>
    <cfRule type="cellIs" dxfId="4683" priority="17371" operator="equal">
      <formula>"REQUERIMIENTOS SUBSANADOS"</formula>
    </cfRule>
    <cfRule type="containsText" dxfId="4682" priority="17377" operator="containsText" text="NO SUBSANABLE">
      <formula>NOT(ISERROR(SEARCH("NO SUBSANABLE",Q35)))</formula>
    </cfRule>
    <cfRule type="containsText" dxfId="4681" priority="17378" operator="containsText" text="PENDIENTES POR SUBSANAR">
      <formula>NOT(ISERROR(SEARCH("PENDIENTES POR SUBSANAR",Q35)))</formula>
    </cfRule>
    <cfRule type="containsText" dxfId="4680" priority="17379" operator="containsText" text="SIN OBSERVACIÓN">
      <formula>NOT(ISERROR(SEARCH("SIN OBSERVACIÓN",Q35)))</formula>
    </cfRule>
  </conditionalFormatting>
  <conditionalFormatting sqref="R35">
    <cfRule type="containsBlanks" dxfId="4679" priority="17361">
      <formula>LEN(TRIM(R35))=0</formula>
    </cfRule>
    <cfRule type="cellIs" dxfId="4678" priority="17363" operator="equal">
      <formula>"NO CUMPLEN CON LO SOLICITADO"</formula>
    </cfRule>
    <cfRule type="cellIs" dxfId="4677" priority="17364" operator="equal">
      <formula>"CUMPLEN CON LO SOLICITADO"</formula>
    </cfRule>
    <cfRule type="cellIs" dxfId="4676" priority="17365" operator="equal">
      <formula>"PENDIENTES"</formula>
    </cfRule>
    <cfRule type="cellIs" dxfId="4675" priority="17366" operator="equal">
      <formula>"NINGUNO"</formula>
    </cfRule>
  </conditionalFormatting>
  <conditionalFormatting sqref="H35">
    <cfRule type="notContainsBlanks" dxfId="4674" priority="17360">
      <formula>LEN(TRIM(H35))&gt;0</formula>
    </cfRule>
  </conditionalFormatting>
  <conditionalFormatting sqref="G35">
    <cfRule type="notContainsBlanks" dxfId="4673" priority="17359">
      <formula>LEN(TRIM(G35))&gt;0</formula>
    </cfRule>
  </conditionalFormatting>
  <conditionalFormatting sqref="F35 F38 F41">
    <cfRule type="notContainsBlanks" dxfId="4672" priority="17358">
      <formula>LEN(TRIM(F35))&gt;0</formula>
    </cfRule>
  </conditionalFormatting>
  <conditionalFormatting sqref="E35">
    <cfRule type="notContainsBlanks" dxfId="4671" priority="17357">
      <formula>LEN(TRIM(E35))&gt;0</formula>
    </cfRule>
  </conditionalFormatting>
  <conditionalFormatting sqref="D35">
    <cfRule type="notContainsBlanks" dxfId="4670" priority="17356">
      <formula>LEN(TRIM(D35))&gt;0</formula>
    </cfRule>
  </conditionalFormatting>
  <conditionalFormatting sqref="C35">
    <cfRule type="notContainsBlanks" dxfId="4669" priority="17355">
      <formula>LEN(TRIM(C35))&gt;0</formula>
    </cfRule>
  </conditionalFormatting>
  <conditionalFormatting sqref="I35">
    <cfRule type="notContainsBlanks" dxfId="4668" priority="17354">
      <formula>LEN(TRIM(I35))&gt;0</formula>
    </cfRule>
  </conditionalFormatting>
  <conditionalFormatting sqref="G38 G41">
    <cfRule type="notContainsBlanks" dxfId="4667" priority="17330">
      <formula>LEN(TRIM(G38))&gt;0</formula>
    </cfRule>
  </conditionalFormatting>
  <conditionalFormatting sqref="E38 E41">
    <cfRule type="notContainsBlanks" dxfId="4666" priority="17328">
      <formula>LEN(TRIM(E38))&gt;0</formula>
    </cfRule>
  </conditionalFormatting>
  <conditionalFormatting sqref="D38 D41">
    <cfRule type="notContainsBlanks" dxfId="4665" priority="17327">
      <formula>LEN(TRIM(D38))&gt;0</formula>
    </cfRule>
  </conditionalFormatting>
  <conditionalFormatting sqref="C38 C41">
    <cfRule type="notContainsBlanks" dxfId="4664" priority="17326">
      <formula>LEN(TRIM(C38))&gt;0</formula>
    </cfRule>
  </conditionalFormatting>
  <conditionalFormatting sqref="N44">
    <cfRule type="expression" dxfId="4663" priority="17322">
      <formula>N44=" "</formula>
    </cfRule>
    <cfRule type="expression" dxfId="4662" priority="17323">
      <formula>N44="NO PRESENTÓ CERTIFICADO"</formula>
    </cfRule>
    <cfRule type="expression" dxfId="4661" priority="17324">
      <formula>N44="PRESENTÓ CERTIFICADO"</formula>
    </cfRule>
  </conditionalFormatting>
  <conditionalFormatting sqref="P44">
    <cfRule type="expression" dxfId="4660" priority="17309">
      <formula>Q44="NO SUBSANABLE"</formula>
    </cfRule>
    <cfRule type="expression" dxfId="4659" priority="17311">
      <formula>Q44="REQUERIMIENTOS SUBSANADOS"</formula>
    </cfRule>
    <cfRule type="expression" dxfId="4658" priority="17312">
      <formula>Q44="PENDIENTES POR SUBSANAR"</formula>
    </cfRule>
    <cfRule type="expression" dxfId="4657" priority="17317">
      <formula>Q44="SIN OBSERVACIÓN"</formula>
    </cfRule>
    <cfRule type="containsBlanks" dxfId="4656" priority="17318">
      <formula>LEN(TRIM(P44))=0</formula>
    </cfRule>
  </conditionalFormatting>
  <conditionalFormatting sqref="O44">
    <cfRule type="cellIs" dxfId="4655" priority="17310" operator="equal">
      <formula>"PENDIENTE POR DESCRIPCIÓN"</formula>
    </cfRule>
    <cfRule type="cellIs" dxfId="4654" priority="17314" operator="equal">
      <formula>"DESCRIPCIÓN INSUFICIENTE"</formula>
    </cfRule>
    <cfRule type="cellIs" dxfId="4653" priority="17315" operator="equal">
      <formula>"NO ESTÁ ACORDE A ITEM 5.2.1 (T.R.)"</formula>
    </cfRule>
    <cfRule type="cellIs" dxfId="4652" priority="17316" operator="equal">
      <formula>"ACORDE A ITEM 5.2.1 (T.R.)"</formula>
    </cfRule>
  </conditionalFormatting>
  <conditionalFormatting sqref="Q44">
    <cfRule type="containsBlanks" dxfId="4651" priority="17304">
      <formula>LEN(TRIM(Q44))=0</formula>
    </cfRule>
    <cfRule type="cellIs" dxfId="4650" priority="17313" operator="equal">
      <formula>"REQUERIMIENTOS SUBSANADOS"</formula>
    </cfRule>
    <cfRule type="containsText" dxfId="4649" priority="17319" operator="containsText" text="NO SUBSANABLE">
      <formula>NOT(ISERROR(SEARCH("NO SUBSANABLE",Q44)))</formula>
    </cfRule>
    <cfRule type="containsText" dxfId="4648" priority="17320" operator="containsText" text="PENDIENTES POR SUBSANAR">
      <formula>NOT(ISERROR(SEARCH("PENDIENTES POR SUBSANAR",Q44)))</formula>
    </cfRule>
    <cfRule type="containsText" dxfId="4647" priority="17321" operator="containsText" text="SIN OBSERVACIÓN">
      <formula>NOT(ISERROR(SEARCH("SIN OBSERVACIÓN",Q44)))</formula>
    </cfRule>
  </conditionalFormatting>
  <conditionalFormatting sqref="R44">
    <cfRule type="containsBlanks" dxfId="4646" priority="17303">
      <formula>LEN(TRIM(R44))=0</formula>
    </cfRule>
    <cfRule type="cellIs" dxfId="4645" priority="17305" operator="equal">
      <formula>"NO CUMPLEN CON LO SOLICITADO"</formula>
    </cfRule>
    <cfRule type="cellIs" dxfId="4644" priority="17306" operator="equal">
      <formula>"CUMPLEN CON LO SOLICITADO"</formula>
    </cfRule>
    <cfRule type="cellIs" dxfId="4643" priority="17307" operator="equal">
      <formula>"PENDIENTES"</formula>
    </cfRule>
    <cfRule type="cellIs" dxfId="4642" priority="17308" operator="equal">
      <formula>"NINGUNO"</formula>
    </cfRule>
  </conditionalFormatting>
  <conditionalFormatting sqref="H44">
    <cfRule type="notContainsBlanks" dxfId="4641" priority="17302">
      <formula>LEN(TRIM(H44))&gt;0</formula>
    </cfRule>
  </conditionalFormatting>
  <conditionalFormatting sqref="G44">
    <cfRule type="notContainsBlanks" dxfId="4640" priority="17301">
      <formula>LEN(TRIM(G44))&gt;0</formula>
    </cfRule>
  </conditionalFormatting>
  <conditionalFormatting sqref="F44">
    <cfRule type="notContainsBlanks" dxfId="4639" priority="17300">
      <formula>LEN(TRIM(F44))&gt;0</formula>
    </cfRule>
  </conditionalFormatting>
  <conditionalFormatting sqref="E44">
    <cfRule type="notContainsBlanks" dxfId="4638" priority="17299">
      <formula>LEN(TRIM(E44))&gt;0</formula>
    </cfRule>
  </conditionalFormatting>
  <conditionalFormatting sqref="D44">
    <cfRule type="notContainsBlanks" dxfId="4637" priority="17298">
      <formula>LEN(TRIM(D44))&gt;0</formula>
    </cfRule>
  </conditionalFormatting>
  <conditionalFormatting sqref="C44">
    <cfRule type="notContainsBlanks" dxfId="4636" priority="17297">
      <formula>LEN(TRIM(C44))&gt;0</formula>
    </cfRule>
  </conditionalFormatting>
  <conditionalFormatting sqref="I44">
    <cfRule type="notContainsBlanks" dxfId="4635" priority="17296">
      <formula>LEN(TRIM(I44))&gt;0</formula>
    </cfRule>
  </conditionalFormatting>
  <conditionalFormatting sqref="T35">
    <cfRule type="cellIs" dxfId="4634" priority="17294" operator="equal">
      <formula>"NO"</formula>
    </cfRule>
    <cfRule type="cellIs" dxfId="4633" priority="17295" operator="equal">
      <formula>"SI"</formula>
    </cfRule>
  </conditionalFormatting>
  <conditionalFormatting sqref="N47">
    <cfRule type="expression" dxfId="4632" priority="17289">
      <formula>N47=" "</formula>
    </cfRule>
    <cfRule type="expression" dxfId="4631" priority="17290">
      <formula>N47="NO PRESENTÓ CERTIFICADO"</formula>
    </cfRule>
    <cfRule type="expression" dxfId="4630" priority="17291">
      <formula>N47="PRESENTÓ CERTIFICADO"</formula>
    </cfRule>
  </conditionalFormatting>
  <conditionalFormatting sqref="P47">
    <cfRule type="expression" dxfId="4629" priority="17276">
      <formula>Q47="NO SUBSANABLE"</formula>
    </cfRule>
    <cfRule type="expression" dxfId="4628" priority="17278">
      <formula>Q47="REQUERIMIENTOS SUBSANADOS"</formula>
    </cfRule>
    <cfRule type="expression" dxfId="4627" priority="17279">
      <formula>Q47="PENDIENTES POR SUBSANAR"</formula>
    </cfRule>
    <cfRule type="expression" dxfId="4626" priority="17284">
      <formula>Q47="SIN OBSERVACIÓN"</formula>
    </cfRule>
    <cfRule type="containsBlanks" dxfId="4625" priority="17285">
      <formula>LEN(TRIM(P47))=0</formula>
    </cfRule>
  </conditionalFormatting>
  <conditionalFormatting sqref="O47">
    <cfRule type="cellIs" dxfId="4624" priority="17277" operator="equal">
      <formula>"PENDIENTE POR DESCRIPCIÓN"</formula>
    </cfRule>
    <cfRule type="cellIs" dxfId="4623" priority="17281" operator="equal">
      <formula>"DESCRIPCIÓN INSUFICIENTE"</formula>
    </cfRule>
    <cfRule type="cellIs" dxfId="4622" priority="17282" operator="equal">
      <formula>"NO ESTÁ ACORDE A ITEM 5.2.1 (T.R.)"</formula>
    </cfRule>
    <cfRule type="cellIs" dxfId="4621" priority="17283" operator="equal">
      <formula>"ACORDE A ITEM 5.2.1 (T.R.)"</formula>
    </cfRule>
  </conditionalFormatting>
  <conditionalFormatting sqref="Q47">
    <cfRule type="containsBlanks" dxfId="4620" priority="17271">
      <formula>LEN(TRIM(Q47))=0</formula>
    </cfRule>
    <cfRule type="cellIs" dxfId="4619" priority="17280" operator="equal">
      <formula>"REQUERIMIENTOS SUBSANADOS"</formula>
    </cfRule>
    <cfRule type="containsText" dxfId="4618" priority="17286" operator="containsText" text="NO SUBSANABLE">
      <formula>NOT(ISERROR(SEARCH("NO SUBSANABLE",Q47)))</formula>
    </cfRule>
    <cfRule type="containsText" dxfId="4617" priority="17287" operator="containsText" text="PENDIENTES POR SUBSANAR">
      <formula>NOT(ISERROR(SEARCH("PENDIENTES POR SUBSANAR",Q47)))</formula>
    </cfRule>
    <cfRule type="containsText" dxfId="4616" priority="17288" operator="containsText" text="SIN OBSERVACIÓN">
      <formula>NOT(ISERROR(SEARCH("SIN OBSERVACIÓN",Q47)))</formula>
    </cfRule>
  </conditionalFormatting>
  <conditionalFormatting sqref="R47">
    <cfRule type="containsBlanks" dxfId="4615" priority="17270">
      <formula>LEN(TRIM(R47))=0</formula>
    </cfRule>
    <cfRule type="cellIs" dxfId="4614" priority="17272" operator="equal">
      <formula>"NO CUMPLEN CON LO SOLICITADO"</formula>
    </cfRule>
    <cfRule type="cellIs" dxfId="4613" priority="17273" operator="equal">
      <formula>"CUMPLEN CON LO SOLICITADO"</formula>
    </cfRule>
    <cfRule type="cellIs" dxfId="4612" priority="17274" operator="equal">
      <formula>"PENDIENTES"</formula>
    </cfRule>
    <cfRule type="cellIs" dxfId="4611" priority="17275" operator="equal">
      <formula>"NINGUNO"</formula>
    </cfRule>
  </conditionalFormatting>
  <conditionalFormatting sqref="H47">
    <cfRule type="notContainsBlanks" dxfId="4610" priority="17269">
      <formula>LEN(TRIM(H47))&gt;0</formula>
    </cfRule>
  </conditionalFormatting>
  <conditionalFormatting sqref="G47">
    <cfRule type="notContainsBlanks" dxfId="4609" priority="17268">
      <formula>LEN(TRIM(G47))&gt;0</formula>
    </cfRule>
  </conditionalFormatting>
  <conditionalFormatting sqref="F47">
    <cfRule type="notContainsBlanks" dxfId="4608" priority="17267">
      <formula>LEN(TRIM(F47))&gt;0</formula>
    </cfRule>
  </conditionalFormatting>
  <conditionalFormatting sqref="E47">
    <cfRule type="notContainsBlanks" dxfId="4607" priority="17266">
      <formula>LEN(TRIM(E47))&gt;0</formula>
    </cfRule>
  </conditionalFormatting>
  <conditionalFormatting sqref="D47">
    <cfRule type="notContainsBlanks" dxfId="4606" priority="17265">
      <formula>LEN(TRIM(D47))&gt;0</formula>
    </cfRule>
  </conditionalFormatting>
  <conditionalFormatting sqref="C47">
    <cfRule type="notContainsBlanks" dxfId="4605" priority="17264">
      <formula>LEN(TRIM(C47))&gt;0</formula>
    </cfRule>
  </conditionalFormatting>
  <conditionalFormatting sqref="I47">
    <cfRule type="notContainsBlanks" dxfId="4604" priority="17263">
      <formula>LEN(TRIM(I47))&gt;0</formula>
    </cfRule>
  </conditionalFormatting>
  <conditionalFormatting sqref="N57">
    <cfRule type="expression" dxfId="4603" priority="17182">
      <formula>N57=" "</formula>
    </cfRule>
    <cfRule type="expression" dxfId="4602" priority="17183">
      <formula>N57="NO PRESENTÓ CERTIFICADO"</formula>
    </cfRule>
    <cfRule type="expression" dxfId="4601" priority="17184">
      <formula>N57="PRESENTÓ CERTIFICADO"</formula>
    </cfRule>
  </conditionalFormatting>
  <conditionalFormatting sqref="P57">
    <cfRule type="expression" dxfId="4600" priority="17163">
      <formula>Q57="NO SUBSANABLE"</formula>
    </cfRule>
    <cfRule type="expression" dxfId="4599" priority="17165">
      <formula>Q57="REQUERIMIENTOS SUBSANADOS"</formula>
    </cfRule>
    <cfRule type="expression" dxfId="4598" priority="17166">
      <formula>Q57="PENDIENTES POR SUBSANAR"</formula>
    </cfRule>
    <cfRule type="expression" dxfId="4597" priority="17171">
      <formula>Q57="SIN OBSERVACIÓN"</formula>
    </cfRule>
    <cfRule type="containsBlanks" dxfId="4596" priority="17172">
      <formula>LEN(TRIM(P57))=0</formula>
    </cfRule>
  </conditionalFormatting>
  <conditionalFormatting sqref="O57">
    <cfRule type="cellIs" dxfId="4595" priority="17164" operator="equal">
      <formula>"PENDIENTE POR DESCRIPCIÓN"</formula>
    </cfRule>
    <cfRule type="cellIs" dxfId="4594" priority="17168" operator="equal">
      <formula>"DESCRIPCIÓN INSUFICIENTE"</formula>
    </cfRule>
    <cfRule type="cellIs" dxfId="4593" priority="17169" operator="equal">
      <formula>"NO ESTÁ ACORDE A ITEM 5.2.1 (T.R.)"</formula>
    </cfRule>
    <cfRule type="cellIs" dxfId="4592" priority="17170" operator="equal">
      <formula>"ACORDE A ITEM 5.2.1 (T.R.)"</formula>
    </cfRule>
  </conditionalFormatting>
  <conditionalFormatting sqref="H57">
    <cfRule type="notContainsBlanks" dxfId="4591" priority="17156">
      <formula>LEN(TRIM(H57))&gt;0</formula>
    </cfRule>
  </conditionalFormatting>
  <conditionalFormatting sqref="G57">
    <cfRule type="notContainsBlanks" dxfId="4590" priority="17155">
      <formula>LEN(TRIM(G57))&gt;0</formula>
    </cfRule>
  </conditionalFormatting>
  <conditionalFormatting sqref="F57 F60 F63">
    <cfRule type="notContainsBlanks" dxfId="4589" priority="17154">
      <formula>LEN(TRIM(F57))&gt;0</formula>
    </cfRule>
  </conditionalFormatting>
  <conditionalFormatting sqref="E57">
    <cfRule type="notContainsBlanks" dxfId="4588" priority="17153">
      <formula>LEN(TRIM(E57))&gt;0</formula>
    </cfRule>
  </conditionalFormatting>
  <conditionalFormatting sqref="D57">
    <cfRule type="notContainsBlanks" dxfId="4587" priority="17152">
      <formula>LEN(TRIM(D57))&gt;0</formula>
    </cfRule>
  </conditionalFormatting>
  <conditionalFormatting sqref="C57">
    <cfRule type="notContainsBlanks" dxfId="4586" priority="17151">
      <formula>LEN(TRIM(C57))&gt;0</formula>
    </cfRule>
  </conditionalFormatting>
  <conditionalFormatting sqref="I57">
    <cfRule type="notContainsBlanks" dxfId="4585" priority="17150">
      <formula>LEN(TRIM(I57))&gt;0</formula>
    </cfRule>
  </conditionalFormatting>
  <conditionalFormatting sqref="P60 P63">
    <cfRule type="expression" dxfId="4584" priority="17134">
      <formula>Q60="NO SUBSANABLE"</formula>
    </cfRule>
    <cfRule type="expression" dxfId="4583" priority="17136">
      <formula>Q60="REQUERIMIENTOS SUBSANADOS"</formula>
    </cfRule>
    <cfRule type="expression" dxfId="4582" priority="17137">
      <formula>Q60="PENDIENTES POR SUBSANAR"</formula>
    </cfRule>
    <cfRule type="expression" dxfId="4581" priority="17142">
      <formula>Q60="SIN OBSERVACIÓN"</formula>
    </cfRule>
    <cfRule type="containsBlanks" dxfId="4580" priority="17143">
      <formula>LEN(TRIM(P60))=0</formula>
    </cfRule>
  </conditionalFormatting>
  <conditionalFormatting sqref="H63">
    <cfRule type="notContainsBlanks" dxfId="4579" priority="17127">
      <formula>LEN(TRIM(H63))&gt;0</formula>
    </cfRule>
  </conditionalFormatting>
  <conditionalFormatting sqref="G60 G63">
    <cfRule type="notContainsBlanks" dxfId="4578" priority="17126">
      <formula>LEN(TRIM(G60))&gt;0</formula>
    </cfRule>
  </conditionalFormatting>
  <conditionalFormatting sqref="E60 E63">
    <cfRule type="notContainsBlanks" dxfId="4577" priority="17124">
      <formula>LEN(TRIM(E60))&gt;0</formula>
    </cfRule>
  </conditionalFormatting>
  <conditionalFormatting sqref="D60 D63">
    <cfRule type="notContainsBlanks" dxfId="4576" priority="17123">
      <formula>LEN(TRIM(D60))&gt;0</formula>
    </cfRule>
  </conditionalFormatting>
  <conditionalFormatting sqref="C60 C63">
    <cfRule type="notContainsBlanks" dxfId="4575" priority="17122">
      <formula>LEN(TRIM(C60))&gt;0</formula>
    </cfRule>
  </conditionalFormatting>
  <conditionalFormatting sqref="I60 I63">
    <cfRule type="notContainsBlanks" dxfId="4574" priority="17121">
      <formula>LEN(TRIM(I60))&gt;0</formula>
    </cfRule>
  </conditionalFormatting>
  <conditionalFormatting sqref="G66">
    <cfRule type="notContainsBlanks" dxfId="4573" priority="17097">
      <formula>LEN(TRIM(G66))&gt;0</formula>
    </cfRule>
  </conditionalFormatting>
  <conditionalFormatting sqref="F66">
    <cfRule type="notContainsBlanks" dxfId="4572" priority="17096">
      <formula>LEN(TRIM(F66))&gt;0</formula>
    </cfRule>
  </conditionalFormatting>
  <conditionalFormatting sqref="E66">
    <cfRule type="notContainsBlanks" dxfId="4571" priority="17095">
      <formula>LEN(TRIM(E66))&gt;0</formula>
    </cfRule>
  </conditionalFormatting>
  <conditionalFormatting sqref="D66">
    <cfRule type="notContainsBlanks" dxfId="4570" priority="17094">
      <formula>LEN(TRIM(D66))&gt;0</formula>
    </cfRule>
  </conditionalFormatting>
  <conditionalFormatting sqref="C66">
    <cfRule type="notContainsBlanks" dxfId="4569" priority="17093">
      <formula>LEN(TRIM(C66))&gt;0</formula>
    </cfRule>
  </conditionalFormatting>
  <conditionalFormatting sqref="I66">
    <cfRule type="notContainsBlanks" dxfId="4568" priority="17092">
      <formula>LEN(TRIM(I66))&gt;0</formula>
    </cfRule>
  </conditionalFormatting>
  <conditionalFormatting sqref="T57">
    <cfRule type="cellIs" dxfId="4567" priority="17090" operator="equal">
      <formula>"NO"</formula>
    </cfRule>
    <cfRule type="cellIs" dxfId="4566" priority="17091" operator="equal">
      <formula>"SI"</formula>
    </cfRule>
  </conditionalFormatting>
  <conditionalFormatting sqref="N69">
    <cfRule type="expression" dxfId="4565" priority="17085">
      <formula>N69=" "</formula>
    </cfRule>
    <cfRule type="expression" dxfId="4564" priority="17086">
      <formula>N69="NO PRESENTÓ CERTIFICADO"</formula>
    </cfRule>
    <cfRule type="expression" dxfId="4563" priority="17087">
      <formula>N69="PRESENTÓ CERTIFICADO"</formula>
    </cfRule>
  </conditionalFormatting>
  <conditionalFormatting sqref="P69">
    <cfRule type="expression" dxfId="4562" priority="17072">
      <formula>Q69="NO SUBSANABLE"</formula>
    </cfRule>
    <cfRule type="expression" dxfId="4561" priority="17074">
      <formula>Q69="REQUERIMIENTOS SUBSANADOS"</formula>
    </cfRule>
    <cfRule type="expression" dxfId="4560" priority="17075">
      <formula>Q69="PENDIENTES POR SUBSANAR"</formula>
    </cfRule>
    <cfRule type="expression" dxfId="4559" priority="17080">
      <formula>Q69="SIN OBSERVACIÓN"</formula>
    </cfRule>
    <cfRule type="containsBlanks" dxfId="4558" priority="17081">
      <formula>LEN(TRIM(P69))=0</formula>
    </cfRule>
  </conditionalFormatting>
  <conditionalFormatting sqref="O69">
    <cfRule type="cellIs" dxfId="4557" priority="17073" operator="equal">
      <formula>"PENDIENTE POR DESCRIPCIÓN"</formula>
    </cfRule>
    <cfRule type="cellIs" dxfId="4556" priority="17077" operator="equal">
      <formula>"DESCRIPCIÓN INSUFICIENTE"</formula>
    </cfRule>
    <cfRule type="cellIs" dxfId="4555" priority="17078" operator="equal">
      <formula>"NO ESTÁ ACORDE A ITEM 5.2.1 (T.R.)"</formula>
    </cfRule>
    <cfRule type="cellIs" dxfId="4554" priority="17079" operator="equal">
      <formula>"ACORDE A ITEM 5.2.1 (T.R.)"</formula>
    </cfRule>
  </conditionalFormatting>
  <conditionalFormatting sqref="H69">
    <cfRule type="notContainsBlanks" dxfId="4553" priority="17065">
      <formula>LEN(TRIM(H69))&gt;0</formula>
    </cfRule>
  </conditionalFormatting>
  <conditionalFormatting sqref="G69">
    <cfRule type="notContainsBlanks" dxfId="4552" priority="17064">
      <formula>LEN(TRIM(G69))&gt;0</formula>
    </cfRule>
  </conditionalFormatting>
  <conditionalFormatting sqref="F69">
    <cfRule type="notContainsBlanks" dxfId="4551" priority="17063">
      <formula>LEN(TRIM(F69))&gt;0</formula>
    </cfRule>
  </conditionalFormatting>
  <conditionalFormatting sqref="E69">
    <cfRule type="notContainsBlanks" dxfId="4550" priority="17062">
      <formula>LEN(TRIM(E69))&gt;0</formula>
    </cfRule>
  </conditionalFormatting>
  <conditionalFormatting sqref="D69">
    <cfRule type="notContainsBlanks" dxfId="4549" priority="17061">
      <formula>LEN(TRIM(D69))&gt;0</formula>
    </cfRule>
  </conditionalFormatting>
  <conditionalFormatting sqref="C69">
    <cfRule type="notContainsBlanks" dxfId="4548" priority="17060">
      <formula>LEN(TRIM(C69))&gt;0</formula>
    </cfRule>
  </conditionalFormatting>
  <conditionalFormatting sqref="I69">
    <cfRule type="notContainsBlanks" dxfId="4547" priority="17059">
      <formula>LEN(TRIM(I69))&gt;0</formula>
    </cfRule>
  </conditionalFormatting>
  <conditionalFormatting sqref="S69">
    <cfRule type="cellIs" dxfId="4546" priority="17057" operator="greaterThan">
      <formula>0</formula>
    </cfRule>
    <cfRule type="cellIs" dxfId="4545" priority="17058" operator="equal">
      <formula>0</formula>
    </cfRule>
  </conditionalFormatting>
  <conditionalFormatting sqref="P79">
    <cfRule type="expression" dxfId="4544" priority="16959">
      <formula>Q79="NO SUBSANABLE"</formula>
    </cfRule>
    <cfRule type="expression" dxfId="4543" priority="16961">
      <formula>Q79="REQUERIMIENTOS SUBSANADOS"</formula>
    </cfRule>
    <cfRule type="expression" dxfId="4542" priority="16962">
      <formula>Q79="PENDIENTES POR SUBSANAR"</formula>
    </cfRule>
    <cfRule type="expression" dxfId="4541" priority="16967">
      <formula>Q79="SIN OBSERVACIÓN"</formula>
    </cfRule>
    <cfRule type="containsBlanks" dxfId="4540" priority="16968">
      <formula>LEN(TRIM(P79))=0</formula>
    </cfRule>
  </conditionalFormatting>
  <conditionalFormatting sqref="R79">
    <cfRule type="containsBlanks" dxfId="4539" priority="16953">
      <formula>LEN(TRIM(R79))=0</formula>
    </cfRule>
    <cfRule type="cellIs" dxfId="4538" priority="16955" operator="equal">
      <formula>"NO CUMPLEN CON LO SOLICITADO"</formula>
    </cfRule>
    <cfRule type="cellIs" dxfId="4537" priority="16956" operator="equal">
      <formula>"CUMPLEN CON LO SOLICITADO"</formula>
    </cfRule>
    <cfRule type="cellIs" dxfId="4536" priority="16957" operator="equal">
      <formula>"PENDIENTES"</formula>
    </cfRule>
    <cfRule type="cellIs" dxfId="4535" priority="16958" operator="equal">
      <formula>"NINGUNO"</formula>
    </cfRule>
  </conditionalFormatting>
  <conditionalFormatting sqref="H79">
    <cfRule type="notContainsBlanks" dxfId="4534" priority="16952">
      <formula>LEN(TRIM(H79))&gt;0</formula>
    </cfRule>
  </conditionalFormatting>
  <conditionalFormatting sqref="G79">
    <cfRule type="notContainsBlanks" dxfId="4533" priority="16951">
      <formula>LEN(TRIM(G79))&gt;0</formula>
    </cfRule>
  </conditionalFormatting>
  <conditionalFormatting sqref="F79 F82">
    <cfRule type="notContainsBlanks" dxfId="4532" priority="16950">
      <formula>LEN(TRIM(F79))&gt;0</formula>
    </cfRule>
  </conditionalFormatting>
  <conditionalFormatting sqref="E79">
    <cfRule type="notContainsBlanks" dxfId="4531" priority="16949">
      <formula>LEN(TRIM(E79))&gt;0</formula>
    </cfRule>
  </conditionalFormatting>
  <conditionalFormatting sqref="D79">
    <cfRule type="notContainsBlanks" dxfId="4530" priority="16948">
      <formula>LEN(TRIM(D79))&gt;0</formula>
    </cfRule>
  </conditionalFormatting>
  <conditionalFormatting sqref="C79">
    <cfRule type="notContainsBlanks" dxfId="4529" priority="16947">
      <formula>LEN(TRIM(C79))&gt;0</formula>
    </cfRule>
  </conditionalFormatting>
  <conditionalFormatting sqref="I79">
    <cfRule type="notContainsBlanks" dxfId="4528" priority="16946">
      <formula>LEN(TRIM(I79))&gt;0</formula>
    </cfRule>
  </conditionalFormatting>
  <conditionalFormatting sqref="P82 P85">
    <cfRule type="expression" dxfId="4527" priority="16930">
      <formula>Q82="NO SUBSANABLE"</formula>
    </cfRule>
    <cfRule type="expression" dxfId="4526" priority="16932">
      <formula>Q82="REQUERIMIENTOS SUBSANADOS"</formula>
    </cfRule>
    <cfRule type="expression" dxfId="4525" priority="16933">
      <formula>Q82="PENDIENTES POR SUBSANAR"</formula>
    </cfRule>
    <cfRule type="expression" dxfId="4524" priority="16938">
      <formula>Q82="SIN OBSERVACIÓN"</formula>
    </cfRule>
    <cfRule type="containsBlanks" dxfId="4523" priority="16939">
      <formula>LEN(TRIM(P82))=0</formula>
    </cfRule>
  </conditionalFormatting>
  <conditionalFormatting sqref="H82">
    <cfRule type="notContainsBlanks" dxfId="4522" priority="16923">
      <formula>LEN(TRIM(H82))&gt;0</formula>
    </cfRule>
  </conditionalFormatting>
  <conditionalFormatting sqref="G82 G85">
    <cfRule type="notContainsBlanks" dxfId="4521" priority="16922">
      <formula>LEN(TRIM(G82))&gt;0</formula>
    </cfRule>
  </conditionalFormatting>
  <conditionalFormatting sqref="F85">
    <cfRule type="notContainsBlanks" dxfId="4520" priority="16921">
      <formula>LEN(TRIM(F85))&gt;0</formula>
    </cfRule>
  </conditionalFormatting>
  <conditionalFormatting sqref="E82 E85">
    <cfRule type="notContainsBlanks" dxfId="4519" priority="16920">
      <formula>LEN(TRIM(E82))&gt;0</formula>
    </cfRule>
  </conditionalFormatting>
  <conditionalFormatting sqref="D82 D85">
    <cfRule type="notContainsBlanks" dxfId="4518" priority="16919">
      <formula>LEN(TRIM(D82))&gt;0</formula>
    </cfRule>
  </conditionalFormatting>
  <conditionalFormatting sqref="C82 C85">
    <cfRule type="notContainsBlanks" dxfId="4517" priority="16918">
      <formula>LEN(TRIM(C82))&gt;0</formula>
    </cfRule>
  </conditionalFormatting>
  <conditionalFormatting sqref="I82 I85">
    <cfRule type="notContainsBlanks" dxfId="4516" priority="16917">
      <formula>LEN(TRIM(I82))&gt;0</formula>
    </cfRule>
  </conditionalFormatting>
  <conditionalFormatting sqref="P88">
    <cfRule type="expression" dxfId="4515" priority="16901">
      <formula>Q88="NO SUBSANABLE"</formula>
    </cfRule>
    <cfRule type="expression" dxfId="4514" priority="16903">
      <formula>Q88="REQUERIMIENTOS SUBSANADOS"</formula>
    </cfRule>
    <cfRule type="expression" dxfId="4513" priority="16904">
      <formula>Q88="PENDIENTES POR SUBSANAR"</formula>
    </cfRule>
    <cfRule type="expression" dxfId="4512" priority="16909">
      <formula>Q88="SIN OBSERVACIÓN"</formula>
    </cfRule>
    <cfRule type="containsBlanks" dxfId="4511" priority="16910">
      <formula>LEN(TRIM(P88))=0</formula>
    </cfRule>
  </conditionalFormatting>
  <conditionalFormatting sqref="G88">
    <cfRule type="notContainsBlanks" dxfId="4510" priority="16893">
      <formula>LEN(TRIM(G88))&gt;0</formula>
    </cfRule>
  </conditionalFormatting>
  <conditionalFormatting sqref="F88">
    <cfRule type="notContainsBlanks" dxfId="4509" priority="16892">
      <formula>LEN(TRIM(F88))&gt;0</formula>
    </cfRule>
  </conditionalFormatting>
  <conditionalFormatting sqref="E88">
    <cfRule type="notContainsBlanks" dxfId="4508" priority="16891">
      <formula>LEN(TRIM(E88))&gt;0</formula>
    </cfRule>
  </conditionalFormatting>
  <conditionalFormatting sqref="D88">
    <cfRule type="notContainsBlanks" dxfId="4507" priority="16890">
      <formula>LEN(TRIM(D88))&gt;0</formula>
    </cfRule>
  </conditionalFormatting>
  <conditionalFormatting sqref="C88">
    <cfRule type="notContainsBlanks" dxfId="4506" priority="16889">
      <formula>LEN(TRIM(C88))&gt;0</formula>
    </cfRule>
  </conditionalFormatting>
  <conditionalFormatting sqref="I88">
    <cfRule type="notContainsBlanks" dxfId="4505" priority="16888">
      <formula>LEN(TRIM(I88))&gt;0</formula>
    </cfRule>
  </conditionalFormatting>
  <conditionalFormatting sqref="T79">
    <cfRule type="cellIs" dxfId="4504" priority="16886" operator="equal">
      <formula>"NO"</formula>
    </cfRule>
    <cfRule type="cellIs" dxfId="4503" priority="16887" operator="equal">
      <formula>"SI"</formula>
    </cfRule>
  </conditionalFormatting>
  <conditionalFormatting sqref="P91">
    <cfRule type="expression" dxfId="4502" priority="16868">
      <formula>Q91="NO SUBSANABLE"</formula>
    </cfRule>
    <cfRule type="expression" dxfId="4501" priority="16870">
      <formula>Q91="REQUERIMIENTOS SUBSANADOS"</formula>
    </cfRule>
    <cfRule type="expression" dxfId="4500" priority="16871">
      <formula>Q91="PENDIENTES POR SUBSANAR"</formula>
    </cfRule>
    <cfRule type="expression" dxfId="4499" priority="16876">
      <formula>Q91="SIN OBSERVACIÓN"</formula>
    </cfRule>
    <cfRule type="containsBlanks" dxfId="4498" priority="16877">
      <formula>LEN(TRIM(P91))=0</formula>
    </cfRule>
  </conditionalFormatting>
  <conditionalFormatting sqref="G91">
    <cfRule type="notContainsBlanks" dxfId="4497" priority="16860">
      <formula>LEN(TRIM(G91))&gt;0</formula>
    </cfRule>
  </conditionalFormatting>
  <conditionalFormatting sqref="F91">
    <cfRule type="notContainsBlanks" dxfId="4496" priority="16859">
      <formula>LEN(TRIM(F91))&gt;0</formula>
    </cfRule>
  </conditionalFormatting>
  <conditionalFormatting sqref="E91">
    <cfRule type="notContainsBlanks" dxfId="4495" priority="16858">
      <formula>LEN(TRIM(E91))&gt;0</formula>
    </cfRule>
  </conditionalFormatting>
  <conditionalFormatting sqref="D91">
    <cfRule type="notContainsBlanks" dxfId="4494" priority="16857">
      <formula>LEN(TRIM(D91))&gt;0</formula>
    </cfRule>
  </conditionalFormatting>
  <conditionalFormatting sqref="C91">
    <cfRule type="notContainsBlanks" dxfId="4493" priority="16856">
      <formula>LEN(TRIM(C91))&gt;0</formula>
    </cfRule>
  </conditionalFormatting>
  <conditionalFormatting sqref="I91">
    <cfRule type="notContainsBlanks" dxfId="4492" priority="16855">
      <formula>LEN(TRIM(I91))&gt;0</formula>
    </cfRule>
  </conditionalFormatting>
  <conditionalFormatting sqref="N101">
    <cfRule type="expression" dxfId="4491" priority="16774">
      <formula>N101=" "</formula>
    </cfRule>
    <cfRule type="expression" dxfId="4490" priority="16775">
      <formula>N101="NO PRESENTÓ CERTIFICADO"</formula>
    </cfRule>
    <cfRule type="expression" dxfId="4489" priority="16776">
      <formula>N101="PRESENTÓ CERTIFICADO"</formula>
    </cfRule>
  </conditionalFormatting>
  <conditionalFormatting sqref="P101">
    <cfRule type="expression" dxfId="4488" priority="16755">
      <formula>Q101="NO SUBSANABLE"</formula>
    </cfRule>
    <cfRule type="expression" dxfId="4487" priority="16757">
      <formula>Q101="REQUERIMIENTOS SUBSANADOS"</formula>
    </cfRule>
    <cfRule type="expression" dxfId="4486" priority="16758">
      <formula>Q101="PENDIENTES POR SUBSANAR"</formula>
    </cfRule>
    <cfRule type="expression" dxfId="4485" priority="16763">
      <formula>Q101="SIN OBSERVACIÓN"</formula>
    </cfRule>
    <cfRule type="containsBlanks" dxfId="4484" priority="16764">
      <formula>LEN(TRIM(P101))=0</formula>
    </cfRule>
  </conditionalFormatting>
  <conditionalFormatting sqref="O101">
    <cfRule type="cellIs" dxfId="4483" priority="16756" operator="equal">
      <formula>"PENDIENTE POR DESCRIPCIÓN"</formula>
    </cfRule>
    <cfRule type="cellIs" dxfId="4482" priority="16760" operator="equal">
      <formula>"DESCRIPCIÓN INSUFICIENTE"</formula>
    </cfRule>
    <cfRule type="cellIs" dxfId="4481" priority="16761" operator="equal">
      <formula>"NO ESTÁ ACORDE A ITEM 5.2.1 (T.R.)"</formula>
    </cfRule>
    <cfRule type="cellIs" dxfId="4480" priority="16762" operator="equal">
      <formula>"ACORDE A ITEM 5.2.1 (T.R.)"</formula>
    </cfRule>
  </conditionalFormatting>
  <conditionalFormatting sqref="Q101 Q104 Q107">
    <cfRule type="containsBlanks" dxfId="4479" priority="16750">
      <formula>LEN(TRIM(Q101))=0</formula>
    </cfRule>
    <cfRule type="cellIs" dxfId="4478" priority="16759" operator="equal">
      <formula>"REQUERIMIENTOS SUBSANADOS"</formula>
    </cfRule>
    <cfRule type="containsText" dxfId="4477" priority="16765" operator="containsText" text="NO SUBSANABLE">
      <formula>NOT(ISERROR(SEARCH("NO SUBSANABLE",Q101)))</formula>
    </cfRule>
    <cfRule type="containsText" dxfId="4476" priority="16766" operator="containsText" text="PENDIENTES POR SUBSANAR">
      <formula>NOT(ISERROR(SEARCH("PENDIENTES POR SUBSANAR",Q101)))</formula>
    </cfRule>
    <cfRule type="containsText" dxfId="4475" priority="16767" operator="containsText" text="SIN OBSERVACIÓN">
      <formula>NOT(ISERROR(SEARCH("SIN OBSERVACIÓN",Q101)))</formula>
    </cfRule>
  </conditionalFormatting>
  <conditionalFormatting sqref="R101 R104 R107">
    <cfRule type="containsBlanks" dxfId="4474" priority="16749">
      <formula>LEN(TRIM(R101))=0</formula>
    </cfRule>
    <cfRule type="cellIs" dxfId="4473" priority="16751" operator="equal">
      <formula>"NO CUMPLEN CON LO SOLICITADO"</formula>
    </cfRule>
    <cfRule type="cellIs" dxfId="4472" priority="16752" operator="equal">
      <formula>"CUMPLEN CON LO SOLICITADO"</formula>
    </cfRule>
    <cfRule type="cellIs" dxfId="4471" priority="16753" operator="equal">
      <formula>"PENDIENTES"</formula>
    </cfRule>
    <cfRule type="cellIs" dxfId="4470" priority="16754" operator="equal">
      <formula>"NINGUNO"</formula>
    </cfRule>
  </conditionalFormatting>
  <conditionalFormatting sqref="H101">
    <cfRule type="notContainsBlanks" dxfId="4469" priority="16748">
      <formula>LEN(TRIM(H101))&gt;0</formula>
    </cfRule>
  </conditionalFormatting>
  <conditionalFormatting sqref="G101">
    <cfRule type="notContainsBlanks" dxfId="4468" priority="16747">
      <formula>LEN(TRIM(G101))&gt;0</formula>
    </cfRule>
  </conditionalFormatting>
  <conditionalFormatting sqref="F101">
    <cfRule type="notContainsBlanks" dxfId="4467" priority="16746">
      <formula>LEN(TRIM(F101))&gt;0</formula>
    </cfRule>
  </conditionalFormatting>
  <conditionalFormatting sqref="E101">
    <cfRule type="notContainsBlanks" dxfId="4466" priority="16745">
      <formula>LEN(TRIM(E101))&gt;0</formula>
    </cfRule>
  </conditionalFormatting>
  <conditionalFormatting sqref="D101">
    <cfRule type="notContainsBlanks" dxfId="4465" priority="16744">
      <formula>LEN(TRIM(D101))&gt;0</formula>
    </cfRule>
  </conditionalFormatting>
  <conditionalFormatting sqref="C101">
    <cfRule type="notContainsBlanks" dxfId="4464" priority="16743">
      <formula>LEN(TRIM(C101))&gt;0</formula>
    </cfRule>
  </conditionalFormatting>
  <conditionalFormatting sqref="I101">
    <cfRule type="notContainsBlanks" dxfId="4463" priority="16742">
      <formula>LEN(TRIM(I101))&gt;0</formula>
    </cfRule>
  </conditionalFormatting>
  <conditionalFormatting sqref="P104 P107">
    <cfRule type="expression" dxfId="4462" priority="16726">
      <formula>Q104="NO SUBSANABLE"</formula>
    </cfRule>
    <cfRule type="expression" dxfId="4461" priority="16728">
      <formula>Q104="REQUERIMIENTOS SUBSANADOS"</formula>
    </cfRule>
    <cfRule type="expression" dxfId="4460" priority="16729">
      <formula>Q104="PENDIENTES POR SUBSANAR"</formula>
    </cfRule>
    <cfRule type="expression" dxfId="4459" priority="16734">
      <formula>Q104="SIN OBSERVACIÓN"</formula>
    </cfRule>
    <cfRule type="containsBlanks" dxfId="4458" priority="16735">
      <formula>LEN(TRIM(P104))=0</formula>
    </cfRule>
  </conditionalFormatting>
  <conditionalFormatting sqref="H104 H107">
    <cfRule type="notContainsBlanks" dxfId="4457" priority="16719">
      <formula>LEN(TRIM(H104))&gt;0</formula>
    </cfRule>
  </conditionalFormatting>
  <conditionalFormatting sqref="G104 G107">
    <cfRule type="notContainsBlanks" dxfId="4456" priority="16718">
      <formula>LEN(TRIM(G104))&gt;0</formula>
    </cfRule>
  </conditionalFormatting>
  <conditionalFormatting sqref="F104 F107">
    <cfRule type="notContainsBlanks" dxfId="4455" priority="16717">
      <formula>LEN(TRIM(F104))&gt;0</formula>
    </cfRule>
  </conditionalFormatting>
  <conditionalFormatting sqref="E104 E107">
    <cfRule type="notContainsBlanks" dxfId="4454" priority="16716">
      <formula>LEN(TRIM(E104))&gt;0</formula>
    </cfRule>
  </conditionalFormatting>
  <conditionalFormatting sqref="D104 D107">
    <cfRule type="notContainsBlanks" dxfId="4453" priority="16715">
      <formula>LEN(TRIM(D104))&gt;0</formula>
    </cfRule>
  </conditionalFormatting>
  <conditionalFormatting sqref="C104 C107">
    <cfRule type="notContainsBlanks" dxfId="4452" priority="16714">
      <formula>LEN(TRIM(C104))&gt;0</formula>
    </cfRule>
  </conditionalFormatting>
  <conditionalFormatting sqref="I104 I107">
    <cfRule type="notContainsBlanks" dxfId="4451" priority="16713">
      <formula>LEN(TRIM(I104))&gt;0</formula>
    </cfRule>
  </conditionalFormatting>
  <conditionalFormatting sqref="P110">
    <cfRule type="expression" dxfId="4450" priority="16697">
      <formula>Q110="NO SUBSANABLE"</formula>
    </cfRule>
    <cfRule type="expression" dxfId="4449" priority="16699">
      <formula>Q110="REQUERIMIENTOS SUBSANADOS"</formula>
    </cfRule>
    <cfRule type="expression" dxfId="4448" priority="16700">
      <formula>Q110="PENDIENTES POR SUBSANAR"</formula>
    </cfRule>
    <cfRule type="expression" dxfId="4447" priority="16705">
      <formula>Q110="SIN OBSERVACIÓN"</formula>
    </cfRule>
    <cfRule type="containsBlanks" dxfId="4446" priority="16706">
      <formula>LEN(TRIM(P110))=0</formula>
    </cfRule>
  </conditionalFormatting>
  <conditionalFormatting sqref="H110">
    <cfRule type="notContainsBlanks" dxfId="4445" priority="16690">
      <formula>LEN(TRIM(H110))&gt;0</formula>
    </cfRule>
  </conditionalFormatting>
  <conditionalFormatting sqref="G110">
    <cfRule type="notContainsBlanks" dxfId="4444" priority="16689">
      <formula>LEN(TRIM(G110))&gt;0</formula>
    </cfRule>
  </conditionalFormatting>
  <conditionalFormatting sqref="E110">
    <cfRule type="notContainsBlanks" dxfId="4443" priority="16687">
      <formula>LEN(TRIM(E110))&gt;0</formula>
    </cfRule>
  </conditionalFormatting>
  <conditionalFormatting sqref="D110">
    <cfRule type="notContainsBlanks" dxfId="4442" priority="16686">
      <formula>LEN(TRIM(D110))&gt;0</formula>
    </cfRule>
  </conditionalFormatting>
  <conditionalFormatting sqref="C110">
    <cfRule type="notContainsBlanks" dxfId="4441" priority="16685">
      <formula>LEN(TRIM(C110))&gt;0</formula>
    </cfRule>
  </conditionalFormatting>
  <conditionalFormatting sqref="I110">
    <cfRule type="notContainsBlanks" dxfId="4440" priority="16684">
      <formula>LEN(TRIM(I110))&gt;0</formula>
    </cfRule>
  </conditionalFormatting>
  <conditionalFormatting sqref="T101">
    <cfRule type="cellIs" dxfId="4439" priority="16682" operator="equal">
      <formula>"NO"</formula>
    </cfRule>
    <cfRule type="cellIs" dxfId="4438" priority="16683" operator="equal">
      <formula>"SI"</formula>
    </cfRule>
  </conditionalFormatting>
  <conditionalFormatting sqref="N113">
    <cfRule type="expression" dxfId="4437" priority="16677">
      <formula>N113=" "</formula>
    </cfRule>
    <cfRule type="expression" dxfId="4436" priority="16678">
      <formula>N113="NO PRESENTÓ CERTIFICADO"</formula>
    </cfRule>
    <cfRule type="expression" dxfId="4435" priority="16679">
      <formula>N113="PRESENTÓ CERTIFICADO"</formula>
    </cfRule>
  </conditionalFormatting>
  <conditionalFormatting sqref="P113">
    <cfRule type="expression" dxfId="4434" priority="16664">
      <formula>Q113="NO SUBSANABLE"</formula>
    </cfRule>
    <cfRule type="expression" dxfId="4433" priority="16666">
      <formula>Q113="REQUERIMIENTOS SUBSANADOS"</formula>
    </cfRule>
    <cfRule type="expression" dxfId="4432" priority="16667">
      <formula>Q113="PENDIENTES POR SUBSANAR"</formula>
    </cfRule>
    <cfRule type="expression" dxfId="4431" priority="16672">
      <formula>Q113="SIN OBSERVACIÓN"</formula>
    </cfRule>
    <cfRule type="containsBlanks" dxfId="4430" priority="16673">
      <formula>LEN(TRIM(P113))=0</formula>
    </cfRule>
  </conditionalFormatting>
  <conditionalFormatting sqref="O113">
    <cfRule type="cellIs" dxfId="4429" priority="16665" operator="equal">
      <formula>"PENDIENTE POR DESCRIPCIÓN"</formula>
    </cfRule>
    <cfRule type="cellIs" dxfId="4428" priority="16669" operator="equal">
      <formula>"DESCRIPCIÓN INSUFICIENTE"</formula>
    </cfRule>
    <cfRule type="cellIs" dxfId="4427" priority="16670" operator="equal">
      <formula>"NO ESTÁ ACORDE A ITEM 5.2.1 (T.R.)"</formula>
    </cfRule>
    <cfRule type="cellIs" dxfId="4426" priority="16671" operator="equal">
      <formula>"ACORDE A ITEM 5.2.1 (T.R.)"</formula>
    </cfRule>
  </conditionalFormatting>
  <conditionalFormatting sqref="Q113">
    <cfRule type="containsBlanks" dxfId="4425" priority="16659">
      <formula>LEN(TRIM(Q113))=0</formula>
    </cfRule>
    <cfRule type="cellIs" dxfId="4424" priority="16668" operator="equal">
      <formula>"REQUERIMIENTOS SUBSANADOS"</formula>
    </cfRule>
    <cfRule type="containsText" dxfId="4423" priority="16674" operator="containsText" text="NO SUBSANABLE">
      <formula>NOT(ISERROR(SEARCH("NO SUBSANABLE",Q113)))</formula>
    </cfRule>
    <cfRule type="containsText" dxfId="4422" priority="16675" operator="containsText" text="PENDIENTES POR SUBSANAR">
      <formula>NOT(ISERROR(SEARCH("PENDIENTES POR SUBSANAR",Q113)))</formula>
    </cfRule>
    <cfRule type="containsText" dxfId="4421" priority="16676" operator="containsText" text="SIN OBSERVACIÓN">
      <formula>NOT(ISERROR(SEARCH("SIN OBSERVACIÓN",Q113)))</formula>
    </cfRule>
  </conditionalFormatting>
  <conditionalFormatting sqref="R113">
    <cfRule type="containsBlanks" dxfId="4420" priority="16658">
      <formula>LEN(TRIM(R113))=0</formula>
    </cfRule>
    <cfRule type="cellIs" dxfId="4419" priority="16660" operator="equal">
      <formula>"NO CUMPLEN CON LO SOLICITADO"</formula>
    </cfRule>
    <cfRule type="cellIs" dxfId="4418" priority="16661" operator="equal">
      <formula>"CUMPLEN CON LO SOLICITADO"</formula>
    </cfRule>
    <cfRule type="cellIs" dxfId="4417" priority="16662" operator="equal">
      <formula>"PENDIENTES"</formula>
    </cfRule>
    <cfRule type="cellIs" dxfId="4416" priority="16663" operator="equal">
      <formula>"NINGUNO"</formula>
    </cfRule>
  </conditionalFormatting>
  <conditionalFormatting sqref="H113">
    <cfRule type="notContainsBlanks" dxfId="4415" priority="16657">
      <formula>LEN(TRIM(H113))&gt;0</formula>
    </cfRule>
  </conditionalFormatting>
  <conditionalFormatting sqref="G113">
    <cfRule type="notContainsBlanks" dxfId="4414" priority="16656">
      <formula>LEN(TRIM(G113))&gt;0</formula>
    </cfRule>
  </conditionalFormatting>
  <conditionalFormatting sqref="F113">
    <cfRule type="notContainsBlanks" dxfId="4413" priority="16655">
      <formula>LEN(TRIM(F113))&gt;0</formula>
    </cfRule>
  </conditionalFormatting>
  <conditionalFormatting sqref="E113">
    <cfRule type="notContainsBlanks" dxfId="4412" priority="16654">
      <formula>LEN(TRIM(E113))&gt;0</formula>
    </cfRule>
  </conditionalFormatting>
  <conditionalFormatting sqref="D113">
    <cfRule type="notContainsBlanks" dxfId="4411" priority="16653">
      <formula>LEN(TRIM(D113))&gt;0</formula>
    </cfRule>
  </conditionalFormatting>
  <conditionalFormatting sqref="C113">
    <cfRule type="notContainsBlanks" dxfId="4410" priority="16652">
      <formula>LEN(TRIM(C113))&gt;0</formula>
    </cfRule>
  </conditionalFormatting>
  <conditionalFormatting sqref="I113">
    <cfRule type="notContainsBlanks" dxfId="4409" priority="16651">
      <formula>LEN(TRIM(I113))&gt;0</formula>
    </cfRule>
  </conditionalFormatting>
  <conditionalFormatting sqref="H123">
    <cfRule type="notContainsBlanks" dxfId="4408" priority="16544">
      <formula>LEN(TRIM(H123))&gt;0</formula>
    </cfRule>
  </conditionalFormatting>
  <conditionalFormatting sqref="G123">
    <cfRule type="notContainsBlanks" dxfId="4407" priority="16543">
      <formula>LEN(TRIM(G123))&gt;0</formula>
    </cfRule>
  </conditionalFormatting>
  <conditionalFormatting sqref="F123">
    <cfRule type="notContainsBlanks" dxfId="4406" priority="16542">
      <formula>LEN(TRIM(F123))&gt;0</formula>
    </cfRule>
  </conditionalFormatting>
  <conditionalFormatting sqref="E123">
    <cfRule type="notContainsBlanks" dxfId="4405" priority="16541">
      <formula>LEN(TRIM(E123))&gt;0</formula>
    </cfRule>
  </conditionalFormatting>
  <conditionalFormatting sqref="D123">
    <cfRule type="notContainsBlanks" dxfId="4404" priority="16540">
      <formula>LEN(TRIM(D123))&gt;0</formula>
    </cfRule>
  </conditionalFormatting>
  <conditionalFormatting sqref="C123">
    <cfRule type="notContainsBlanks" dxfId="4403" priority="16539">
      <formula>LEN(TRIM(C123))&gt;0</formula>
    </cfRule>
  </conditionalFormatting>
  <conditionalFormatting sqref="I123">
    <cfRule type="notContainsBlanks" dxfId="4402" priority="16538">
      <formula>LEN(TRIM(I123))&gt;0</formula>
    </cfRule>
  </conditionalFormatting>
  <conditionalFormatting sqref="G126 G129">
    <cfRule type="notContainsBlanks" dxfId="4401" priority="16514">
      <formula>LEN(TRIM(G126))&gt;0</formula>
    </cfRule>
  </conditionalFormatting>
  <conditionalFormatting sqref="F126">
    <cfRule type="notContainsBlanks" dxfId="4400" priority="16513">
      <formula>LEN(TRIM(F126))&gt;0</formula>
    </cfRule>
  </conditionalFormatting>
  <conditionalFormatting sqref="E126 E129">
    <cfRule type="notContainsBlanks" dxfId="4399" priority="16512">
      <formula>LEN(TRIM(E126))&gt;0</formula>
    </cfRule>
  </conditionalFormatting>
  <conditionalFormatting sqref="D126 D129">
    <cfRule type="notContainsBlanks" dxfId="4398" priority="16511">
      <formula>LEN(TRIM(D126))&gt;0</formula>
    </cfRule>
  </conditionalFormatting>
  <conditionalFormatting sqref="C126 C129">
    <cfRule type="notContainsBlanks" dxfId="4397" priority="16510">
      <formula>LEN(TRIM(C126))&gt;0</formula>
    </cfRule>
  </conditionalFormatting>
  <conditionalFormatting sqref="P132">
    <cfRule type="expression" dxfId="4396" priority="16493">
      <formula>Q132="NO SUBSANABLE"</formula>
    </cfRule>
    <cfRule type="expression" dxfId="4395" priority="16495">
      <formula>Q132="REQUERIMIENTOS SUBSANADOS"</formula>
    </cfRule>
    <cfRule type="expression" dxfId="4394" priority="16496">
      <formula>Q132="PENDIENTES POR SUBSANAR"</formula>
    </cfRule>
    <cfRule type="expression" dxfId="4393" priority="16501">
      <formula>Q132="SIN OBSERVACIÓN"</formula>
    </cfRule>
    <cfRule type="containsBlanks" dxfId="4392" priority="16502">
      <formula>LEN(TRIM(P132))=0</formula>
    </cfRule>
  </conditionalFormatting>
  <conditionalFormatting sqref="G132">
    <cfRule type="notContainsBlanks" dxfId="4391" priority="16485">
      <formula>LEN(TRIM(G132))&gt;0</formula>
    </cfRule>
  </conditionalFormatting>
  <conditionalFormatting sqref="F132">
    <cfRule type="notContainsBlanks" dxfId="4390" priority="16484">
      <formula>LEN(TRIM(F132))&gt;0</formula>
    </cfRule>
  </conditionalFormatting>
  <conditionalFormatting sqref="E132">
    <cfRule type="notContainsBlanks" dxfId="4389" priority="16483">
      <formula>LEN(TRIM(E132))&gt;0</formula>
    </cfRule>
  </conditionalFormatting>
  <conditionalFormatting sqref="D132">
    <cfRule type="notContainsBlanks" dxfId="4388" priority="16482">
      <formula>LEN(TRIM(D132))&gt;0</formula>
    </cfRule>
  </conditionalFormatting>
  <conditionalFormatting sqref="C132">
    <cfRule type="notContainsBlanks" dxfId="4387" priority="16481">
      <formula>LEN(TRIM(C132))&gt;0</formula>
    </cfRule>
  </conditionalFormatting>
  <conditionalFormatting sqref="T123">
    <cfRule type="cellIs" dxfId="4386" priority="16478" operator="equal">
      <formula>"NO"</formula>
    </cfRule>
    <cfRule type="cellIs" dxfId="4385" priority="16479" operator="equal">
      <formula>"SI"</formula>
    </cfRule>
  </conditionalFormatting>
  <conditionalFormatting sqref="G135">
    <cfRule type="notContainsBlanks" dxfId="4384" priority="16452">
      <formula>LEN(TRIM(G135))&gt;0</formula>
    </cfRule>
  </conditionalFormatting>
  <conditionalFormatting sqref="E135">
    <cfRule type="notContainsBlanks" dxfId="4383" priority="16450">
      <formula>LEN(TRIM(E135))&gt;0</formula>
    </cfRule>
  </conditionalFormatting>
  <conditionalFormatting sqref="D135">
    <cfRule type="notContainsBlanks" dxfId="4382" priority="16449">
      <formula>LEN(TRIM(D135))&gt;0</formula>
    </cfRule>
  </conditionalFormatting>
  <conditionalFormatting sqref="C135">
    <cfRule type="notContainsBlanks" dxfId="4381" priority="16448">
      <formula>LEN(TRIM(C135))&gt;0</formula>
    </cfRule>
  </conditionalFormatting>
  <conditionalFormatting sqref="N19">
    <cfRule type="expression" dxfId="4380" priority="14138">
      <formula>N19=" "</formula>
    </cfRule>
    <cfRule type="expression" dxfId="4379" priority="14139">
      <formula>N19="NO PRESENTÓ CERTIFICADO"</formula>
    </cfRule>
    <cfRule type="expression" dxfId="4378" priority="14140">
      <formula>N19="PRESENTÓ CERTIFICADO"</formula>
    </cfRule>
  </conditionalFormatting>
  <conditionalFormatting sqref="O19">
    <cfRule type="cellIs" dxfId="4377" priority="14134" operator="equal">
      <formula>"PENDIENTE POR DESCRIPCIÓN"</formula>
    </cfRule>
    <cfRule type="cellIs" dxfId="4376" priority="14135" operator="equal">
      <formula>"DESCRIPCIÓN INSUFICIENTE"</formula>
    </cfRule>
    <cfRule type="cellIs" dxfId="4375" priority="14136" operator="equal">
      <formula>"NO ESTÁ ACORDE A ITEM 5.2.1 (T.R.)"</formula>
    </cfRule>
    <cfRule type="cellIs" dxfId="4374" priority="14137" operator="equal">
      <formula>"ACORDE A ITEM 5.2.1 (T.R.)"</formula>
    </cfRule>
  </conditionalFormatting>
  <conditionalFormatting sqref="Q19">
    <cfRule type="containsBlanks" dxfId="4373" priority="14125">
      <formula>LEN(TRIM(Q19))=0</formula>
    </cfRule>
    <cfRule type="cellIs" dxfId="4372" priority="14130" operator="equal">
      <formula>"REQUERIMIENTOS SUBSANADOS"</formula>
    </cfRule>
    <cfRule type="containsText" dxfId="4371" priority="14131" operator="containsText" text="NO SUBSANABLE">
      <formula>NOT(ISERROR(SEARCH("NO SUBSANABLE",Q19)))</formula>
    </cfRule>
    <cfRule type="containsText" dxfId="4370" priority="14132" operator="containsText" text="PENDIENTES POR SUBSANAR">
      <formula>NOT(ISERROR(SEARCH("PENDIENTES POR SUBSANAR",Q19)))</formula>
    </cfRule>
    <cfRule type="containsText" dxfId="4369" priority="14133" operator="containsText" text="SIN OBSERVACIÓN">
      <formula>NOT(ISERROR(SEARCH("SIN OBSERVACIÓN",Q19)))</formula>
    </cfRule>
  </conditionalFormatting>
  <conditionalFormatting sqref="R19">
    <cfRule type="containsBlanks" dxfId="4368" priority="14124">
      <formula>LEN(TRIM(R19))=0</formula>
    </cfRule>
    <cfRule type="cellIs" dxfId="4367" priority="14126" operator="equal">
      <formula>"NO CUMPLEN CON LO SOLICITADO"</formula>
    </cfRule>
    <cfRule type="cellIs" dxfId="4366" priority="14127" operator="equal">
      <formula>"CUMPLEN CON LO SOLICITADO"</formula>
    </cfRule>
    <cfRule type="cellIs" dxfId="4365" priority="14128" operator="equal">
      <formula>"PENDIENTES"</formula>
    </cfRule>
    <cfRule type="cellIs" dxfId="4364" priority="14129" operator="equal">
      <formula>"NINGUNO"</formula>
    </cfRule>
  </conditionalFormatting>
  <conditionalFormatting sqref="P38">
    <cfRule type="expression" dxfId="4363" priority="14092">
      <formula>Q38="NO SUBSANABLE"</formula>
    </cfRule>
    <cfRule type="expression" dxfId="4362" priority="14093">
      <formula>Q38="REQUERIMIENTOS SUBSANADOS"</formula>
    </cfRule>
    <cfRule type="expression" dxfId="4361" priority="14094">
      <formula>Q38="PENDIENTES POR SUBSANAR"</formula>
    </cfRule>
    <cfRule type="expression" dxfId="4360" priority="14095">
      <formula>Q38="SIN OBSERVACIÓN"</formula>
    </cfRule>
    <cfRule type="containsBlanks" dxfId="4359" priority="14096">
      <formula>LEN(TRIM(P38))=0</formula>
    </cfRule>
  </conditionalFormatting>
  <conditionalFormatting sqref="P41">
    <cfRule type="expression" dxfId="4358" priority="14097">
      <formula>Q41="NO SUBSANABLE"</formula>
    </cfRule>
    <cfRule type="expression" dxfId="4357" priority="14098">
      <formula>Q41="REQUERIMIENTOS SUBSANADOS"</formula>
    </cfRule>
    <cfRule type="expression" dxfId="4356" priority="14099">
      <formula>Q41="PENDIENTES POR SUBSANAR"</formula>
    </cfRule>
    <cfRule type="expression" dxfId="4355" priority="14100">
      <formula>Q41="SIN OBSERVACIÓN"</formula>
    </cfRule>
    <cfRule type="containsBlanks" dxfId="4354" priority="14101">
      <formula>LEN(TRIM(P41))=0</formula>
    </cfRule>
  </conditionalFormatting>
  <conditionalFormatting sqref="P66">
    <cfRule type="expression" dxfId="4353" priority="14083">
      <formula>Q66="NO SUBSANABLE"</formula>
    </cfRule>
    <cfRule type="expression" dxfId="4352" priority="14084">
      <formula>Q66="REQUERIMIENTOS SUBSANADOS"</formula>
    </cfRule>
    <cfRule type="expression" dxfId="4351" priority="14085">
      <formula>Q66="PENDIENTES POR SUBSANAR"</formula>
    </cfRule>
    <cfRule type="expression" dxfId="4350" priority="14087">
      <formula>Q66="SIN OBSERVACIÓN"</formula>
    </cfRule>
    <cfRule type="containsBlanks" dxfId="4349" priority="14088">
      <formula>LEN(TRIM(P66))=0</formula>
    </cfRule>
  </conditionalFormatting>
  <conditionalFormatting sqref="B358">
    <cfRule type="cellIs" dxfId="4348" priority="12852" operator="equal">
      <formula>"NO CUMPLE CON LA EXPERIENCIA REQUERIDA"</formula>
    </cfRule>
    <cfRule type="cellIs" dxfId="4347" priority="12853" operator="equal">
      <formula>"CUMPLE CON LA EXPERIENCIA REQUERIDA"</formula>
    </cfRule>
  </conditionalFormatting>
  <conditionalFormatting sqref="H343">
    <cfRule type="notContainsBlanks" dxfId="4346" priority="12851">
      <formula>LEN(TRIM(H343))&gt;0</formula>
    </cfRule>
  </conditionalFormatting>
  <conditionalFormatting sqref="G343">
    <cfRule type="notContainsBlanks" dxfId="4345" priority="12850">
      <formula>LEN(TRIM(G343))&gt;0</formula>
    </cfRule>
  </conditionalFormatting>
  <conditionalFormatting sqref="F343">
    <cfRule type="notContainsBlanks" dxfId="4344" priority="12849">
      <formula>LEN(TRIM(F343))&gt;0</formula>
    </cfRule>
  </conditionalFormatting>
  <conditionalFormatting sqref="E343">
    <cfRule type="notContainsBlanks" dxfId="4343" priority="12848">
      <formula>LEN(TRIM(E343))&gt;0</formula>
    </cfRule>
  </conditionalFormatting>
  <conditionalFormatting sqref="D343">
    <cfRule type="notContainsBlanks" dxfId="4342" priority="12847">
      <formula>LEN(TRIM(D343))&gt;0</formula>
    </cfRule>
  </conditionalFormatting>
  <conditionalFormatting sqref="C343">
    <cfRule type="notContainsBlanks" dxfId="4341" priority="12846">
      <formula>LEN(TRIM(C343))&gt;0</formula>
    </cfRule>
  </conditionalFormatting>
  <conditionalFormatting sqref="I343">
    <cfRule type="notContainsBlanks" dxfId="4340" priority="12845">
      <formula>LEN(TRIM(I343))&gt;0</formula>
    </cfRule>
  </conditionalFormatting>
  <conditionalFormatting sqref="H346">
    <cfRule type="notContainsBlanks" dxfId="4339" priority="12822">
      <formula>LEN(TRIM(H346))&gt;0</formula>
    </cfRule>
  </conditionalFormatting>
  <conditionalFormatting sqref="G346 G349">
    <cfRule type="notContainsBlanks" dxfId="4338" priority="12821">
      <formula>LEN(TRIM(G346))&gt;0</formula>
    </cfRule>
  </conditionalFormatting>
  <conditionalFormatting sqref="F346">
    <cfRule type="notContainsBlanks" dxfId="4337" priority="12820">
      <formula>LEN(TRIM(F346))&gt;0</formula>
    </cfRule>
  </conditionalFormatting>
  <conditionalFormatting sqref="E346 E349">
    <cfRule type="notContainsBlanks" dxfId="4336" priority="12819">
      <formula>LEN(TRIM(E346))&gt;0</formula>
    </cfRule>
  </conditionalFormatting>
  <conditionalFormatting sqref="D346 D349">
    <cfRule type="notContainsBlanks" dxfId="4335" priority="12818">
      <formula>LEN(TRIM(D346))&gt;0</formula>
    </cfRule>
  </conditionalFormatting>
  <conditionalFormatting sqref="C346 C349">
    <cfRule type="notContainsBlanks" dxfId="4334" priority="12817">
      <formula>LEN(TRIM(C346))&gt;0</formula>
    </cfRule>
  </conditionalFormatting>
  <conditionalFormatting sqref="I349">
    <cfRule type="notContainsBlanks" dxfId="4333" priority="12816">
      <formula>LEN(TRIM(I349))&gt;0</formula>
    </cfRule>
  </conditionalFormatting>
  <conditionalFormatting sqref="G352">
    <cfRule type="notContainsBlanks" dxfId="4332" priority="12792">
      <formula>LEN(TRIM(G352))&gt;0</formula>
    </cfRule>
  </conditionalFormatting>
  <conditionalFormatting sqref="E352">
    <cfRule type="notContainsBlanks" dxfId="4331" priority="12790">
      <formula>LEN(TRIM(E352))&gt;0</formula>
    </cfRule>
  </conditionalFormatting>
  <conditionalFormatting sqref="D352">
    <cfRule type="notContainsBlanks" dxfId="4330" priority="12789">
      <formula>LEN(TRIM(D352))&gt;0</formula>
    </cfRule>
  </conditionalFormatting>
  <conditionalFormatting sqref="C352">
    <cfRule type="notContainsBlanks" dxfId="4329" priority="12788">
      <formula>LEN(TRIM(C352))&gt;0</formula>
    </cfRule>
  </conditionalFormatting>
  <conditionalFormatting sqref="T343">
    <cfRule type="cellIs" dxfId="4328" priority="12785" operator="equal">
      <formula>"NO"</formula>
    </cfRule>
    <cfRule type="cellIs" dxfId="4327" priority="12786" operator="equal">
      <formula>"SI"</formula>
    </cfRule>
  </conditionalFormatting>
  <conditionalFormatting sqref="P355">
    <cfRule type="expression" dxfId="4326" priority="12767">
      <formula>Q355="NO SUBSANABLE"</formula>
    </cfRule>
    <cfRule type="expression" dxfId="4325" priority="12769">
      <formula>Q355="REQUERIMIENTOS SUBSANADOS"</formula>
    </cfRule>
    <cfRule type="expression" dxfId="4324" priority="12770">
      <formula>Q355="PENDIENTES POR SUBSANAR"</formula>
    </cfRule>
    <cfRule type="expression" dxfId="4323" priority="12775">
      <formula>Q355="SIN OBSERVACIÓN"</formula>
    </cfRule>
    <cfRule type="containsBlanks" dxfId="4322" priority="12776">
      <formula>LEN(TRIM(P355))=0</formula>
    </cfRule>
  </conditionalFormatting>
  <conditionalFormatting sqref="G355">
    <cfRule type="notContainsBlanks" dxfId="4321" priority="12759">
      <formula>LEN(TRIM(G355))&gt;0</formula>
    </cfRule>
  </conditionalFormatting>
  <conditionalFormatting sqref="E355">
    <cfRule type="notContainsBlanks" dxfId="4320" priority="12757">
      <formula>LEN(TRIM(E355))&gt;0</formula>
    </cfRule>
  </conditionalFormatting>
  <conditionalFormatting sqref="D355">
    <cfRule type="notContainsBlanks" dxfId="4319" priority="12756">
      <formula>LEN(TRIM(D355))&gt;0</formula>
    </cfRule>
  </conditionalFormatting>
  <conditionalFormatting sqref="C355">
    <cfRule type="notContainsBlanks" dxfId="4318" priority="12755">
      <formula>LEN(TRIM(C355))&gt;0</formula>
    </cfRule>
  </conditionalFormatting>
  <conditionalFormatting sqref="T50">
    <cfRule type="cellIs" dxfId="4317" priority="12482" operator="equal">
      <formula>"NO CUMPLE"</formula>
    </cfRule>
    <cfRule type="cellIs" dxfId="4316" priority="12483" operator="equal">
      <formula>"CUMPLE"</formula>
    </cfRule>
  </conditionalFormatting>
  <conditionalFormatting sqref="S16 S19 S22 S25">
    <cfRule type="cellIs" dxfId="4315" priority="12480" operator="greaterThan">
      <formula>0</formula>
    </cfRule>
    <cfRule type="cellIs" dxfId="4314" priority="12481" operator="equal">
      <formula>0</formula>
    </cfRule>
  </conditionalFormatting>
  <conditionalFormatting sqref="S35 S38 S41 S44 S47">
    <cfRule type="cellIs" dxfId="4313" priority="12478" operator="greaterThan">
      <formula>0</formula>
    </cfRule>
    <cfRule type="cellIs" dxfId="4312" priority="12479" operator="equal">
      <formula>0</formula>
    </cfRule>
  </conditionalFormatting>
  <conditionalFormatting sqref="S79 S82 S85 S88 S91">
    <cfRule type="cellIs" dxfId="4311" priority="12474" operator="greaterThan">
      <formula>0</formula>
    </cfRule>
    <cfRule type="cellIs" dxfId="4310" priority="12475" operator="equal">
      <formula>0</formula>
    </cfRule>
  </conditionalFormatting>
  <conditionalFormatting sqref="S101 S104 S107 S110 S113">
    <cfRule type="cellIs" dxfId="4309" priority="12472" operator="greaterThan">
      <formula>0</formula>
    </cfRule>
    <cfRule type="cellIs" dxfId="4308" priority="12473" operator="equal">
      <formula>0</formula>
    </cfRule>
  </conditionalFormatting>
  <conditionalFormatting sqref="S123 S126 S129 S132 S135">
    <cfRule type="cellIs" dxfId="4307" priority="12470" operator="greaterThan">
      <formula>0</formula>
    </cfRule>
    <cfRule type="cellIs" dxfId="4306" priority="12471" operator="equal">
      <formula>0</formula>
    </cfRule>
  </conditionalFormatting>
  <conditionalFormatting sqref="S145 S148 S151 S154 S157">
    <cfRule type="cellIs" dxfId="4305" priority="12468" operator="greaterThan">
      <formula>0</formula>
    </cfRule>
    <cfRule type="cellIs" dxfId="4304" priority="12469" operator="equal">
      <formula>0</formula>
    </cfRule>
  </conditionalFormatting>
  <conditionalFormatting sqref="S167 S170 S173 S176 S179">
    <cfRule type="cellIs" dxfId="4303" priority="12466" operator="greaterThan">
      <formula>0</formula>
    </cfRule>
    <cfRule type="cellIs" dxfId="4302" priority="12467" operator="equal">
      <formula>0</formula>
    </cfRule>
  </conditionalFormatting>
  <conditionalFormatting sqref="S189 S192 S195 S198 S201">
    <cfRule type="cellIs" dxfId="4301" priority="12464" operator="greaterThan">
      <formula>0</formula>
    </cfRule>
    <cfRule type="cellIs" dxfId="4300" priority="12465" operator="equal">
      <formula>0</formula>
    </cfRule>
  </conditionalFormatting>
  <conditionalFormatting sqref="S211 S214 S217 S220 S223">
    <cfRule type="cellIs" dxfId="4299" priority="12462" operator="greaterThan">
      <formula>0</formula>
    </cfRule>
    <cfRule type="cellIs" dxfId="4298" priority="12463" operator="equal">
      <formula>0</formula>
    </cfRule>
  </conditionalFormatting>
  <conditionalFormatting sqref="S233 S236 S239 S242 S245">
    <cfRule type="cellIs" dxfId="4297" priority="12460" operator="greaterThan">
      <formula>0</formula>
    </cfRule>
    <cfRule type="cellIs" dxfId="4296" priority="12461" operator="equal">
      <formula>0</formula>
    </cfRule>
  </conditionalFormatting>
  <conditionalFormatting sqref="S255 S258 S261 S264 S267">
    <cfRule type="cellIs" dxfId="4295" priority="12458" operator="greaterThan">
      <formula>0</formula>
    </cfRule>
    <cfRule type="cellIs" dxfId="4294" priority="12459" operator="equal">
      <formula>0</formula>
    </cfRule>
  </conditionalFormatting>
  <conditionalFormatting sqref="S277 S280 S283 S286 S289">
    <cfRule type="cellIs" dxfId="4293" priority="12456" operator="greaterThan">
      <formula>0</formula>
    </cfRule>
    <cfRule type="cellIs" dxfId="4292" priority="12457" operator="equal">
      <formula>0</formula>
    </cfRule>
  </conditionalFormatting>
  <conditionalFormatting sqref="S305 S308 S311">
    <cfRule type="cellIs" dxfId="4291" priority="12454" operator="greaterThan">
      <formula>0</formula>
    </cfRule>
    <cfRule type="cellIs" dxfId="4290" priority="12455" operator="equal">
      <formula>0</formula>
    </cfRule>
  </conditionalFormatting>
  <conditionalFormatting sqref="S321 S324 S327 S330 S333">
    <cfRule type="cellIs" dxfId="4289" priority="12452" operator="greaterThan">
      <formula>0</formula>
    </cfRule>
    <cfRule type="cellIs" dxfId="4288" priority="12453" operator="equal">
      <formula>0</formula>
    </cfRule>
  </conditionalFormatting>
  <conditionalFormatting sqref="S343 S346 S349 S352 S355">
    <cfRule type="cellIs" dxfId="4287" priority="12450" operator="greaterThan">
      <formula>0</formula>
    </cfRule>
    <cfRule type="cellIs" dxfId="4286" priority="12451" operator="equal">
      <formula>0</formula>
    </cfRule>
  </conditionalFormatting>
  <conditionalFormatting sqref="T72">
    <cfRule type="cellIs" dxfId="4285" priority="12446" operator="equal">
      <formula>"NO CUMPLE"</formula>
    </cfRule>
    <cfRule type="cellIs" dxfId="4284" priority="12447" operator="equal">
      <formula>"CUMPLE"</formula>
    </cfRule>
  </conditionalFormatting>
  <conditionalFormatting sqref="T94">
    <cfRule type="cellIs" dxfId="4283" priority="12444" operator="equal">
      <formula>"NO CUMPLE"</formula>
    </cfRule>
    <cfRule type="cellIs" dxfId="4282" priority="12445" operator="equal">
      <formula>"CUMPLE"</formula>
    </cfRule>
  </conditionalFormatting>
  <conditionalFormatting sqref="T116">
    <cfRule type="cellIs" dxfId="4281" priority="12442" operator="equal">
      <formula>"NO CUMPLE"</formula>
    </cfRule>
    <cfRule type="cellIs" dxfId="4280" priority="12443" operator="equal">
      <formula>"CUMPLE"</formula>
    </cfRule>
  </conditionalFormatting>
  <conditionalFormatting sqref="T138">
    <cfRule type="cellIs" dxfId="4279" priority="12440" operator="equal">
      <formula>"NO CUMPLE"</formula>
    </cfRule>
    <cfRule type="cellIs" dxfId="4278" priority="12441" operator="equal">
      <formula>"CUMPLE"</formula>
    </cfRule>
  </conditionalFormatting>
  <conditionalFormatting sqref="T160">
    <cfRule type="cellIs" dxfId="4277" priority="12438" operator="equal">
      <formula>"NO CUMPLE"</formula>
    </cfRule>
    <cfRule type="cellIs" dxfId="4276" priority="12439" operator="equal">
      <formula>"CUMPLE"</formula>
    </cfRule>
  </conditionalFormatting>
  <conditionalFormatting sqref="T182">
    <cfRule type="cellIs" dxfId="4275" priority="12436" operator="equal">
      <formula>"NO CUMPLE"</formula>
    </cfRule>
    <cfRule type="cellIs" dxfId="4274" priority="12437" operator="equal">
      <formula>"CUMPLE"</formula>
    </cfRule>
  </conditionalFormatting>
  <conditionalFormatting sqref="T204">
    <cfRule type="cellIs" dxfId="4273" priority="12434" operator="equal">
      <formula>"NO CUMPLE"</formula>
    </cfRule>
    <cfRule type="cellIs" dxfId="4272" priority="12435" operator="equal">
      <formula>"CUMPLE"</formula>
    </cfRule>
  </conditionalFormatting>
  <conditionalFormatting sqref="T226">
    <cfRule type="cellIs" dxfId="4271" priority="12432" operator="equal">
      <formula>"NO CUMPLE"</formula>
    </cfRule>
    <cfRule type="cellIs" dxfId="4270" priority="12433" operator="equal">
      <formula>"CUMPLE"</formula>
    </cfRule>
  </conditionalFormatting>
  <conditionalFormatting sqref="T248">
    <cfRule type="cellIs" dxfId="4269" priority="12430" operator="equal">
      <formula>"NO CUMPLE"</formula>
    </cfRule>
    <cfRule type="cellIs" dxfId="4268" priority="12431" operator="equal">
      <formula>"CUMPLE"</formula>
    </cfRule>
  </conditionalFormatting>
  <conditionalFormatting sqref="T270">
    <cfRule type="cellIs" dxfId="4267" priority="12428" operator="equal">
      <formula>"NO CUMPLE"</formula>
    </cfRule>
    <cfRule type="cellIs" dxfId="4266" priority="12429" operator="equal">
      <formula>"CUMPLE"</formula>
    </cfRule>
  </conditionalFormatting>
  <conditionalFormatting sqref="T292">
    <cfRule type="cellIs" dxfId="4265" priority="12426" operator="equal">
      <formula>"NO CUMPLE"</formula>
    </cfRule>
    <cfRule type="cellIs" dxfId="4264" priority="12427" operator="equal">
      <formula>"CUMPLE"</formula>
    </cfRule>
  </conditionalFormatting>
  <conditionalFormatting sqref="T314">
    <cfRule type="cellIs" dxfId="4263" priority="12424" operator="equal">
      <formula>"NO CUMPLE"</formula>
    </cfRule>
    <cfRule type="cellIs" dxfId="4262" priority="12425" operator="equal">
      <formula>"CUMPLE"</formula>
    </cfRule>
  </conditionalFormatting>
  <conditionalFormatting sqref="T336">
    <cfRule type="cellIs" dxfId="4261" priority="12422" operator="equal">
      <formula>"NO CUMPLE"</formula>
    </cfRule>
    <cfRule type="cellIs" dxfId="4260" priority="12423" operator="equal">
      <formula>"CUMPLE"</formula>
    </cfRule>
  </conditionalFormatting>
  <conditionalFormatting sqref="T358">
    <cfRule type="cellIs" dxfId="4259" priority="12420" operator="equal">
      <formula>"NO CUMPLE"</formula>
    </cfRule>
    <cfRule type="cellIs" dxfId="4258" priority="12421" operator="equal">
      <formula>"CUMPLE"</formula>
    </cfRule>
  </conditionalFormatting>
  <conditionalFormatting sqref="J19">
    <cfRule type="cellIs" dxfId="4257" priority="12412" operator="equal">
      <formula>"NO CUMPLE"</formula>
    </cfRule>
    <cfRule type="cellIs" dxfId="4256" priority="12413" operator="equal">
      <formula>"CUMPLE"</formula>
    </cfRule>
  </conditionalFormatting>
  <conditionalFormatting sqref="J20:J21">
    <cfRule type="cellIs" dxfId="4255" priority="12406" operator="equal">
      <formula>"NO CUMPLE"</formula>
    </cfRule>
    <cfRule type="cellIs" dxfId="4254" priority="12407" operator="equal">
      <formula>"CUMPLE"</formula>
    </cfRule>
  </conditionalFormatting>
  <conditionalFormatting sqref="J22">
    <cfRule type="cellIs" dxfId="4253" priority="12398" operator="equal">
      <formula>"NO CUMPLE"</formula>
    </cfRule>
    <cfRule type="cellIs" dxfId="4252" priority="12399" operator="equal">
      <formula>"CUMPLE"</formula>
    </cfRule>
  </conditionalFormatting>
  <conditionalFormatting sqref="J23:J24">
    <cfRule type="cellIs" dxfId="4251" priority="12392" operator="equal">
      <formula>"NO CUMPLE"</formula>
    </cfRule>
    <cfRule type="cellIs" dxfId="4250" priority="12393" operator="equal">
      <formula>"CUMPLE"</formula>
    </cfRule>
  </conditionalFormatting>
  <conditionalFormatting sqref="J25">
    <cfRule type="cellIs" dxfId="4249" priority="12384" operator="equal">
      <formula>"NO CUMPLE"</formula>
    </cfRule>
    <cfRule type="cellIs" dxfId="4248" priority="12385" operator="equal">
      <formula>"CUMPLE"</formula>
    </cfRule>
  </conditionalFormatting>
  <conditionalFormatting sqref="J26:J27">
    <cfRule type="cellIs" dxfId="4247" priority="12378" operator="equal">
      <formula>"NO CUMPLE"</formula>
    </cfRule>
    <cfRule type="cellIs" dxfId="4246" priority="12379" operator="equal">
      <formula>"CUMPLE"</formula>
    </cfRule>
  </conditionalFormatting>
  <conditionalFormatting sqref="J35">
    <cfRule type="cellIs" dxfId="4245" priority="8728" operator="equal">
      <formula>"NO CUMPLE"</formula>
    </cfRule>
    <cfRule type="cellIs" dxfId="4244" priority="8729" operator="equal">
      <formula>"CUMPLE"</formula>
    </cfRule>
  </conditionalFormatting>
  <conditionalFormatting sqref="J36:J37">
    <cfRule type="cellIs" dxfId="4243" priority="8722" operator="equal">
      <formula>"NO CUMPLE"</formula>
    </cfRule>
    <cfRule type="cellIs" dxfId="4242" priority="8723" operator="equal">
      <formula>"CUMPLE"</formula>
    </cfRule>
  </conditionalFormatting>
  <conditionalFormatting sqref="J41">
    <cfRule type="cellIs" dxfId="4241" priority="8700" operator="equal">
      <formula>"NO CUMPLE"</formula>
    </cfRule>
    <cfRule type="cellIs" dxfId="4240" priority="8701" operator="equal">
      <formula>"CUMPLE"</formula>
    </cfRule>
  </conditionalFormatting>
  <conditionalFormatting sqref="J42">
    <cfRule type="cellIs" dxfId="4239" priority="8694" operator="equal">
      <formula>"NO CUMPLE"</formula>
    </cfRule>
    <cfRule type="cellIs" dxfId="4238" priority="8695" operator="equal">
      <formula>"CUMPLE"</formula>
    </cfRule>
  </conditionalFormatting>
  <conditionalFormatting sqref="J44">
    <cfRule type="cellIs" dxfId="4237" priority="8686" operator="equal">
      <formula>"NO CUMPLE"</formula>
    </cfRule>
    <cfRule type="cellIs" dxfId="4236" priority="8687" operator="equal">
      <formula>"CUMPLE"</formula>
    </cfRule>
  </conditionalFormatting>
  <conditionalFormatting sqref="J45:J46">
    <cfRule type="cellIs" dxfId="4235" priority="8680" operator="equal">
      <formula>"NO CUMPLE"</formula>
    </cfRule>
    <cfRule type="cellIs" dxfId="4234" priority="8681" operator="equal">
      <formula>"CUMPLE"</formula>
    </cfRule>
  </conditionalFormatting>
  <conditionalFormatting sqref="J47">
    <cfRule type="cellIs" dxfId="4233" priority="8672" operator="equal">
      <formula>"NO CUMPLE"</formula>
    </cfRule>
    <cfRule type="cellIs" dxfId="4232" priority="8673" operator="equal">
      <formula>"CUMPLE"</formula>
    </cfRule>
  </conditionalFormatting>
  <conditionalFormatting sqref="J48:J49">
    <cfRule type="cellIs" dxfId="4231" priority="8666" operator="equal">
      <formula>"NO CUMPLE"</formula>
    </cfRule>
    <cfRule type="cellIs" dxfId="4230" priority="8667" operator="equal">
      <formula>"CUMPLE"</formula>
    </cfRule>
  </conditionalFormatting>
  <conditionalFormatting sqref="F129">
    <cfRule type="notContainsBlanks" dxfId="4229" priority="6247">
      <formula>LEN(TRIM(F129))&gt;0</formula>
    </cfRule>
  </conditionalFormatting>
  <conditionalFormatting sqref="H132">
    <cfRule type="notContainsBlanks" dxfId="4228" priority="6242">
      <formula>LEN(TRIM(H132))&gt;0</formula>
    </cfRule>
  </conditionalFormatting>
  <conditionalFormatting sqref="I132">
    <cfRule type="notContainsBlanks" dxfId="4227" priority="6241">
      <formula>LEN(TRIM(I132))&gt;0</formula>
    </cfRule>
  </conditionalFormatting>
  <conditionalFormatting sqref="F135">
    <cfRule type="notContainsBlanks" dxfId="4226" priority="6236">
      <formula>LEN(TRIM(F135))&gt;0</formula>
    </cfRule>
  </conditionalFormatting>
  <conditionalFormatting sqref="H135">
    <cfRule type="notContainsBlanks" dxfId="4225" priority="6235">
      <formula>LEN(TRIM(H135))&gt;0</formula>
    </cfRule>
  </conditionalFormatting>
  <conditionalFormatting sqref="I135">
    <cfRule type="notContainsBlanks" dxfId="4224" priority="6234">
      <formula>LEN(TRIM(I135))&gt;0</formula>
    </cfRule>
  </conditionalFormatting>
  <conditionalFormatting sqref="I148">
    <cfRule type="notContainsBlanks" dxfId="4223" priority="6226">
      <formula>LEN(TRIM(I148))&gt;0</formula>
    </cfRule>
  </conditionalFormatting>
  <conditionalFormatting sqref="I151">
    <cfRule type="notContainsBlanks" dxfId="4222" priority="6220">
      <formula>LEN(TRIM(I151))&gt;0</formula>
    </cfRule>
  </conditionalFormatting>
  <conditionalFormatting sqref="I154">
    <cfRule type="notContainsBlanks" dxfId="4221" priority="6213">
      <formula>LEN(TRIM(I154))&gt;0</formula>
    </cfRule>
  </conditionalFormatting>
  <conditionalFormatting sqref="I170">
    <cfRule type="notContainsBlanks" dxfId="4220" priority="6205">
      <formula>LEN(TRIM(I170))&gt;0</formula>
    </cfRule>
  </conditionalFormatting>
  <conditionalFormatting sqref="E173">
    <cfRule type="notContainsBlanks" dxfId="4219" priority="6202">
      <formula>LEN(TRIM(E173))&gt;0</formula>
    </cfRule>
  </conditionalFormatting>
  <conditionalFormatting sqref="H173">
    <cfRule type="notContainsBlanks" dxfId="4218" priority="6201">
      <formula>LEN(TRIM(H173))&gt;0</formula>
    </cfRule>
  </conditionalFormatting>
  <conditionalFormatting sqref="I173">
    <cfRule type="notContainsBlanks" dxfId="4217" priority="6200">
      <formula>LEN(TRIM(I173))&gt;0</formula>
    </cfRule>
  </conditionalFormatting>
  <conditionalFormatting sqref="E176">
    <cfRule type="notContainsBlanks" dxfId="4216" priority="6197">
      <formula>LEN(TRIM(E176))&gt;0</formula>
    </cfRule>
  </conditionalFormatting>
  <conditionalFormatting sqref="H176">
    <cfRule type="notContainsBlanks" dxfId="4215" priority="6196">
      <formula>LEN(TRIM(H176))&gt;0</formula>
    </cfRule>
  </conditionalFormatting>
  <conditionalFormatting sqref="I176">
    <cfRule type="notContainsBlanks" dxfId="4214" priority="6195">
      <formula>LEN(TRIM(I176))&gt;0</formula>
    </cfRule>
  </conditionalFormatting>
  <conditionalFormatting sqref="F214 F217">
    <cfRule type="notContainsBlanks" dxfId="4213" priority="6182">
      <formula>LEN(TRIM(F214))&gt;0</formula>
    </cfRule>
  </conditionalFormatting>
  <conditionalFormatting sqref="H214">
    <cfRule type="notContainsBlanks" dxfId="4212" priority="6181">
      <formula>LEN(TRIM(H214))&gt;0</formula>
    </cfRule>
  </conditionalFormatting>
  <conditionalFormatting sqref="I214">
    <cfRule type="notContainsBlanks" dxfId="4211" priority="6180">
      <formula>LEN(TRIM(I214))&gt;0</formula>
    </cfRule>
  </conditionalFormatting>
  <conditionalFormatting sqref="H217">
    <cfRule type="notContainsBlanks" dxfId="4210" priority="6179">
      <formula>LEN(TRIM(H217))&gt;0</formula>
    </cfRule>
  </conditionalFormatting>
  <conditionalFormatting sqref="I217">
    <cfRule type="notContainsBlanks" dxfId="4209" priority="6178">
      <formula>LEN(TRIM(I217))&gt;0</formula>
    </cfRule>
  </conditionalFormatting>
  <conditionalFormatting sqref="F236">
    <cfRule type="notContainsBlanks" dxfId="4208" priority="6173">
      <formula>LEN(TRIM(F236))&gt;0</formula>
    </cfRule>
  </conditionalFormatting>
  <conditionalFormatting sqref="E261">
    <cfRule type="notContainsBlanks" dxfId="4207" priority="6170">
      <formula>LEN(TRIM(E261))&gt;0</formula>
    </cfRule>
  </conditionalFormatting>
  <conditionalFormatting sqref="F267">
    <cfRule type="notContainsBlanks" dxfId="4206" priority="6169">
      <formula>LEN(TRIM(F267))&gt;0</formula>
    </cfRule>
  </conditionalFormatting>
  <conditionalFormatting sqref="H264 H267">
    <cfRule type="notContainsBlanks" dxfId="4205" priority="6168">
      <formula>LEN(TRIM(H264))&gt;0</formula>
    </cfRule>
  </conditionalFormatting>
  <conditionalFormatting sqref="I261 I264 I267">
    <cfRule type="notContainsBlanks" dxfId="4204" priority="6167">
      <formula>LEN(TRIM(I261))&gt;0</formula>
    </cfRule>
  </conditionalFormatting>
  <conditionalFormatting sqref="F283">
    <cfRule type="notContainsBlanks" dxfId="4203" priority="6150">
      <formula>LEN(TRIM(F283))&gt;0</formula>
    </cfRule>
  </conditionalFormatting>
  <conditionalFormatting sqref="F349">
    <cfRule type="notContainsBlanks" dxfId="4202" priority="6131">
      <formula>LEN(TRIM(F349))&gt;0</formula>
    </cfRule>
  </conditionalFormatting>
  <conditionalFormatting sqref="F352 F355">
    <cfRule type="notContainsBlanks" dxfId="4201" priority="6130">
      <formula>LEN(TRIM(F352))&gt;0</formula>
    </cfRule>
  </conditionalFormatting>
  <conditionalFormatting sqref="I346">
    <cfRule type="notContainsBlanks" dxfId="4200" priority="6129">
      <formula>LEN(TRIM(I346))&gt;0</formula>
    </cfRule>
  </conditionalFormatting>
  <conditionalFormatting sqref="I355">
    <cfRule type="notContainsBlanks" dxfId="4199" priority="6128">
      <formula>LEN(TRIM(I355))&gt;0</formula>
    </cfRule>
  </conditionalFormatting>
  <conditionalFormatting sqref="I352">
    <cfRule type="notContainsBlanks" dxfId="4198" priority="6127">
      <formula>LEN(TRIM(I352))&gt;0</formula>
    </cfRule>
  </conditionalFormatting>
  <conditionalFormatting sqref="P123">
    <cfRule type="expression" dxfId="4197" priority="5997">
      <formula>Q123="NO SUBSANABLE"</formula>
    </cfRule>
    <cfRule type="expression" dxfId="4196" priority="5999">
      <formula>Q123="REQUERIMIENTOS SUBSANADOS"</formula>
    </cfRule>
    <cfRule type="expression" dxfId="4195" priority="6000">
      <formula>Q123="PENDIENTES POR SUBSANAR"</formula>
    </cfRule>
    <cfRule type="expression" dxfId="4194" priority="6005">
      <formula>Q123="SIN OBSERVACIÓN"</formula>
    </cfRule>
    <cfRule type="containsBlanks" dxfId="4193" priority="6006">
      <formula>LEN(TRIM(P123))=0</formula>
    </cfRule>
  </conditionalFormatting>
  <conditionalFormatting sqref="P195">
    <cfRule type="expression" dxfId="4192" priority="5824">
      <formula>Q195="NO SUBSANABLE"</formula>
    </cfRule>
    <cfRule type="expression" dxfId="4191" priority="5826">
      <formula>Q195="REQUERIMIENTOS SUBSANADOS"</formula>
    </cfRule>
    <cfRule type="expression" dxfId="4190" priority="5827">
      <formula>Q195="PENDIENTES POR SUBSANAR"</formula>
    </cfRule>
    <cfRule type="expression" dxfId="4189" priority="5832">
      <formula>Q195="SIN OBSERVACIÓN"</formula>
    </cfRule>
    <cfRule type="containsBlanks" dxfId="4188" priority="5833">
      <formula>LEN(TRIM(P195))=0</formula>
    </cfRule>
  </conditionalFormatting>
  <conditionalFormatting sqref="N214 N217">
    <cfRule type="expression" dxfId="4187" priority="5805">
      <formula>N214=" "</formula>
    </cfRule>
    <cfRule type="expression" dxfId="4186" priority="5806">
      <formula>N214="NO PRESENTÓ CERTIFICADO"</formula>
    </cfRule>
    <cfRule type="expression" dxfId="4185" priority="5807">
      <formula>N214="PRESENTÓ CERTIFICADO"</formula>
    </cfRule>
  </conditionalFormatting>
  <conditionalFormatting sqref="P214 P217">
    <cfRule type="expression" dxfId="4184" priority="5792">
      <formula>Q214="NO SUBSANABLE"</formula>
    </cfRule>
    <cfRule type="expression" dxfId="4183" priority="5794">
      <formula>Q214="REQUERIMIENTOS SUBSANADOS"</formula>
    </cfRule>
    <cfRule type="expression" dxfId="4182" priority="5795">
      <formula>Q214="PENDIENTES POR SUBSANAR"</formula>
    </cfRule>
    <cfRule type="expression" dxfId="4181" priority="5800">
      <formula>Q214="SIN OBSERVACIÓN"</formula>
    </cfRule>
    <cfRule type="containsBlanks" dxfId="4180" priority="5801">
      <formula>LEN(TRIM(P214))=0</formula>
    </cfRule>
  </conditionalFormatting>
  <conditionalFormatting sqref="O214 O217">
    <cfRule type="cellIs" dxfId="4179" priority="5793" operator="equal">
      <formula>"PENDIENTE POR DESCRIPCIÓN"</formula>
    </cfRule>
    <cfRule type="cellIs" dxfId="4178" priority="5797" operator="equal">
      <formula>"DESCRIPCIÓN INSUFICIENTE"</formula>
    </cfRule>
    <cfRule type="cellIs" dxfId="4177" priority="5798" operator="equal">
      <formula>"NO ESTÁ ACORDE A ITEM 5.2.1 (T.R.)"</formula>
    </cfRule>
    <cfRule type="cellIs" dxfId="4176" priority="5799" operator="equal">
      <formula>"ACORDE A ITEM 5.2.1 (T.R.)"</formula>
    </cfRule>
  </conditionalFormatting>
  <conditionalFormatting sqref="Q214 Q217">
    <cfRule type="containsBlanks" dxfId="4175" priority="5787">
      <formula>LEN(TRIM(Q214))=0</formula>
    </cfRule>
    <cfRule type="cellIs" dxfId="4174" priority="5796" operator="equal">
      <formula>"REQUERIMIENTOS SUBSANADOS"</formula>
    </cfRule>
    <cfRule type="containsText" dxfId="4173" priority="5802" operator="containsText" text="NO SUBSANABLE">
      <formula>NOT(ISERROR(SEARCH("NO SUBSANABLE",Q214)))</formula>
    </cfRule>
    <cfRule type="containsText" dxfId="4172" priority="5803" operator="containsText" text="PENDIENTES POR SUBSANAR">
      <formula>NOT(ISERROR(SEARCH("PENDIENTES POR SUBSANAR",Q214)))</formula>
    </cfRule>
    <cfRule type="containsText" dxfId="4171" priority="5804" operator="containsText" text="SIN OBSERVACIÓN">
      <formula>NOT(ISERROR(SEARCH("SIN OBSERVACIÓN",Q214)))</formula>
    </cfRule>
  </conditionalFormatting>
  <conditionalFormatting sqref="R214 R217">
    <cfRule type="containsBlanks" dxfId="4170" priority="5786">
      <formula>LEN(TRIM(R214))=0</formula>
    </cfRule>
    <cfRule type="cellIs" dxfId="4169" priority="5788" operator="equal">
      <formula>"NO CUMPLEN CON LO SOLICITADO"</formula>
    </cfRule>
    <cfRule type="cellIs" dxfId="4168" priority="5789" operator="equal">
      <formula>"CUMPLEN CON LO SOLICITADO"</formula>
    </cfRule>
    <cfRule type="cellIs" dxfId="4167" priority="5790" operator="equal">
      <formula>"PENDIENTES"</formula>
    </cfRule>
    <cfRule type="cellIs" dxfId="4166" priority="5791" operator="equal">
      <formula>"NINGUNO"</formula>
    </cfRule>
  </conditionalFormatting>
  <conditionalFormatting sqref="P233">
    <cfRule type="expression" dxfId="4165" priority="5762">
      <formula>Q233="NO SUBSANABLE"</formula>
    </cfRule>
    <cfRule type="expression" dxfId="4164" priority="5764">
      <formula>Q233="REQUERIMIENTOS SUBSANADOS"</formula>
    </cfRule>
    <cfRule type="expression" dxfId="4163" priority="5765">
      <formula>Q233="PENDIENTES POR SUBSANAR"</formula>
    </cfRule>
    <cfRule type="expression" dxfId="4162" priority="5770">
      <formula>Q233="SIN OBSERVACIÓN"</formula>
    </cfRule>
    <cfRule type="containsBlanks" dxfId="4161" priority="5771">
      <formula>LEN(TRIM(P233))=0</formula>
    </cfRule>
  </conditionalFormatting>
  <conditionalFormatting sqref="Q233">
    <cfRule type="containsBlanks" dxfId="4160" priority="5757">
      <formula>LEN(TRIM(Q233))=0</formula>
    </cfRule>
    <cfRule type="cellIs" dxfId="4159" priority="5766" operator="equal">
      <formula>"REQUERIMIENTOS SUBSANADOS"</formula>
    </cfRule>
    <cfRule type="containsText" dxfId="4158" priority="5772" operator="containsText" text="NO SUBSANABLE">
      <formula>NOT(ISERROR(SEARCH("NO SUBSANABLE",Q233)))</formula>
    </cfRule>
    <cfRule type="containsText" dxfId="4157" priority="5773" operator="containsText" text="PENDIENTES POR SUBSANAR">
      <formula>NOT(ISERROR(SEARCH("PENDIENTES POR SUBSANAR",Q233)))</formula>
    </cfRule>
    <cfRule type="containsText" dxfId="4156" priority="5774" operator="containsText" text="SIN OBSERVACIÓN">
      <formula>NOT(ISERROR(SEARCH("SIN OBSERVACIÓN",Q233)))</formula>
    </cfRule>
  </conditionalFormatting>
  <conditionalFormatting sqref="P258">
    <cfRule type="expression" dxfId="4155" priority="5740">
      <formula>Q258="NO SUBSANABLE"</formula>
    </cfRule>
    <cfRule type="expression" dxfId="4154" priority="5742">
      <formula>Q258="REQUERIMIENTOS SUBSANADOS"</formula>
    </cfRule>
    <cfRule type="expression" dxfId="4153" priority="5743">
      <formula>Q258="PENDIENTES POR SUBSANAR"</formula>
    </cfRule>
    <cfRule type="expression" dxfId="4152" priority="5748">
      <formula>Q258="SIN OBSERVACIÓN"</formula>
    </cfRule>
    <cfRule type="containsBlanks" dxfId="4151" priority="5749">
      <formula>LEN(TRIM(P258))=0</formula>
    </cfRule>
  </conditionalFormatting>
  <conditionalFormatting sqref="P261">
    <cfRule type="expression" dxfId="4150" priority="5718">
      <formula>Q261="NO SUBSANABLE"</formula>
    </cfRule>
    <cfRule type="expression" dxfId="4149" priority="5720">
      <formula>Q261="REQUERIMIENTOS SUBSANADOS"</formula>
    </cfRule>
    <cfRule type="expression" dxfId="4148" priority="5721">
      <formula>Q261="PENDIENTES POR SUBSANAR"</formula>
    </cfRule>
    <cfRule type="expression" dxfId="4147" priority="5726">
      <formula>Q261="SIN OBSERVACIÓN"</formula>
    </cfRule>
    <cfRule type="containsBlanks" dxfId="4146" priority="5727">
      <formula>LEN(TRIM(P261))=0</formula>
    </cfRule>
  </conditionalFormatting>
  <conditionalFormatting sqref="P264">
    <cfRule type="expression" dxfId="4145" priority="5696">
      <formula>Q264="NO SUBSANABLE"</formula>
    </cfRule>
    <cfRule type="expression" dxfId="4144" priority="5698">
      <formula>Q264="REQUERIMIENTOS SUBSANADOS"</formula>
    </cfRule>
    <cfRule type="expression" dxfId="4143" priority="5699">
      <formula>Q264="PENDIENTES POR SUBSANAR"</formula>
    </cfRule>
    <cfRule type="expression" dxfId="4142" priority="5704">
      <formula>Q264="SIN OBSERVACIÓN"</formula>
    </cfRule>
    <cfRule type="containsBlanks" dxfId="4141" priority="5705">
      <formula>LEN(TRIM(P264))=0</formula>
    </cfRule>
  </conditionalFormatting>
  <conditionalFormatting sqref="P267">
    <cfRule type="expression" dxfId="4140" priority="5674">
      <formula>Q267="NO SUBSANABLE"</formula>
    </cfRule>
    <cfRule type="expression" dxfId="4139" priority="5676">
      <formula>Q267="REQUERIMIENTOS SUBSANADOS"</formula>
    </cfRule>
    <cfRule type="expression" dxfId="4138" priority="5677">
      <formula>Q267="PENDIENTES POR SUBSANAR"</formula>
    </cfRule>
    <cfRule type="expression" dxfId="4137" priority="5682">
      <formula>Q267="SIN OBSERVACIÓN"</formula>
    </cfRule>
    <cfRule type="containsBlanks" dxfId="4136" priority="5683">
      <formula>LEN(TRIM(P267))=0</formula>
    </cfRule>
  </conditionalFormatting>
  <conditionalFormatting sqref="N283">
    <cfRule type="expression" dxfId="4135" priority="5643">
      <formula>N283=" "</formula>
    </cfRule>
    <cfRule type="expression" dxfId="4134" priority="5644">
      <formula>N283="NO PRESENTÓ CERTIFICADO"</formula>
    </cfRule>
    <cfRule type="expression" dxfId="4133" priority="5645">
      <formula>N283="PRESENTÓ CERTIFICADO"</formula>
    </cfRule>
  </conditionalFormatting>
  <conditionalFormatting sqref="P283">
    <cfRule type="expression" dxfId="4132" priority="5630">
      <formula>Q283="NO SUBSANABLE"</formula>
    </cfRule>
    <cfRule type="expression" dxfId="4131" priority="5632">
      <formula>Q283="REQUERIMIENTOS SUBSANADOS"</formula>
    </cfRule>
    <cfRule type="expression" dxfId="4130" priority="5633">
      <formula>Q283="PENDIENTES POR SUBSANAR"</formula>
    </cfRule>
    <cfRule type="expression" dxfId="4129" priority="5638">
      <formula>Q283="SIN OBSERVACIÓN"</formula>
    </cfRule>
    <cfRule type="containsBlanks" dxfId="4128" priority="5639">
      <formula>LEN(TRIM(P283))=0</formula>
    </cfRule>
  </conditionalFormatting>
  <conditionalFormatting sqref="O283">
    <cfRule type="cellIs" dxfId="4127" priority="5631" operator="equal">
      <formula>"PENDIENTE POR DESCRIPCIÓN"</formula>
    </cfRule>
    <cfRule type="cellIs" dxfId="4126" priority="5635" operator="equal">
      <formula>"DESCRIPCIÓN INSUFICIENTE"</formula>
    </cfRule>
    <cfRule type="cellIs" dxfId="4125" priority="5636" operator="equal">
      <formula>"NO ESTÁ ACORDE A ITEM 5.2.1 (T.R.)"</formula>
    </cfRule>
    <cfRule type="cellIs" dxfId="4124" priority="5637" operator="equal">
      <formula>"ACORDE A ITEM 5.2.1 (T.R.)"</formula>
    </cfRule>
  </conditionalFormatting>
  <conditionalFormatting sqref="R283">
    <cfRule type="containsBlanks" dxfId="4123" priority="5624">
      <formula>LEN(TRIM(R283))=0</formula>
    </cfRule>
    <cfRule type="cellIs" dxfId="4122" priority="5626" operator="equal">
      <formula>"NO CUMPLEN CON LO SOLICITADO"</formula>
    </cfRule>
    <cfRule type="cellIs" dxfId="4121" priority="5627" operator="equal">
      <formula>"CUMPLEN CON LO SOLICITADO"</formula>
    </cfRule>
    <cfRule type="cellIs" dxfId="4120" priority="5628" operator="equal">
      <formula>"PENDIENTES"</formula>
    </cfRule>
    <cfRule type="cellIs" dxfId="4119" priority="5629" operator="equal">
      <formula>"NINGUNO"</formula>
    </cfRule>
  </conditionalFormatting>
  <conditionalFormatting sqref="N299">
    <cfRule type="expression" dxfId="4118" priority="5621">
      <formula>N299=" "</formula>
    </cfRule>
    <cfRule type="expression" dxfId="4117" priority="5622">
      <formula>N299="NO PRESENTÓ CERTIFICADO"</formula>
    </cfRule>
    <cfRule type="expression" dxfId="4116" priority="5623">
      <formula>N299="PRESENTÓ CERTIFICADO"</formula>
    </cfRule>
  </conditionalFormatting>
  <conditionalFormatting sqref="P299">
    <cfRule type="expression" dxfId="4115" priority="5608">
      <formula>Q299="NO SUBSANABLE"</formula>
    </cfRule>
    <cfRule type="expression" dxfId="4114" priority="5610">
      <formula>Q299="REQUERIMIENTOS SUBSANADOS"</formula>
    </cfRule>
    <cfRule type="expression" dxfId="4113" priority="5611">
      <formula>Q299="PENDIENTES POR SUBSANAR"</formula>
    </cfRule>
    <cfRule type="expression" dxfId="4112" priority="5616">
      <formula>Q299="SIN OBSERVACIÓN"</formula>
    </cfRule>
    <cfRule type="containsBlanks" dxfId="4111" priority="5617">
      <formula>LEN(TRIM(P299))=0</formula>
    </cfRule>
  </conditionalFormatting>
  <conditionalFormatting sqref="O299">
    <cfRule type="cellIs" dxfId="4110" priority="5609" operator="equal">
      <formula>"PENDIENTE POR DESCRIPCIÓN"</formula>
    </cfRule>
    <cfRule type="cellIs" dxfId="4109" priority="5613" operator="equal">
      <formula>"DESCRIPCIÓN INSUFICIENTE"</formula>
    </cfRule>
    <cfRule type="cellIs" dxfId="4108" priority="5614" operator="equal">
      <formula>"NO ESTÁ ACORDE A ITEM 5.2.1 (T.R.)"</formula>
    </cfRule>
    <cfRule type="cellIs" dxfId="4107" priority="5615" operator="equal">
      <formula>"ACORDE A ITEM 5.2.1 (T.R.)"</formula>
    </cfRule>
  </conditionalFormatting>
  <conditionalFormatting sqref="P321">
    <cfRule type="expression" dxfId="4106" priority="5542">
      <formula>Q321="NO SUBSANABLE"</formula>
    </cfRule>
    <cfRule type="expression" dxfId="4105" priority="5544">
      <formula>Q321="REQUERIMIENTOS SUBSANADOS"</formula>
    </cfRule>
    <cfRule type="expression" dxfId="4104" priority="5545">
      <formula>Q321="PENDIENTES POR SUBSANAR"</formula>
    </cfRule>
    <cfRule type="expression" dxfId="4103" priority="5550">
      <formula>Q321="SIN OBSERVACIÓN"</formula>
    </cfRule>
    <cfRule type="containsBlanks" dxfId="4102" priority="5551">
      <formula>LEN(TRIM(P321))=0</formula>
    </cfRule>
  </conditionalFormatting>
  <conditionalFormatting sqref="Q321">
    <cfRule type="containsBlanks" dxfId="4101" priority="5537">
      <formula>LEN(TRIM(Q321))=0</formula>
    </cfRule>
    <cfRule type="cellIs" dxfId="4100" priority="5546" operator="equal">
      <formula>"REQUERIMIENTOS SUBSANADOS"</formula>
    </cfRule>
    <cfRule type="containsText" dxfId="4099" priority="5552" operator="containsText" text="NO SUBSANABLE">
      <formula>NOT(ISERROR(SEARCH("NO SUBSANABLE",Q321)))</formula>
    </cfRule>
    <cfRule type="containsText" dxfId="4098" priority="5553" operator="containsText" text="PENDIENTES POR SUBSANAR">
      <formula>NOT(ISERROR(SEARCH("PENDIENTES POR SUBSANAR",Q321)))</formula>
    </cfRule>
    <cfRule type="containsText" dxfId="4097" priority="5554" operator="containsText" text="SIN OBSERVACIÓN">
      <formula>NOT(ISERROR(SEARCH("SIN OBSERVACIÓN",Q321)))</formula>
    </cfRule>
  </conditionalFormatting>
  <conditionalFormatting sqref="R321">
    <cfRule type="containsBlanks" dxfId="4096" priority="5536">
      <formula>LEN(TRIM(R321))=0</formula>
    </cfRule>
    <cfRule type="cellIs" dxfId="4095" priority="5538" operator="equal">
      <formula>"NO CUMPLEN CON LO SOLICITADO"</formula>
    </cfRule>
    <cfRule type="cellIs" dxfId="4094" priority="5539" operator="equal">
      <formula>"CUMPLEN CON LO SOLICITADO"</formula>
    </cfRule>
    <cfRule type="cellIs" dxfId="4093" priority="5540" operator="equal">
      <formula>"PENDIENTES"</formula>
    </cfRule>
    <cfRule type="cellIs" dxfId="4092" priority="5541" operator="equal">
      <formula>"NINGUNO"</formula>
    </cfRule>
  </conditionalFormatting>
  <conditionalFormatting sqref="P324">
    <cfRule type="expression" dxfId="4091" priority="5520">
      <formula>Q324="NO SUBSANABLE"</formula>
    </cfRule>
    <cfRule type="expression" dxfId="4090" priority="5522">
      <formula>Q324="REQUERIMIENTOS SUBSANADOS"</formula>
    </cfRule>
    <cfRule type="expression" dxfId="4089" priority="5523">
      <formula>Q324="PENDIENTES POR SUBSANAR"</formula>
    </cfRule>
    <cfRule type="expression" dxfId="4088" priority="5528">
      <formula>Q324="SIN OBSERVACIÓN"</formula>
    </cfRule>
    <cfRule type="containsBlanks" dxfId="4087" priority="5529">
      <formula>LEN(TRIM(P324))=0</formula>
    </cfRule>
  </conditionalFormatting>
  <conditionalFormatting sqref="P327">
    <cfRule type="expression" dxfId="4086" priority="5498">
      <formula>Q327="NO SUBSANABLE"</formula>
    </cfRule>
    <cfRule type="expression" dxfId="4085" priority="5500">
      <formula>Q327="REQUERIMIENTOS SUBSANADOS"</formula>
    </cfRule>
    <cfRule type="expression" dxfId="4084" priority="5501">
      <formula>Q327="PENDIENTES POR SUBSANAR"</formula>
    </cfRule>
    <cfRule type="expression" dxfId="4083" priority="5506">
      <formula>Q327="SIN OBSERVACIÓN"</formula>
    </cfRule>
    <cfRule type="containsBlanks" dxfId="4082" priority="5507">
      <formula>LEN(TRIM(P327))=0</formula>
    </cfRule>
  </conditionalFormatting>
  <conditionalFormatting sqref="P343">
    <cfRule type="expression" dxfId="4081" priority="5476">
      <formula>Q343="NO SUBSANABLE"</formula>
    </cfRule>
    <cfRule type="expression" dxfId="4080" priority="5478">
      <formula>Q343="REQUERIMIENTOS SUBSANADOS"</formula>
    </cfRule>
    <cfRule type="expression" dxfId="4079" priority="5479">
      <formula>Q343="PENDIENTES POR SUBSANAR"</formula>
    </cfRule>
    <cfRule type="expression" dxfId="4078" priority="5484">
      <formula>Q343="SIN OBSERVACIÓN"</formula>
    </cfRule>
    <cfRule type="containsBlanks" dxfId="4077" priority="5485">
      <formula>LEN(TRIM(P343))=0</formula>
    </cfRule>
  </conditionalFormatting>
  <conditionalFormatting sqref="P346">
    <cfRule type="expression" dxfId="4076" priority="5454">
      <formula>Q346="NO SUBSANABLE"</formula>
    </cfRule>
    <cfRule type="expression" dxfId="4075" priority="5456">
      <formula>Q346="REQUERIMIENTOS SUBSANADOS"</formula>
    </cfRule>
    <cfRule type="expression" dxfId="4074" priority="5457">
      <formula>Q346="PENDIENTES POR SUBSANAR"</formula>
    </cfRule>
    <cfRule type="expression" dxfId="4073" priority="5462">
      <formula>Q346="SIN OBSERVACIÓN"</formula>
    </cfRule>
    <cfRule type="containsBlanks" dxfId="4072" priority="5463">
      <formula>LEN(TRIM(P346))=0</formula>
    </cfRule>
  </conditionalFormatting>
  <conditionalFormatting sqref="P349">
    <cfRule type="expression" dxfId="4071" priority="5432">
      <formula>Q349="NO SUBSANABLE"</formula>
    </cfRule>
    <cfRule type="expression" dxfId="4070" priority="5434">
      <formula>Q349="REQUERIMIENTOS SUBSANADOS"</formula>
    </cfRule>
    <cfRule type="expression" dxfId="4069" priority="5435">
      <formula>Q349="PENDIENTES POR SUBSANAR"</formula>
    </cfRule>
    <cfRule type="expression" dxfId="4068" priority="5440">
      <formula>Q349="SIN OBSERVACIÓN"</formula>
    </cfRule>
    <cfRule type="containsBlanks" dxfId="4067" priority="5441">
      <formula>LEN(TRIM(P349))=0</formula>
    </cfRule>
  </conditionalFormatting>
  <conditionalFormatting sqref="P201">
    <cfRule type="expression" dxfId="4066" priority="4913">
      <formula>Q201="NO SUBSANABLE"</formula>
    </cfRule>
    <cfRule type="expression" dxfId="4065" priority="4915">
      <formula>Q201="REQUERIMIENTOS SUBSANADOS"</formula>
    </cfRule>
    <cfRule type="expression" dxfId="4064" priority="4916">
      <formula>Q201="PENDIENTES POR SUBSANAR"</formula>
    </cfRule>
    <cfRule type="expression" dxfId="4063" priority="4921">
      <formula>Q201="SIN OBSERVACIÓN"</formula>
    </cfRule>
    <cfRule type="containsBlanks" dxfId="4062" priority="4922">
      <formula>LEN(TRIM(P201))=0</formula>
    </cfRule>
  </conditionalFormatting>
  <conditionalFormatting sqref="M19">
    <cfRule type="expression" dxfId="4061" priority="4905">
      <formula>L19="NO CUMPLE"</formula>
    </cfRule>
    <cfRule type="expression" dxfId="4060" priority="4906">
      <formula>L19="CUMPLE"</formula>
    </cfRule>
  </conditionalFormatting>
  <conditionalFormatting sqref="L19:L21">
    <cfRule type="cellIs" dxfId="4059" priority="4903" operator="equal">
      <formula>"NO CUMPLE"</formula>
    </cfRule>
    <cfRule type="cellIs" dxfId="4058" priority="4904" operator="equal">
      <formula>"CUMPLE"</formula>
    </cfRule>
  </conditionalFormatting>
  <conditionalFormatting sqref="M20">
    <cfRule type="expression" dxfId="4057" priority="4901">
      <formula>L20="NO CUMPLE"</formula>
    </cfRule>
    <cfRule type="expression" dxfId="4056" priority="4902">
      <formula>L20="CUMPLE"</formula>
    </cfRule>
  </conditionalFormatting>
  <conditionalFormatting sqref="K19">
    <cfRule type="expression" dxfId="4055" priority="4899">
      <formula>J19="NO CUMPLE"</formula>
    </cfRule>
    <cfRule type="expression" dxfId="4054" priority="4900">
      <formula>J19="CUMPLE"</formula>
    </cfRule>
  </conditionalFormatting>
  <conditionalFormatting sqref="K20:K21">
    <cfRule type="expression" dxfId="4053" priority="4897">
      <formula>J20="NO CUMPLE"</formula>
    </cfRule>
    <cfRule type="expression" dxfId="4052" priority="4898">
      <formula>J20="CUMPLE"</formula>
    </cfRule>
  </conditionalFormatting>
  <conditionalFormatting sqref="M22">
    <cfRule type="expression" dxfId="4051" priority="4895">
      <formula>L22="NO CUMPLE"</formula>
    </cfRule>
    <cfRule type="expression" dxfId="4050" priority="4896">
      <formula>L22="CUMPLE"</formula>
    </cfRule>
  </conditionalFormatting>
  <conditionalFormatting sqref="L22:L24">
    <cfRule type="cellIs" dxfId="4049" priority="4893" operator="equal">
      <formula>"NO CUMPLE"</formula>
    </cfRule>
    <cfRule type="cellIs" dxfId="4048" priority="4894" operator="equal">
      <formula>"CUMPLE"</formula>
    </cfRule>
  </conditionalFormatting>
  <conditionalFormatting sqref="M23">
    <cfRule type="expression" dxfId="4047" priority="4891">
      <formula>L23="NO CUMPLE"</formula>
    </cfRule>
    <cfRule type="expression" dxfId="4046" priority="4892">
      <formula>L23="CUMPLE"</formula>
    </cfRule>
  </conditionalFormatting>
  <conditionalFormatting sqref="K22">
    <cfRule type="expression" dxfId="4045" priority="4889">
      <formula>J22="NO CUMPLE"</formula>
    </cfRule>
    <cfRule type="expression" dxfId="4044" priority="4890">
      <formula>J22="CUMPLE"</formula>
    </cfRule>
  </conditionalFormatting>
  <conditionalFormatting sqref="K23:K24">
    <cfRule type="expression" dxfId="4043" priority="4887">
      <formula>J23="NO CUMPLE"</formula>
    </cfRule>
    <cfRule type="expression" dxfId="4042" priority="4888">
      <formula>J23="CUMPLE"</formula>
    </cfRule>
  </conditionalFormatting>
  <conditionalFormatting sqref="M25">
    <cfRule type="expression" dxfId="4041" priority="4885">
      <formula>L25="NO CUMPLE"</formula>
    </cfRule>
    <cfRule type="expression" dxfId="4040" priority="4886">
      <formula>L25="CUMPLE"</formula>
    </cfRule>
  </conditionalFormatting>
  <conditionalFormatting sqref="L25:L27">
    <cfRule type="cellIs" dxfId="4039" priority="4883" operator="equal">
      <formula>"NO CUMPLE"</formula>
    </cfRule>
    <cfRule type="cellIs" dxfId="4038" priority="4884" operator="equal">
      <formula>"CUMPLE"</formula>
    </cfRule>
  </conditionalFormatting>
  <conditionalFormatting sqref="M26">
    <cfRule type="expression" dxfId="4037" priority="4881">
      <formula>L26="NO CUMPLE"</formula>
    </cfRule>
    <cfRule type="expression" dxfId="4036" priority="4882">
      <formula>L26="CUMPLE"</formula>
    </cfRule>
  </conditionalFormatting>
  <conditionalFormatting sqref="K25">
    <cfRule type="expression" dxfId="4035" priority="4879">
      <formula>J25="NO CUMPLE"</formula>
    </cfRule>
    <cfRule type="expression" dxfId="4034" priority="4880">
      <formula>J25="CUMPLE"</formula>
    </cfRule>
  </conditionalFormatting>
  <conditionalFormatting sqref="K26:K27">
    <cfRule type="expression" dxfId="4033" priority="4877">
      <formula>J26="NO CUMPLE"</formula>
    </cfRule>
    <cfRule type="expression" dxfId="4032" priority="4878">
      <formula>J26="CUMPLE"</formula>
    </cfRule>
  </conditionalFormatting>
  <conditionalFormatting sqref="M38">
    <cfRule type="expression" dxfId="4031" priority="4865">
      <formula>L38="NO CUMPLE"</formula>
    </cfRule>
    <cfRule type="expression" dxfId="4030" priority="4866">
      <formula>L38="CUMPLE"</formula>
    </cfRule>
  </conditionalFormatting>
  <conditionalFormatting sqref="L40">
    <cfRule type="cellIs" dxfId="4029" priority="4863" operator="equal">
      <formula>"NO CUMPLE"</formula>
    </cfRule>
    <cfRule type="cellIs" dxfId="4028" priority="4864" operator="equal">
      <formula>"CUMPLE"</formula>
    </cfRule>
  </conditionalFormatting>
  <conditionalFormatting sqref="M39">
    <cfRule type="expression" dxfId="4027" priority="4861">
      <formula>L39="NO CUMPLE"</formula>
    </cfRule>
    <cfRule type="expression" dxfId="4026" priority="4862">
      <formula>L39="CUMPLE"</formula>
    </cfRule>
  </conditionalFormatting>
  <conditionalFormatting sqref="K38">
    <cfRule type="expression" dxfId="4025" priority="4859">
      <formula>J38="NO CUMPLE"</formula>
    </cfRule>
    <cfRule type="expression" dxfId="4024" priority="4860">
      <formula>J38="CUMPLE"</formula>
    </cfRule>
  </conditionalFormatting>
  <conditionalFormatting sqref="K39:K40">
    <cfRule type="expression" dxfId="4023" priority="4857">
      <formula>J39="NO CUMPLE"</formula>
    </cfRule>
    <cfRule type="expression" dxfId="4022" priority="4858">
      <formula>J39="CUMPLE"</formula>
    </cfRule>
  </conditionalFormatting>
  <conditionalFormatting sqref="M41">
    <cfRule type="expression" dxfId="4021" priority="4855">
      <formula>L41="NO CUMPLE"</formula>
    </cfRule>
    <cfRule type="expression" dxfId="4020" priority="4856">
      <formula>L41="CUMPLE"</formula>
    </cfRule>
  </conditionalFormatting>
  <conditionalFormatting sqref="L41 L43">
    <cfRule type="cellIs" dxfId="4019" priority="4853" operator="equal">
      <formula>"NO CUMPLE"</formula>
    </cfRule>
    <cfRule type="cellIs" dxfId="4018" priority="4854" operator="equal">
      <formula>"CUMPLE"</formula>
    </cfRule>
  </conditionalFormatting>
  <conditionalFormatting sqref="M42">
    <cfRule type="expression" dxfId="4017" priority="4851">
      <formula>L42="NO CUMPLE"</formula>
    </cfRule>
    <cfRule type="expression" dxfId="4016" priority="4852">
      <formula>L42="CUMPLE"</formula>
    </cfRule>
  </conditionalFormatting>
  <conditionalFormatting sqref="K41">
    <cfRule type="expression" dxfId="4015" priority="4849">
      <formula>J41="NO CUMPLE"</formula>
    </cfRule>
    <cfRule type="expression" dxfId="4014" priority="4850">
      <formula>J41="CUMPLE"</formula>
    </cfRule>
  </conditionalFormatting>
  <conditionalFormatting sqref="K42:K43">
    <cfRule type="expression" dxfId="4013" priority="4847">
      <formula>J42="NO CUMPLE"</formula>
    </cfRule>
    <cfRule type="expression" dxfId="4012" priority="4848">
      <formula>J42="CUMPLE"</formula>
    </cfRule>
  </conditionalFormatting>
  <conditionalFormatting sqref="M44">
    <cfRule type="expression" dxfId="4011" priority="4845">
      <formula>L44="NO CUMPLE"</formula>
    </cfRule>
    <cfRule type="expression" dxfId="4010" priority="4846">
      <formula>L44="CUMPLE"</formula>
    </cfRule>
  </conditionalFormatting>
  <conditionalFormatting sqref="L44:L46">
    <cfRule type="cellIs" dxfId="4009" priority="4843" operator="equal">
      <formula>"NO CUMPLE"</formula>
    </cfRule>
    <cfRule type="cellIs" dxfId="4008" priority="4844" operator="equal">
      <formula>"CUMPLE"</formula>
    </cfRule>
  </conditionalFormatting>
  <conditionalFormatting sqref="M45">
    <cfRule type="expression" dxfId="4007" priority="4841">
      <formula>L45="NO CUMPLE"</formula>
    </cfRule>
    <cfRule type="expression" dxfId="4006" priority="4842">
      <formula>L45="CUMPLE"</formula>
    </cfRule>
  </conditionalFormatting>
  <conditionalFormatting sqref="K44">
    <cfRule type="expression" dxfId="4005" priority="4839">
      <formula>J44="NO CUMPLE"</formula>
    </cfRule>
    <cfRule type="expression" dxfId="4004" priority="4840">
      <formula>J44="CUMPLE"</formula>
    </cfRule>
  </conditionalFormatting>
  <conditionalFormatting sqref="K45:K46">
    <cfRule type="expression" dxfId="4003" priority="4837">
      <formula>J45="NO CUMPLE"</formula>
    </cfRule>
    <cfRule type="expression" dxfId="4002" priority="4838">
      <formula>J45="CUMPLE"</formula>
    </cfRule>
  </conditionalFormatting>
  <conditionalFormatting sqref="M47">
    <cfRule type="expression" dxfId="4001" priority="4835">
      <formula>L47="NO CUMPLE"</formula>
    </cfRule>
    <cfRule type="expression" dxfId="4000" priority="4836">
      <formula>L47="CUMPLE"</formula>
    </cfRule>
  </conditionalFormatting>
  <conditionalFormatting sqref="L47:L49">
    <cfRule type="cellIs" dxfId="3999" priority="4833" operator="equal">
      <formula>"NO CUMPLE"</formula>
    </cfRule>
    <cfRule type="cellIs" dxfId="3998" priority="4834" operator="equal">
      <formula>"CUMPLE"</formula>
    </cfRule>
  </conditionalFormatting>
  <conditionalFormatting sqref="M48">
    <cfRule type="expression" dxfId="3997" priority="4831">
      <formula>L48="NO CUMPLE"</formula>
    </cfRule>
    <cfRule type="expression" dxfId="3996" priority="4832">
      <formula>L48="CUMPLE"</formula>
    </cfRule>
  </conditionalFormatting>
  <conditionalFormatting sqref="K47">
    <cfRule type="expression" dxfId="3995" priority="4829">
      <formula>J47="NO CUMPLE"</formula>
    </cfRule>
    <cfRule type="expression" dxfId="3994" priority="4830">
      <formula>J47="CUMPLE"</formula>
    </cfRule>
  </conditionalFormatting>
  <conditionalFormatting sqref="K48:K49">
    <cfRule type="expression" dxfId="3993" priority="4827">
      <formula>J48="NO CUMPLE"</formula>
    </cfRule>
    <cfRule type="expression" dxfId="3992" priority="4828">
      <formula>J48="CUMPLE"</formula>
    </cfRule>
  </conditionalFormatting>
  <conditionalFormatting sqref="J71">
    <cfRule type="cellIs" dxfId="3991" priority="4807" operator="equal">
      <formula>"NO CUMPLE"</formula>
    </cfRule>
    <cfRule type="cellIs" dxfId="3990" priority="4808" operator="equal">
      <formula>"CUMPLE"</formula>
    </cfRule>
  </conditionalFormatting>
  <conditionalFormatting sqref="M60">
    <cfRule type="expression" dxfId="3989" priority="4795">
      <formula>L60="NO CUMPLE"</formula>
    </cfRule>
    <cfRule type="expression" dxfId="3988" priority="4796">
      <formula>L60="CUMPLE"</formula>
    </cfRule>
  </conditionalFormatting>
  <conditionalFormatting sqref="L61:L62">
    <cfRule type="cellIs" dxfId="3987" priority="4793" operator="equal">
      <formula>"NO CUMPLE"</formula>
    </cfRule>
    <cfRule type="cellIs" dxfId="3986" priority="4794" operator="equal">
      <formula>"CUMPLE"</formula>
    </cfRule>
  </conditionalFormatting>
  <conditionalFormatting sqref="M61">
    <cfRule type="expression" dxfId="3985" priority="4791">
      <formula>L61="NO CUMPLE"</formula>
    </cfRule>
    <cfRule type="expression" dxfId="3984" priority="4792">
      <formula>L61="CUMPLE"</formula>
    </cfRule>
  </conditionalFormatting>
  <conditionalFormatting sqref="K60">
    <cfRule type="expression" dxfId="3983" priority="4789">
      <formula>J60="NO CUMPLE"</formula>
    </cfRule>
    <cfRule type="expression" dxfId="3982" priority="4790">
      <formula>J60="CUMPLE"</formula>
    </cfRule>
  </conditionalFormatting>
  <conditionalFormatting sqref="K61:K62">
    <cfRule type="expression" dxfId="3981" priority="4787">
      <formula>J61="NO CUMPLE"</formula>
    </cfRule>
    <cfRule type="expression" dxfId="3980" priority="4788">
      <formula>J61="CUMPLE"</formula>
    </cfRule>
  </conditionalFormatting>
  <conditionalFormatting sqref="M63">
    <cfRule type="expression" dxfId="3979" priority="4785">
      <formula>L63="NO CUMPLE"</formula>
    </cfRule>
    <cfRule type="expression" dxfId="3978" priority="4786">
      <formula>L63="CUMPLE"</formula>
    </cfRule>
  </conditionalFormatting>
  <conditionalFormatting sqref="L65">
    <cfRule type="cellIs" dxfId="3977" priority="4783" operator="equal">
      <formula>"NO CUMPLE"</formula>
    </cfRule>
    <cfRule type="cellIs" dxfId="3976" priority="4784" operator="equal">
      <formula>"CUMPLE"</formula>
    </cfRule>
  </conditionalFormatting>
  <conditionalFormatting sqref="M64">
    <cfRule type="expression" dxfId="3975" priority="4781">
      <formula>L64="NO CUMPLE"</formula>
    </cfRule>
    <cfRule type="expression" dxfId="3974" priority="4782">
      <formula>L64="CUMPLE"</formula>
    </cfRule>
  </conditionalFormatting>
  <conditionalFormatting sqref="K63">
    <cfRule type="expression" dxfId="3973" priority="4779">
      <formula>J63="NO CUMPLE"</formula>
    </cfRule>
    <cfRule type="expression" dxfId="3972" priority="4780">
      <formula>J63="CUMPLE"</formula>
    </cfRule>
  </conditionalFormatting>
  <conditionalFormatting sqref="K64:K65">
    <cfRule type="expression" dxfId="3971" priority="4777">
      <formula>J64="NO CUMPLE"</formula>
    </cfRule>
    <cfRule type="expression" dxfId="3970" priority="4778">
      <formula>J64="CUMPLE"</formula>
    </cfRule>
  </conditionalFormatting>
  <conditionalFormatting sqref="M66">
    <cfRule type="expression" dxfId="3969" priority="4775">
      <formula>L66="NO CUMPLE"</formula>
    </cfRule>
    <cfRule type="expression" dxfId="3968" priority="4776">
      <formula>L66="CUMPLE"</formula>
    </cfRule>
  </conditionalFormatting>
  <conditionalFormatting sqref="L68">
    <cfRule type="cellIs" dxfId="3967" priority="4773" operator="equal">
      <formula>"NO CUMPLE"</formula>
    </cfRule>
    <cfRule type="cellIs" dxfId="3966" priority="4774" operator="equal">
      <formula>"CUMPLE"</formula>
    </cfRule>
  </conditionalFormatting>
  <conditionalFormatting sqref="M67">
    <cfRule type="expression" dxfId="3965" priority="4771">
      <formula>L67="NO CUMPLE"</formula>
    </cfRule>
    <cfRule type="expression" dxfId="3964" priority="4772">
      <formula>L67="CUMPLE"</formula>
    </cfRule>
  </conditionalFormatting>
  <conditionalFormatting sqref="K66">
    <cfRule type="expression" dxfId="3963" priority="4769">
      <formula>J66="NO CUMPLE"</formula>
    </cfRule>
    <cfRule type="expression" dxfId="3962" priority="4770">
      <formula>J66="CUMPLE"</formula>
    </cfRule>
  </conditionalFormatting>
  <conditionalFormatting sqref="K67:K68">
    <cfRule type="expression" dxfId="3961" priority="4767">
      <formula>J67="NO CUMPLE"</formula>
    </cfRule>
    <cfRule type="expression" dxfId="3960" priority="4768">
      <formula>J67="CUMPLE"</formula>
    </cfRule>
  </conditionalFormatting>
  <conditionalFormatting sqref="M69">
    <cfRule type="expression" dxfId="3959" priority="4765">
      <formula>L69="NO CUMPLE"</formula>
    </cfRule>
    <cfRule type="expression" dxfId="3958" priority="4766">
      <formula>L69="CUMPLE"</formula>
    </cfRule>
  </conditionalFormatting>
  <conditionalFormatting sqref="L71">
    <cfRule type="cellIs" dxfId="3957" priority="4763" operator="equal">
      <formula>"NO CUMPLE"</formula>
    </cfRule>
    <cfRule type="cellIs" dxfId="3956" priority="4764" operator="equal">
      <formula>"CUMPLE"</formula>
    </cfRule>
  </conditionalFormatting>
  <conditionalFormatting sqref="M70">
    <cfRule type="expression" dxfId="3955" priority="4761">
      <formula>L70="NO CUMPLE"</formula>
    </cfRule>
    <cfRule type="expression" dxfId="3954" priority="4762">
      <formula>L70="CUMPLE"</formula>
    </cfRule>
  </conditionalFormatting>
  <conditionalFormatting sqref="K69">
    <cfRule type="expression" dxfId="3953" priority="4759">
      <formula>J69="NO CUMPLE"</formula>
    </cfRule>
    <cfRule type="expression" dxfId="3952" priority="4760">
      <formula>J69="CUMPLE"</formula>
    </cfRule>
  </conditionalFormatting>
  <conditionalFormatting sqref="K70:K71">
    <cfRule type="expression" dxfId="3951" priority="4757">
      <formula>J70="NO CUMPLE"</formula>
    </cfRule>
    <cfRule type="expression" dxfId="3950" priority="4758">
      <formula>J70="CUMPLE"</formula>
    </cfRule>
  </conditionalFormatting>
  <conditionalFormatting sqref="S57 S60 S63 S66">
    <cfRule type="cellIs" dxfId="3949" priority="4755" operator="greaterThan">
      <formula>0</formula>
    </cfRule>
    <cfRule type="cellIs" dxfId="3948" priority="4756" operator="equal">
      <formula>0</formula>
    </cfRule>
  </conditionalFormatting>
  <conditionalFormatting sqref="J79">
    <cfRule type="cellIs" dxfId="3947" priority="4753" operator="equal">
      <formula>"NO CUMPLE"</formula>
    </cfRule>
    <cfRule type="cellIs" dxfId="3946" priority="4754" operator="equal">
      <formula>"CUMPLE"</formula>
    </cfRule>
  </conditionalFormatting>
  <conditionalFormatting sqref="K79">
    <cfRule type="expression" dxfId="3945" priority="4733">
      <formula>J79="NO CUMPLE"</formula>
    </cfRule>
    <cfRule type="expression" dxfId="3944" priority="4734">
      <formula>J79="CUMPLE"</formula>
    </cfRule>
  </conditionalFormatting>
  <conditionalFormatting sqref="M79">
    <cfRule type="expression" dxfId="3943" priority="4731">
      <formula>L79="NO CUMPLE"</formula>
    </cfRule>
    <cfRule type="expression" dxfId="3942" priority="4732">
      <formula>L79="CUMPLE"</formula>
    </cfRule>
  </conditionalFormatting>
  <conditionalFormatting sqref="L80:L81">
    <cfRule type="cellIs" dxfId="3941" priority="4729" operator="equal">
      <formula>"NO CUMPLE"</formula>
    </cfRule>
    <cfRule type="cellIs" dxfId="3940" priority="4730" operator="equal">
      <formula>"CUMPLE"</formula>
    </cfRule>
  </conditionalFormatting>
  <conditionalFormatting sqref="K80:K81">
    <cfRule type="expression" dxfId="3939" priority="4727">
      <formula>J80="NO CUMPLE"</formula>
    </cfRule>
    <cfRule type="expression" dxfId="3938" priority="4728">
      <formula>J80="CUMPLE"</formula>
    </cfRule>
  </conditionalFormatting>
  <conditionalFormatting sqref="M80">
    <cfRule type="expression" dxfId="3937" priority="4725">
      <formula>L80="NO CUMPLE"</formula>
    </cfRule>
    <cfRule type="expression" dxfId="3936" priority="4726">
      <formula>L80="CUMPLE"</formula>
    </cfRule>
  </conditionalFormatting>
  <conditionalFormatting sqref="M82">
    <cfRule type="expression" dxfId="3935" priority="4723">
      <formula>L82="NO CUMPLE"</formula>
    </cfRule>
    <cfRule type="expression" dxfId="3934" priority="4724">
      <formula>L82="CUMPLE"</formula>
    </cfRule>
  </conditionalFormatting>
  <conditionalFormatting sqref="L84">
    <cfRule type="cellIs" dxfId="3933" priority="4721" operator="equal">
      <formula>"NO CUMPLE"</formula>
    </cfRule>
    <cfRule type="cellIs" dxfId="3932" priority="4722" operator="equal">
      <formula>"CUMPLE"</formula>
    </cfRule>
  </conditionalFormatting>
  <conditionalFormatting sqref="M83">
    <cfRule type="expression" dxfId="3931" priority="4719">
      <formula>L83="NO CUMPLE"</formula>
    </cfRule>
    <cfRule type="expression" dxfId="3930" priority="4720">
      <formula>L83="CUMPLE"</formula>
    </cfRule>
  </conditionalFormatting>
  <conditionalFormatting sqref="K82">
    <cfRule type="expression" dxfId="3929" priority="4717">
      <formula>J82="NO CUMPLE"</formula>
    </cfRule>
    <cfRule type="expression" dxfId="3928" priority="4718">
      <formula>J82="CUMPLE"</formula>
    </cfRule>
  </conditionalFormatting>
  <conditionalFormatting sqref="K83:K84">
    <cfRule type="expression" dxfId="3927" priority="4715">
      <formula>J83="NO CUMPLE"</formula>
    </cfRule>
    <cfRule type="expression" dxfId="3926" priority="4716">
      <formula>J83="CUMPLE"</formula>
    </cfRule>
  </conditionalFormatting>
  <conditionalFormatting sqref="M85">
    <cfRule type="expression" dxfId="3925" priority="4713">
      <formula>L85="NO CUMPLE"</formula>
    </cfRule>
    <cfRule type="expression" dxfId="3924" priority="4714">
      <formula>L85="CUMPLE"</formula>
    </cfRule>
  </conditionalFormatting>
  <conditionalFormatting sqref="L87">
    <cfRule type="cellIs" dxfId="3923" priority="4711" operator="equal">
      <formula>"NO CUMPLE"</formula>
    </cfRule>
    <cfRule type="cellIs" dxfId="3922" priority="4712" operator="equal">
      <formula>"CUMPLE"</formula>
    </cfRule>
  </conditionalFormatting>
  <conditionalFormatting sqref="M86">
    <cfRule type="expression" dxfId="3921" priority="4709">
      <formula>L86="NO CUMPLE"</formula>
    </cfRule>
    <cfRule type="expression" dxfId="3920" priority="4710">
      <formula>L86="CUMPLE"</formula>
    </cfRule>
  </conditionalFormatting>
  <conditionalFormatting sqref="K85">
    <cfRule type="expression" dxfId="3919" priority="4707">
      <formula>J85="NO CUMPLE"</formula>
    </cfRule>
    <cfRule type="expression" dxfId="3918" priority="4708">
      <formula>J85="CUMPLE"</formula>
    </cfRule>
  </conditionalFormatting>
  <conditionalFormatting sqref="K86:K87">
    <cfRule type="expression" dxfId="3917" priority="4705">
      <formula>J86="NO CUMPLE"</formula>
    </cfRule>
    <cfRule type="expression" dxfId="3916" priority="4706">
      <formula>J86="CUMPLE"</formula>
    </cfRule>
  </conditionalFormatting>
  <conditionalFormatting sqref="M88">
    <cfRule type="expression" dxfId="3915" priority="4703">
      <formula>L88="NO CUMPLE"</formula>
    </cfRule>
    <cfRule type="expression" dxfId="3914" priority="4704">
      <formula>L88="CUMPLE"</formula>
    </cfRule>
  </conditionalFormatting>
  <conditionalFormatting sqref="L90">
    <cfRule type="cellIs" dxfId="3913" priority="4701" operator="equal">
      <formula>"NO CUMPLE"</formula>
    </cfRule>
    <cfRule type="cellIs" dxfId="3912" priority="4702" operator="equal">
      <formula>"CUMPLE"</formula>
    </cfRule>
  </conditionalFormatting>
  <conditionalFormatting sqref="M89">
    <cfRule type="expression" dxfId="3911" priority="4699">
      <formula>L89="NO CUMPLE"</formula>
    </cfRule>
    <cfRule type="expression" dxfId="3910" priority="4700">
      <formula>L89="CUMPLE"</formula>
    </cfRule>
  </conditionalFormatting>
  <conditionalFormatting sqref="K88">
    <cfRule type="expression" dxfId="3909" priority="4697">
      <formula>J88="NO CUMPLE"</formula>
    </cfRule>
    <cfRule type="expression" dxfId="3908" priority="4698">
      <formula>J88="CUMPLE"</formula>
    </cfRule>
  </conditionalFormatting>
  <conditionalFormatting sqref="K89:K90">
    <cfRule type="expression" dxfId="3907" priority="4695">
      <formula>J89="NO CUMPLE"</formula>
    </cfRule>
    <cfRule type="expression" dxfId="3906" priority="4696">
      <formula>J89="CUMPLE"</formula>
    </cfRule>
  </conditionalFormatting>
  <conditionalFormatting sqref="M91">
    <cfRule type="expression" dxfId="3905" priority="4693">
      <formula>L91="NO CUMPLE"</formula>
    </cfRule>
    <cfRule type="expression" dxfId="3904" priority="4694">
      <formula>L91="CUMPLE"</formula>
    </cfRule>
  </conditionalFormatting>
  <conditionalFormatting sqref="L93">
    <cfRule type="cellIs" dxfId="3903" priority="4691" operator="equal">
      <formula>"NO CUMPLE"</formula>
    </cfRule>
    <cfRule type="cellIs" dxfId="3902" priority="4692" operator="equal">
      <formula>"CUMPLE"</formula>
    </cfRule>
  </conditionalFormatting>
  <conditionalFormatting sqref="M92">
    <cfRule type="expression" dxfId="3901" priority="4689">
      <formula>L92="NO CUMPLE"</formula>
    </cfRule>
    <cfRule type="expression" dxfId="3900" priority="4690">
      <formula>L92="CUMPLE"</formula>
    </cfRule>
  </conditionalFormatting>
  <conditionalFormatting sqref="K91">
    <cfRule type="expression" dxfId="3899" priority="4687">
      <formula>J91="NO CUMPLE"</formula>
    </cfRule>
    <cfRule type="expression" dxfId="3898" priority="4688">
      <formula>J91="CUMPLE"</formula>
    </cfRule>
  </conditionalFormatting>
  <conditionalFormatting sqref="K92:K93">
    <cfRule type="expression" dxfId="3897" priority="4685">
      <formula>J92="NO CUMPLE"</formula>
    </cfRule>
    <cfRule type="expression" dxfId="3896" priority="4686">
      <formula>J92="CUMPLE"</formula>
    </cfRule>
  </conditionalFormatting>
  <conditionalFormatting sqref="L220:L222">
    <cfRule type="cellIs" dxfId="3895" priority="4281" operator="equal">
      <formula>"NO CUMPLE"</formula>
    </cfRule>
    <cfRule type="cellIs" dxfId="3894" priority="4282" operator="equal">
      <formula>"CUMPLE"</formula>
    </cfRule>
  </conditionalFormatting>
  <conditionalFormatting sqref="J113">
    <cfRule type="cellIs" dxfId="3893" priority="4667" operator="equal">
      <formula>"NO CUMPLE"</formula>
    </cfRule>
    <cfRule type="cellIs" dxfId="3892" priority="4668" operator="equal">
      <formula>"CUMPLE"</formula>
    </cfRule>
  </conditionalFormatting>
  <conditionalFormatting sqref="J114:J115">
    <cfRule type="cellIs" dxfId="3891" priority="4665" operator="equal">
      <formula>"NO CUMPLE"</formula>
    </cfRule>
    <cfRule type="cellIs" dxfId="3890" priority="4666" operator="equal">
      <formula>"CUMPLE"</formula>
    </cfRule>
  </conditionalFormatting>
  <conditionalFormatting sqref="M104">
    <cfRule type="expression" dxfId="3889" priority="4653">
      <formula>L104="NO CUMPLE"</formula>
    </cfRule>
    <cfRule type="expression" dxfId="3888" priority="4654">
      <formula>L104="CUMPLE"</formula>
    </cfRule>
  </conditionalFormatting>
  <conditionalFormatting sqref="L106">
    <cfRule type="cellIs" dxfId="3887" priority="4651" operator="equal">
      <formula>"NO CUMPLE"</formula>
    </cfRule>
    <cfRule type="cellIs" dxfId="3886" priority="4652" operator="equal">
      <formula>"CUMPLE"</formula>
    </cfRule>
  </conditionalFormatting>
  <conditionalFormatting sqref="M105">
    <cfRule type="expression" dxfId="3885" priority="4649">
      <formula>L105="NO CUMPLE"</formula>
    </cfRule>
    <cfRule type="expression" dxfId="3884" priority="4650">
      <formula>L105="CUMPLE"</formula>
    </cfRule>
  </conditionalFormatting>
  <conditionalFormatting sqref="K104">
    <cfRule type="expression" dxfId="3883" priority="4647">
      <formula>J104="NO CUMPLE"</formula>
    </cfRule>
    <cfRule type="expression" dxfId="3882" priority="4648">
      <formula>J104="CUMPLE"</formula>
    </cfRule>
  </conditionalFormatting>
  <conditionalFormatting sqref="K105:K106">
    <cfRule type="expression" dxfId="3881" priority="4645">
      <formula>J105="NO CUMPLE"</formula>
    </cfRule>
    <cfRule type="expression" dxfId="3880" priority="4646">
      <formula>J105="CUMPLE"</formula>
    </cfRule>
  </conditionalFormatting>
  <conditionalFormatting sqref="M107">
    <cfRule type="expression" dxfId="3879" priority="4643">
      <formula>L107="NO CUMPLE"</formula>
    </cfRule>
    <cfRule type="expression" dxfId="3878" priority="4644">
      <formula>L107="CUMPLE"</formula>
    </cfRule>
  </conditionalFormatting>
  <conditionalFormatting sqref="L109">
    <cfRule type="cellIs" dxfId="3877" priority="4641" operator="equal">
      <formula>"NO CUMPLE"</formula>
    </cfRule>
    <cfRule type="cellIs" dxfId="3876" priority="4642" operator="equal">
      <formula>"CUMPLE"</formula>
    </cfRule>
  </conditionalFormatting>
  <conditionalFormatting sqref="M108">
    <cfRule type="expression" dxfId="3875" priority="4639">
      <formula>L108="NO CUMPLE"</formula>
    </cfRule>
    <cfRule type="expression" dxfId="3874" priority="4640">
      <formula>L108="CUMPLE"</formula>
    </cfRule>
  </conditionalFormatting>
  <conditionalFormatting sqref="K107">
    <cfRule type="expression" dxfId="3873" priority="4637">
      <formula>J107="NO CUMPLE"</formula>
    </cfRule>
    <cfRule type="expression" dxfId="3872" priority="4638">
      <formula>J107="CUMPLE"</formula>
    </cfRule>
  </conditionalFormatting>
  <conditionalFormatting sqref="K108:K109">
    <cfRule type="expression" dxfId="3871" priority="4635">
      <formula>J108="NO CUMPLE"</formula>
    </cfRule>
    <cfRule type="expression" dxfId="3870" priority="4636">
      <formula>J108="CUMPLE"</formula>
    </cfRule>
  </conditionalFormatting>
  <conditionalFormatting sqref="M110">
    <cfRule type="expression" dxfId="3869" priority="4633">
      <formula>L110="NO CUMPLE"</formula>
    </cfRule>
    <cfRule type="expression" dxfId="3868" priority="4634">
      <formula>L110="CUMPLE"</formula>
    </cfRule>
  </conditionalFormatting>
  <conditionalFormatting sqref="L112">
    <cfRule type="cellIs" dxfId="3867" priority="4631" operator="equal">
      <formula>"NO CUMPLE"</formula>
    </cfRule>
    <cfRule type="cellIs" dxfId="3866" priority="4632" operator="equal">
      <formula>"CUMPLE"</formula>
    </cfRule>
  </conditionalFormatting>
  <conditionalFormatting sqref="M111">
    <cfRule type="expression" dxfId="3865" priority="4629">
      <formula>L111="NO CUMPLE"</formula>
    </cfRule>
    <cfRule type="expression" dxfId="3864" priority="4630">
      <formula>L111="CUMPLE"</formula>
    </cfRule>
  </conditionalFormatting>
  <conditionalFormatting sqref="K110">
    <cfRule type="expression" dxfId="3863" priority="4627">
      <formula>J110="NO CUMPLE"</formula>
    </cfRule>
    <cfRule type="expression" dxfId="3862" priority="4628">
      <formula>J110="CUMPLE"</formula>
    </cfRule>
  </conditionalFormatting>
  <conditionalFormatting sqref="K111:K112">
    <cfRule type="expression" dxfId="3861" priority="4625">
      <formula>J111="NO CUMPLE"</formula>
    </cfRule>
    <cfRule type="expression" dxfId="3860" priority="4626">
      <formula>J111="CUMPLE"</formula>
    </cfRule>
  </conditionalFormatting>
  <conditionalFormatting sqref="M113">
    <cfRule type="expression" dxfId="3859" priority="4623">
      <formula>L113="NO CUMPLE"</formula>
    </cfRule>
    <cfRule type="expression" dxfId="3858" priority="4624">
      <formula>L113="CUMPLE"</formula>
    </cfRule>
  </conditionalFormatting>
  <conditionalFormatting sqref="L113:L115">
    <cfRule type="cellIs" dxfId="3857" priority="4621" operator="equal">
      <formula>"NO CUMPLE"</formula>
    </cfRule>
    <cfRule type="cellIs" dxfId="3856" priority="4622" operator="equal">
      <formula>"CUMPLE"</formula>
    </cfRule>
  </conditionalFormatting>
  <conditionalFormatting sqref="M114">
    <cfRule type="expression" dxfId="3855" priority="4619">
      <formula>L114="NO CUMPLE"</formula>
    </cfRule>
    <cfRule type="expression" dxfId="3854" priority="4620">
      <formula>L114="CUMPLE"</formula>
    </cfRule>
  </conditionalFormatting>
  <conditionalFormatting sqref="K113">
    <cfRule type="expression" dxfId="3853" priority="4617">
      <formula>J113="NO CUMPLE"</formula>
    </cfRule>
    <cfRule type="expression" dxfId="3852" priority="4618">
      <formula>J113="CUMPLE"</formula>
    </cfRule>
  </conditionalFormatting>
  <conditionalFormatting sqref="K114:K115">
    <cfRule type="expression" dxfId="3851" priority="4615">
      <formula>J114="NO CUMPLE"</formula>
    </cfRule>
    <cfRule type="expression" dxfId="3850" priority="4616">
      <formula>J114="CUMPLE"</formula>
    </cfRule>
  </conditionalFormatting>
  <conditionalFormatting sqref="J132">
    <cfRule type="cellIs" dxfId="3849" priority="4601" operator="equal">
      <formula>"NO CUMPLE"</formula>
    </cfRule>
    <cfRule type="cellIs" dxfId="3848" priority="4602" operator="equal">
      <formula>"CUMPLE"</formula>
    </cfRule>
  </conditionalFormatting>
  <conditionalFormatting sqref="J133:J134">
    <cfRule type="cellIs" dxfId="3847" priority="4599" operator="equal">
      <formula>"NO CUMPLE"</formula>
    </cfRule>
    <cfRule type="cellIs" dxfId="3846" priority="4600" operator="equal">
      <formula>"CUMPLE"</formula>
    </cfRule>
  </conditionalFormatting>
  <conditionalFormatting sqref="J135">
    <cfRule type="cellIs" dxfId="3845" priority="4597" operator="equal">
      <formula>"NO CUMPLE"</formula>
    </cfRule>
    <cfRule type="cellIs" dxfId="3844" priority="4598" operator="equal">
      <formula>"CUMPLE"</formula>
    </cfRule>
  </conditionalFormatting>
  <conditionalFormatting sqref="J136:J137">
    <cfRule type="cellIs" dxfId="3843" priority="4595" operator="equal">
      <formula>"NO CUMPLE"</formula>
    </cfRule>
    <cfRule type="cellIs" dxfId="3842" priority="4596" operator="equal">
      <formula>"CUMPLE"</formula>
    </cfRule>
  </conditionalFormatting>
  <conditionalFormatting sqref="M243">
    <cfRule type="expression" dxfId="3841" priority="4209">
      <formula>L243="NO CUMPLE"</formula>
    </cfRule>
    <cfRule type="expression" dxfId="3840" priority="4210">
      <formula>L243="CUMPLE"</formula>
    </cfRule>
  </conditionalFormatting>
  <conditionalFormatting sqref="K243:K244">
    <cfRule type="expression" dxfId="3839" priority="4205">
      <formula>J243="NO CUMPLE"</formula>
    </cfRule>
    <cfRule type="expression" dxfId="3838" priority="4206">
      <formula>J243="CUMPLE"</formula>
    </cfRule>
  </conditionalFormatting>
  <conditionalFormatting sqref="M245">
    <cfRule type="expression" dxfId="3837" priority="4203">
      <formula>L245="NO CUMPLE"</formula>
    </cfRule>
    <cfRule type="expression" dxfId="3836" priority="4204">
      <formula>L245="CUMPLE"</formula>
    </cfRule>
  </conditionalFormatting>
  <conditionalFormatting sqref="M126">
    <cfRule type="expression" dxfId="3835" priority="4583">
      <formula>L126="NO CUMPLE"</formula>
    </cfRule>
    <cfRule type="expression" dxfId="3834" priority="4584">
      <formula>L126="CUMPLE"</formula>
    </cfRule>
  </conditionalFormatting>
  <conditionalFormatting sqref="M127">
    <cfRule type="expression" dxfId="3833" priority="4579">
      <formula>L127="NO CUMPLE"</formula>
    </cfRule>
    <cfRule type="expression" dxfId="3832" priority="4580">
      <formula>L127="CUMPLE"</formula>
    </cfRule>
  </conditionalFormatting>
  <conditionalFormatting sqref="K126">
    <cfRule type="expression" dxfId="3831" priority="4577">
      <formula>J126="NO CUMPLE"</formula>
    </cfRule>
    <cfRule type="expression" dxfId="3830" priority="4578">
      <formula>J126="CUMPLE"</formula>
    </cfRule>
  </conditionalFormatting>
  <conditionalFormatting sqref="K127:K128">
    <cfRule type="expression" dxfId="3829" priority="4575">
      <formula>J127="NO CUMPLE"</formula>
    </cfRule>
    <cfRule type="expression" dxfId="3828" priority="4576">
      <formula>J127="CUMPLE"</formula>
    </cfRule>
  </conditionalFormatting>
  <conditionalFormatting sqref="M132">
    <cfRule type="expression" dxfId="3827" priority="4563">
      <formula>L132="NO CUMPLE"</formula>
    </cfRule>
    <cfRule type="expression" dxfId="3826" priority="4564">
      <formula>L132="CUMPLE"</formula>
    </cfRule>
  </conditionalFormatting>
  <conditionalFormatting sqref="L132:L134">
    <cfRule type="cellIs" dxfId="3825" priority="4561" operator="equal">
      <formula>"NO CUMPLE"</formula>
    </cfRule>
    <cfRule type="cellIs" dxfId="3824" priority="4562" operator="equal">
      <formula>"CUMPLE"</formula>
    </cfRule>
  </conditionalFormatting>
  <conditionalFormatting sqref="M133">
    <cfRule type="expression" dxfId="3823" priority="4559">
      <formula>L133="NO CUMPLE"</formula>
    </cfRule>
    <cfRule type="expression" dxfId="3822" priority="4560">
      <formula>L133="CUMPLE"</formula>
    </cfRule>
  </conditionalFormatting>
  <conditionalFormatting sqref="K132">
    <cfRule type="expression" dxfId="3821" priority="4557">
      <formula>J132="NO CUMPLE"</formula>
    </cfRule>
    <cfRule type="expression" dxfId="3820" priority="4558">
      <formula>J132="CUMPLE"</formula>
    </cfRule>
  </conditionalFormatting>
  <conditionalFormatting sqref="K133:K134">
    <cfRule type="expression" dxfId="3819" priority="4555">
      <formula>J133="NO CUMPLE"</formula>
    </cfRule>
    <cfRule type="expression" dxfId="3818" priority="4556">
      <formula>J133="CUMPLE"</formula>
    </cfRule>
  </conditionalFormatting>
  <conditionalFormatting sqref="M135">
    <cfRule type="expression" dxfId="3817" priority="4553">
      <formula>L135="NO CUMPLE"</formula>
    </cfRule>
    <cfRule type="expression" dxfId="3816" priority="4554">
      <formula>L135="CUMPLE"</formula>
    </cfRule>
  </conditionalFormatting>
  <conditionalFormatting sqref="L135:L137">
    <cfRule type="cellIs" dxfId="3815" priority="4551" operator="equal">
      <formula>"NO CUMPLE"</formula>
    </cfRule>
    <cfRule type="cellIs" dxfId="3814" priority="4552" operator="equal">
      <formula>"CUMPLE"</formula>
    </cfRule>
  </conditionalFormatting>
  <conditionalFormatting sqref="M136">
    <cfRule type="expression" dxfId="3813" priority="4549">
      <formula>L136="NO CUMPLE"</formula>
    </cfRule>
    <cfRule type="expression" dxfId="3812" priority="4550">
      <formula>L136="CUMPLE"</formula>
    </cfRule>
  </conditionalFormatting>
  <conditionalFormatting sqref="K135">
    <cfRule type="expression" dxfId="3811" priority="4547">
      <formula>J135="NO CUMPLE"</formula>
    </cfRule>
    <cfRule type="expression" dxfId="3810" priority="4548">
      <formula>J135="CUMPLE"</formula>
    </cfRule>
  </conditionalFormatting>
  <conditionalFormatting sqref="K136:K137">
    <cfRule type="expression" dxfId="3809" priority="4545">
      <formula>J136="NO CUMPLE"</formula>
    </cfRule>
    <cfRule type="expression" dxfId="3808" priority="4546">
      <formula>J136="CUMPLE"</formula>
    </cfRule>
  </conditionalFormatting>
  <conditionalFormatting sqref="M157">
    <cfRule type="expression" dxfId="3807" priority="4483">
      <formula>L157="NO CUMPLE"</formula>
    </cfRule>
    <cfRule type="expression" dxfId="3806" priority="4484">
      <formula>L157="CUMPLE"</formula>
    </cfRule>
  </conditionalFormatting>
  <conditionalFormatting sqref="L159">
    <cfRule type="cellIs" dxfId="3805" priority="4481" operator="equal">
      <formula>"NO CUMPLE"</formula>
    </cfRule>
    <cfRule type="cellIs" dxfId="3804" priority="4482" operator="equal">
      <formula>"CUMPLE"</formula>
    </cfRule>
  </conditionalFormatting>
  <conditionalFormatting sqref="M158">
    <cfRule type="expression" dxfId="3803" priority="4479">
      <formula>L158="NO CUMPLE"</formula>
    </cfRule>
    <cfRule type="expression" dxfId="3802" priority="4480">
      <formula>L158="CUMPLE"</formula>
    </cfRule>
  </conditionalFormatting>
  <conditionalFormatting sqref="K157">
    <cfRule type="expression" dxfId="3801" priority="4477">
      <formula>J157="NO CUMPLE"</formula>
    </cfRule>
    <cfRule type="expression" dxfId="3800" priority="4478">
      <formula>J157="CUMPLE"</formula>
    </cfRule>
  </conditionalFormatting>
  <conditionalFormatting sqref="K158:K159">
    <cfRule type="expression" dxfId="3799" priority="4475">
      <formula>J158="NO CUMPLE"</formula>
    </cfRule>
    <cfRule type="expression" dxfId="3798" priority="4476">
      <formula>J158="CUMPLE"</formula>
    </cfRule>
  </conditionalFormatting>
  <conditionalFormatting sqref="M286">
    <cfRule type="expression" dxfId="3797" priority="4071">
      <formula>L286="NO CUMPLE"</formula>
    </cfRule>
    <cfRule type="expression" dxfId="3796" priority="4072">
      <formula>L286="CUMPLE"</formula>
    </cfRule>
  </conditionalFormatting>
  <conditionalFormatting sqref="K286">
    <cfRule type="expression" dxfId="3795" priority="4065">
      <formula>J286="NO CUMPLE"</formula>
    </cfRule>
    <cfRule type="expression" dxfId="3794" priority="4066">
      <formula>J286="CUMPLE"</formula>
    </cfRule>
  </conditionalFormatting>
  <conditionalFormatting sqref="K287:K288">
    <cfRule type="expression" dxfId="3793" priority="4063">
      <formula>J287="NO CUMPLE"</formula>
    </cfRule>
    <cfRule type="expression" dxfId="3792" priority="4064">
      <formula>J287="CUMPLE"</formula>
    </cfRule>
  </conditionalFormatting>
  <conditionalFormatting sqref="M192">
    <cfRule type="expression" dxfId="3791" priority="4373">
      <formula>L192="NO CUMPLE"</formula>
    </cfRule>
    <cfRule type="expression" dxfId="3790" priority="4374">
      <formula>L192="CUMPLE"</formula>
    </cfRule>
  </conditionalFormatting>
  <conditionalFormatting sqref="L194">
    <cfRule type="cellIs" dxfId="3789" priority="4371" operator="equal">
      <formula>"NO CUMPLE"</formula>
    </cfRule>
    <cfRule type="cellIs" dxfId="3788" priority="4372" operator="equal">
      <formula>"CUMPLE"</formula>
    </cfRule>
  </conditionalFormatting>
  <conditionalFormatting sqref="M193">
    <cfRule type="expression" dxfId="3787" priority="4369">
      <formula>L193="NO CUMPLE"</formula>
    </cfRule>
    <cfRule type="expression" dxfId="3786" priority="4370">
      <formula>L193="CUMPLE"</formula>
    </cfRule>
  </conditionalFormatting>
  <conditionalFormatting sqref="K192">
    <cfRule type="expression" dxfId="3785" priority="4367">
      <formula>J192="NO CUMPLE"</formula>
    </cfRule>
    <cfRule type="expression" dxfId="3784" priority="4368">
      <formula>J192="CUMPLE"</formula>
    </cfRule>
  </conditionalFormatting>
  <conditionalFormatting sqref="K193:K194">
    <cfRule type="expression" dxfId="3783" priority="4365">
      <formula>J193="NO CUMPLE"</formula>
    </cfRule>
    <cfRule type="expression" dxfId="3782" priority="4366">
      <formula>J193="CUMPLE"</formula>
    </cfRule>
  </conditionalFormatting>
  <conditionalFormatting sqref="M195">
    <cfRule type="expression" dxfId="3781" priority="4363">
      <formula>L195="NO CUMPLE"</formula>
    </cfRule>
    <cfRule type="expression" dxfId="3780" priority="4364">
      <formula>L195="CUMPLE"</formula>
    </cfRule>
  </conditionalFormatting>
  <conditionalFormatting sqref="L197">
    <cfRule type="cellIs" dxfId="3779" priority="4361" operator="equal">
      <formula>"NO CUMPLE"</formula>
    </cfRule>
    <cfRule type="cellIs" dxfId="3778" priority="4362" operator="equal">
      <formula>"CUMPLE"</formula>
    </cfRule>
  </conditionalFormatting>
  <conditionalFormatting sqref="M196">
    <cfRule type="expression" dxfId="3777" priority="4359">
      <formula>L196="NO CUMPLE"</formula>
    </cfRule>
    <cfRule type="expression" dxfId="3776" priority="4360">
      <formula>L196="CUMPLE"</formula>
    </cfRule>
  </conditionalFormatting>
  <conditionalFormatting sqref="K195">
    <cfRule type="expression" dxfId="3775" priority="4357">
      <formula>J195="NO CUMPLE"</formula>
    </cfRule>
    <cfRule type="expression" dxfId="3774" priority="4358">
      <formula>J195="CUMPLE"</formula>
    </cfRule>
  </conditionalFormatting>
  <conditionalFormatting sqref="K196:K197">
    <cfRule type="expression" dxfId="3773" priority="4355">
      <formula>J196="NO CUMPLE"</formula>
    </cfRule>
    <cfRule type="expression" dxfId="3772" priority="4356">
      <formula>J196="CUMPLE"</formula>
    </cfRule>
  </conditionalFormatting>
  <conditionalFormatting sqref="M198">
    <cfRule type="expression" dxfId="3771" priority="4353">
      <formula>L198="NO CUMPLE"</formula>
    </cfRule>
    <cfRule type="expression" dxfId="3770" priority="4354">
      <formula>L198="CUMPLE"</formula>
    </cfRule>
  </conditionalFormatting>
  <conditionalFormatting sqref="L200">
    <cfRule type="cellIs" dxfId="3769" priority="4351" operator="equal">
      <formula>"NO CUMPLE"</formula>
    </cfRule>
    <cfRule type="cellIs" dxfId="3768" priority="4352" operator="equal">
      <formula>"CUMPLE"</formula>
    </cfRule>
  </conditionalFormatting>
  <conditionalFormatting sqref="M199">
    <cfRule type="expression" dxfId="3767" priority="4349">
      <formula>L199="NO CUMPLE"</formula>
    </cfRule>
    <cfRule type="expression" dxfId="3766" priority="4350">
      <formula>L199="CUMPLE"</formula>
    </cfRule>
  </conditionalFormatting>
  <conditionalFormatting sqref="K198">
    <cfRule type="expression" dxfId="3765" priority="4347">
      <formula>J198="NO CUMPLE"</formula>
    </cfRule>
    <cfRule type="expression" dxfId="3764" priority="4348">
      <formula>J198="CUMPLE"</formula>
    </cfRule>
  </conditionalFormatting>
  <conditionalFormatting sqref="K199:K200">
    <cfRule type="expression" dxfId="3763" priority="4345">
      <formula>J199="NO CUMPLE"</formula>
    </cfRule>
    <cfRule type="expression" dxfId="3762" priority="4346">
      <formula>J199="CUMPLE"</formula>
    </cfRule>
  </conditionalFormatting>
  <conditionalFormatting sqref="M201">
    <cfRule type="expression" dxfId="3761" priority="4343">
      <formula>L201="NO CUMPLE"</formula>
    </cfRule>
    <cfRule type="expression" dxfId="3760" priority="4344">
      <formula>L201="CUMPLE"</formula>
    </cfRule>
  </conditionalFormatting>
  <conditionalFormatting sqref="L203">
    <cfRule type="cellIs" dxfId="3759" priority="4341" operator="equal">
      <formula>"NO CUMPLE"</formula>
    </cfRule>
    <cfRule type="cellIs" dxfId="3758" priority="4342" operator="equal">
      <formula>"CUMPLE"</formula>
    </cfRule>
  </conditionalFormatting>
  <conditionalFormatting sqref="M202">
    <cfRule type="expression" dxfId="3757" priority="4339">
      <formula>L202="NO CUMPLE"</formula>
    </cfRule>
    <cfRule type="expression" dxfId="3756" priority="4340">
      <formula>L202="CUMPLE"</formula>
    </cfRule>
  </conditionalFormatting>
  <conditionalFormatting sqref="K201">
    <cfRule type="expression" dxfId="3755" priority="4337">
      <formula>J201="NO CUMPLE"</formula>
    </cfRule>
    <cfRule type="expression" dxfId="3754" priority="4338">
      <formula>J201="CUMPLE"</formula>
    </cfRule>
  </conditionalFormatting>
  <conditionalFormatting sqref="K202:K203">
    <cfRule type="expression" dxfId="3753" priority="4335">
      <formula>J202="NO CUMPLE"</formula>
    </cfRule>
    <cfRule type="expression" dxfId="3752" priority="4336">
      <formula>J202="CUMPLE"</formula>
    </cfRule>
  </conditionalFormatting>
  <conditionalFormatting sqref="J311">
    <cfRule type="cellIs" dxfId="3751" priority="4035" operator="equal">
      <formula>"NO CUMPLE"</formula>
    </cfRule>
    <cfRule type="cellIs" dxfId="3750" priority="4036" operator="equal">
      <formula>"CUMPLE"</formula>
    </cfRule>
  </conditionalFormatting>
  <conditionalFormatting sqref="J312:J313">
    <cfRule type="cellIs" dxfId="3749" priority="4033" operator="equal">
      <formula>"NO CUMPLE"</formula>
    </cfRule>
    <cfRule type="cellIs" dxfId="3748" priority="4034" operator="equal">
      <formula>"CUMPLE"</formula>
    </cfRule>
  </conditionalFormatting>
  <conditionalFormatting sqref="J214">
    <cfRule type="cellIs" dxfId="3747" priority="4329" operator="equal">
      <formula>"NO CUMPLE"</formula>
    </cfRule>
    <cfRule type="cellIs" dxfId="3746" priority="4330" operator="equal">
      <formula>"CUMPLE"</formula>
    </cfRule>
  </conditionalFormatting>
  <conditionalFormatting sqref="J215:J216">
    <cfRule type="cellIs" dxfId="3745" priority="4327" operator="equal">
      <formula>"NO CUMPLE"</formula>
    </cfRule>
    <cfRule type="cellIs" dxfId="3744" priority="4328" operator="equal">
      <formula>"CUMPLE"</formula>
    </cfRule>
  </conditionalFormatting>
  <conditionalFormatting sqref="J217">
    <cfRule type="cellIs" dxfId="3743" priority="4325" operator="equal">
      <formula>"NO CUMPLE"</formula>
    </cfRule>
    <cfRule type="cellIs" dxfId="3742" priority="4326" operator="equal">
      <formula>"CUMPLE"</formula>
    </cfRule>
  </conditionalFormatting>
  <conditionalFormatting sqref="J218:J219">
    <cfRule type="cellIs" dxfId="3741" priority="4323" operator="equal">
      <formula>"NO CUMPLE"</formula>
    </cfRule>
    <cfRule type="cellIs" dxfId="3740" priority="4324" operator="equal">
      <formula>"CUMPLE"</formula>
    </cfRule>
  </conditionalFormatting>
  <conditionalFormatting sqref="J220">
    <cfRule type="cellIs" dxfId="3739" priority="4321" operator="equal">
      <formula>"NO CUMPLE"</formula>
    </cfRule>
    <cfRule type="cellIs" dxfId="3738" priority="4322" operator="equal">
      <formula>"CUMPLE"</formula>
    </cfRule>
  </conditionalFormatting>
  <conditionalFormatting sqref="J221:J222">
    <cfRule type="cellIs" dxfId="3737" priority="4319" operator="equal">
      <formula>"NO CUMPLE"</formula>
    </cfRule>
    <cfRule type="cellIs" dxfId="3736" priority="4320" operator="equal">
      <formula>"CUMPLE"</formula>
    </cfRule>
  </conditionalFormatting>
  <conditionalFormatting sqref="J223">
    <cfRule type="cellIs" dxfId="3735" priority="4317" operator="equal">
      <formula>"NO CUMPLE"</formula>
    </cfRule>
    <cfRule type="cellIs" dxfId="3734" priority="4318" operator="equal">
      <formula>"CUMPLE"</formula>
    </cfRule>
  </conditionalFormatting>
  <conditionalFormatting sqref="J224:J225">
    <cfRule type="cellIs" dxfId="3733" priority="4315" operator="equal">
      <formula>"NO CUMPLE"</formula>
    </cfRule>
    <cfRule type="cellIs" dxfId="3732" priority="4316" operator="equal">
      <formula>"CUMPLE"</formula>
    </cfRule>
  </conditionalFormatting>
  <conditionalFormatting sqref="K302">
    <cfRule type="expression" dxfId="3731" priority="4015">
      <formula>J302="NO CUMPLE"</formula>
    </cfRule>
    <cfRule type="expression" dxfId="3730" priority="4016">
      <formula>J302="CUMPLE"</formula>
    </cfRule>
  </conditionalFormatting>
  <conditionalFormatting sqref="K303:K304">
    <cfRule type="expression" dxfId="3729" priority="4013">
      <formula>J303="NO CUMPLE"</formula>
    </cfRule>
    <cfRule type="expression" dxfId="3728" priority="4014">
      <formula>J303="CUMPLE"</formula>
    </cfRule>
  </conditionalFormatting>
  <conditionalFormatting sqref="M306">
    <cfRule type="expression" dxfId="3727" priority="4007">
      <formula>L306="NO CUMPLE"</formula>
    </cfRule>
    <cfRule type="expression" dxfId="3726" priority="4008">
      <formula>L306="CUMPLE"</formula>
    </cfRule>
  </conditionalFormatting>
  <conditionalFormatting sqref="M214">
    <cfRule type="expression" dxfId="3725" priority="4303">
      <formula>L214="NO CUMPLE"</formula>
    </cfRule>
    <cfRule type="expression" dxfId="3724" priority="4304">
      <formula>L214="CUMPLE"</formula>
    </cfRule>
  </conditionalFormatting>
  <conditionalFormatting sqref="L214:L216">
    <cfRule type="cellIs" dxfId="3723" priority="4301" operator="equal">
      <formula>"NO CUMPLE"</formula>
    </cfRule>
    <cfRule type="cellIs" dxfId="3722" priority="4302" operator="equal">
      <formula>"CUMPLE"</formula>
    </cfRule>
  </conditionalFormatting>
  <conditionalFormatting sqref="M215">
    <cfRule type="expression" dxfId="3721" priority="4299">
      <formula>L215="NO CUMPLE"</formula>
    </cfRule>
    <cfRule type="expression" dxfId="3720" priority="4300">
      <formula>L215="CUMPLE"</formula>
    </cfRule>
  </conditionalFormatting>
  <conditionalFormatting sqref="K214">
    <cfRule type="expression" dxfId="3719" priority="4297">
      <formula>J214="NO CUMPLE"</formula>
    </cfRule>
    <cfRule type="expression" dxfId="3718" priority="4298">
      <formula>J214="CUMPLE"</formula>
    </cfRule>
  </conditionalFormatting>
  <conditionalFormatting sqref="K215:K216">
    <cfRule type="expression" dxfId="3717" priority="4295">
      <formula>J215="NO CUMPLE"</formula>
    </cfRule>
    <cfRule type="expression" dxfId="3716" priority="4296">
      <formula>J215="CUMPLE"</formula>
    </cfRule>
  </conditionalFormatting>
  <conditionalFormatting sqref="M217">
    <cfRule type="expression" dxfId="3715" priority="4293">
      <formula>L217="NO CUMPLE"</formula>
    </cfRule>
    <cfRule type="expression" dxfId="3714" priority="4294">
      <formula>L217="CUMPLE"</formula>
    </cfRule>
  </conditionalFormatting>
  <conditionalFormatting sqref="L217:L219">
    <cfRule type="cellIs" dxfId="3713" priority="4291" operator="equal">
      <formula>"NO CUMPLE"</formula>
    </cfRule>
    <cfRule type="cellIs" dxfId="3712" priority="4292" operator="equal">
      <formula>"CUMPLE"</formula>
    </cfRule>
  </conditionalFormatting>
  <conditionalFormatting sqref="M218">
    <cfRule type="expression" dxfId="3711" priority="4289">
      <formula>L218="NO CUMPLE"</formula>
    </cfRule>
    <cfRule type="expression" dxfId="3710" priority="4290">
      <formula>L218="CUMPLE"</formula>
    </cfRule>
  </conditionalFormatting>
  <conditionalFormatting sqref="K217">
    <cfRule type="expression" dxfId="3709" priority="4287">
      <formula>J217="NO CUMPLE"</formula>
    </cfRule>
    <cfRule type="expression" dxfId="3708" priority="4288">
      <formula>J217="CUMPLE"</formula>
    </cfRule>
  </conditionalFormatting>
  <conditionalFormatting sqref="K218:K219">
    <cfRule type="expression" dxfId="3707" priority="4285">
      <formula>J218="NO CUMPLE"</formula>
    </cfRule>
    <cfRule type="expression" dxfId="3706" priority="4286">
      <formula>J218="CUMPLE"</formula>
    </cfRule>
  </conditionalFormatting>
  <conditionalFormatting sqref="M220">
    <cfRule type="expression" dxfId="3705" priority="4283">
      <formula>L220="NO CUMPLE"</formula>
    </cfRule>
    <cfRule type="expression" dxfId="3704" priority="4284">
      <formula>L220="CUMPLE"</formula>
    </cfRule>
  </conditionalFormatting>
  <conditionalFormatting sqref="M221">
    <cfRule type="expression" dxfId="3703" priority="4279">
      <formula>L221="NO CUMPLE"</formula>
    </cfRule>
    <cfRule type="expression" dxfId="3702" priority="4280">
      <formula>L221="CUMPLE"</formula>
    </cfRule>
  </conditionalFormatting>
  <conditionalFormatting sqref="K220">
    <cfRule type="expression" dxfId="3701" priority="4277">
      <formula>J220="NO CUMPLE"</formula>
    </cfRule>
    <cfRule type="expression" dxfId="3700" priority="4278">
      <formula>J220="CUMPLE"</formula>
    </cfRule>
  </conditionalFormatting>
  <conditionalFormatting sqref="K221:K222">
    <cfRule type="expression" dxfId="3699" priority="4275">
      <formula>J221="NO CUMPLE"</formula>
    </cfRule>
    <cfRule type="expression" dxfId="3698" priority="4276">
      <formula>J221="CUMPLE"</formula>
    </cfRule>
  </conditionalFormatting>
  <conditionalFormatting sqref="M223">
    <cfRule type="expression" dxfId="3697" priority="4273">
      <formula>L223="NO CUMPLE"</formula>
    </cfRule>
    <cfRule type="expression" dxfId="3696" priority="4274">
      <formula>L223="CUMPLE"</formula>
    </cfRule>
  </conditionalFormatting>
  <conditionalFormatting sqref="L223:L225">
    <cfRule type="cellIs" dxfId="3695" priority="4271" operator="equal">
      <formula>"NO CUMPLE"</formula>
    </cfRule>
    <cfRule type="cellIs" dxfId="3694" priority="4272" operator="equal">
      <formula>"CUMPLE"</formula>
    </cfRule>
  </conditionalFormatting>
  <conditionalFormatting sqref="M224">
    <cfRule type="expression" dxfId="3693" priority="4269">
      <formula>L224="NO CUMPLE"</formula>
    </cfRule>
    <cfRule type="expression" dxfId="3692" priority="4270">
      <formula>L224="CUMPLE"</formula>
    </cfRule>
  </conditionalFormatting>
  <conditionalFormatting sqref="K223">
    <cfRule type="expression" dxfId="3691" priority="4267">
      <formula>J223="NO CUMPLE"</formula>
    </cfRule>
    <cfRule type="expression" dxfId="3690" priority="4268">
      <formula>J223="CUMPLE"</formula>
    </cfRule>
  </conditionalFormatting>
  <conditionalFormatting sqref="K224:K225">
    <cfRule type="expression" dxfId="3689" priority="4265">
      <formula>J224="NO CUMPLE"</formula>
    </cfRule>
    <cfRule type="expression" dxfId="3688" priority="4266">
      <formula>J224="CUMPLE"</formula>
    </cfRule>
  </conditionalFormatting>
  <conditionalFormatting sqref="J239">
    <cfRule type="cellIs" dxfId="3687" priority="4255" operator="equal">
      <formula>"NO CUMPLE"</formula>
    </cfRule>
    <cfRule type="cellIs" dxfId="3686" priority="4256" operator="equal">
      <formula>"CUMPLE"</formula>
    </cfRule>
  </conditionalFormatting>
  <conditionalFormatting sqref="J240:J241">
    <cfRule type="cellIs" dxfId="3685" priority="4253" operator="equal">
      <formula>"NO CUMPLE"</formula>
    </cfRule>
    <cfRule type="cellIs" dxfId="3684" priority="4254" operator="equal">
      <formula>"CUMPLE"</formula>
    </cfRule>
  </conditionalFormatting>
  <conditionalFormatting sqref="J242">
    <cfRule type="cellIs" dxfId="3683" priority="4251" operator="equal">
      <formula>"NO CUMPLE"</formula>
    </cfRule>
    <cfRule type="cellIs" dxfId="3682" priority="4252" operator="equal">
      <formula>"CUMPLE"</formula>
    </cfRule>
  </conditionalFormatting>
  <conditionalFormatting sqref="J243:J244">
    <cfRule type="cellIs" dxfId="3681" priority="4249" operator="equal">
      <formula>"NO CUMPLE"</formula>
    </cfRule>
    <cfRule type="cellIs" dxfId="3680" priority="4250" operator="equal">
      <formula>"CUMPLE"</formula>
    </cfRule>
  </conditionalFormatting>
  <conditionalFormatting sqref="J245">
    <cfRule type="cellIs" dxfId="3679" priority="4247" operator="equal">
      <formula>"NO CUMPLE"</formula>
    </cfRule>
    <cfRule type="cellIs" dxfId="3678" priority="4248" operator="equal">
      <formula>"CUMPLE"</formula>
    </cfRule>
  </conditionalFormatting>
  <conditionalFormatting sqref="J246:J247">
    <cfRule type="cellIs" dxfId="3677" priority="4245" operator="equal">
      <formula>"NO CUMPLE"</formula>
    </cfRule>
    <cfRule type="cellIs" dxfId="3676" priority="4246" operator="equal">
      <formula>"CUMPLE"</formula>
    </cfRule>
  </conditionalFormatting>
  <conditionalFormatting sqref="M239">
    <cfRule type="expression" dxfId="3675" priority="4223">
      <formula>L239="NO CUMPLE"</formula>
    </cfRule>
    <cfRule type="expression" dxfId="3674" priority="4224">
      <formula>L239="CUMPLE"</formula>
    </cfRule>
  </conditionalFormatting>
  <conditionalFormatting sqref="L239:L241">
    <cfRule type="cellIs" dxfId="3673" priority="4221" operator="equal">
      <formula>"NO CUMPLE"</formula>
    </cfRule>
    <cfRule type="cellIs" dxfId="3672" priority="4222" operator="equal">
      <formula>"CUMPLE"</formula>
    </cfRule>
  </conditionalFormatting>
  <conditionalFormatting sqref="M240">
    <cfRule type="expression" dxfId="3671" priority="4219">
      <formula>L240="NO CUMPLE"</formula>
    </cfRule>
    <cfRule type="expression" dxfId="3670" priority="4220">
      <formula>L240="CUMPLE"</formula>
    </cfRule>
  </conditionalFormatting>
  <conditionalFormatting sqref="K239">
    <cfRule type="expression" dxfId="3669" priority="4217">
      <formula>J239="NO CUMPLE"</formula>
    </cfRule>
    <cfRule type="expression" dxfId="3668" priority="4218">
      <formula>J239="CUMPLE"</formula>
    </cfRule>
  </conditionalFormatting>
  <conditionalFormatting sqref="K240:K241">
    <cfRule type="expression" dxfId="3667" priority="4215">
      <formula>J240="NO CUMPLE"</formula>
    </cfRule>
    <cfRule type="expression" dxfId="3666" priority="4216">
      <formula>J240="CUMPLE"</formula>
    </cfRule>
  </conditionalFormatting>
  <conditionalFormatting sqref="M242">
    <cfRule type="expression" dxfId="3665" priority="4213">
      <formula>L242="NO CUMPLE"</formula>
    </cfRule>
    <cfRule type="expression" dxfId="3664" priority="4214">
      <formula>L242="CUMPLE"</formula>
    </cfRule>
  </conditionalFormatting>
  <conditionalFormatting sqref="L242:L244">
    <cfRule type="cellIs" dxfId="3663" priority="4211" operator="equal">
      <formula>"NO CUMPLE"</formula>
    </cfRule>
    <cfRule type="cellIs" dxfId="3662" priority="4212" operator="equal">
      <formula>"CUMPLE"</formula>
    </cfRule>
  </conditionalFormatting>
  <conditionalFormatting sqref="K242">
    <cfRule type="expression" dxfId="3661" priority="4207">
      <formula>J242="NO CUMPLE"</formula>
    </cfRule>
    <cfRule type="expression" dxfId="3660" priority="4208">
      <formula>J242="CUMPLE"</formula>
    </cfRule>
  </conditionalFormatting>
  <conditionalFormatting sqref="L245:L247">
    <cfRule type="cellIs" dxfId="3659" priority="4201" operator="equal">
      <formula>"NO CUMPLE"</formula>
    </cfRule>
    <cfRule type="cellIs" dxfId="3658" priority="4202" operator="equal">
      <formula>"CUMPLE"</formula>
    </cfRule>
  </conditionalFormatting>
  <conditionalFormatting sqref="M246">
    <cfRule type="expression" dxfId="3657" priority="4199">
      <formula>L246="NO CUMPLE"</formula>
    </cfRule>
    <cfRule type="expression" dxfId="3656" priority="4200">
      <formula>L246="CUMPLE"</formula>
    </cfRule>
  </conditionalFormatting>
  <conditionalFormatting sqref="K245">
    <cfRule type="expression" dxfId="3655" priority="4197">
      <formula>J245="NO CUMPLE"</formula>
    </cfRule>
    <cfRule type="expression" dxfId="3654" priority="4198">
      <formula>J245="CUMPLE"</formula>
    </cfRule>
  </conditionalFormatting>
  <conditionalFormatting sqref="K246:K247">
    <cfRule type="expression" dxfId="3653" priority="4195">
      <formula>J246="NO CUMPLE"</formula>
    </cfRule>
    <cfRule type="expression" dxfId="3652" priority="4196">
      <formula>J246="CUMPLE"</formula>
    </cfRule>
  </conditionalFormatting>
  <conditionalFormatting sqref="B270">
    <cfRule type="cellIs" dxfId="3651" priority="4123" operator="equal">
      <formula>"NO CUMPLE CON LA EXPERIENCIA REQUERIDA"</formula>
    </cfRule>
    <cfRule type="cellIs" dxfId="3650" priority="4124" operator="equal">
      <formula>"CUMPLE CON LA EXPERIENCIA REQUERIDA"</formula>
    </cfRule>
  </conditionalFormatting>
  <conditionalFormatting sqref="J286">
    <cfRule type="cellIs" dxfId="3649" priority="4109" operator="equal">
      <formula>"NO CUMPLE"</formula>
    </cfRule>
    <cfRule type="cellIs" dxfId="3648" priority="4110" operator="equal">
      <formula>"CUMPLE"</formula>
    </cfRule>
  </conditionalFormatting>
  <conditionalFormatting sqref="J287:J288">
    <cfRule type="cellIs" dxfId="3647" priority="4107" operator="equal">
      <formula>"NO CUMPLE"</formula>
    </cfRule>
    <cfRule type="cellIs" dxfId="3646" priority="4108" operator="equal">
      <formula>"CUMPLE"</formula>
    </cfRule>
  </conditionalFormatting>
  <conditionalFormatting sqref="J289">
    <cfRule type="cellIs" dxfId="3645" priority="4105" operator="equal">
      <formula>"NO CUMPLE"</formula>
    </cfRule>
    <cfRule type="cellIs" dxfId="3644" priority="4106" operator="equal">
      <formula>"CUMPLE"</formula>
    </cfRule>
  </conditionalFormatting>
  <conditionalFormatting sqref="J290:J291">
    <cfRule type="cellIs" dxfId="3643" priority="4103" operator="equal">
      <formula>"NO CUMPLE"</formula>
    </cfRule>
    <cfRule type="cellIs" dxfId="3642" priority="4104" operator="equal">
      <formula>"CUMPLE"</formula>
    </cfRule>
  </conditionalFormatting>
  <conditionalFormatting sqref="M283">
    <cfRule type="expression" dxfId="3641" priority="4081">
      <formula>L283="NO CUMPLE"</formula>
    </cfRule>
    <cfRule type="expression" dxfId="3640" priority="4082">
      <formula>L283="CUMPLE"</formula>
    </cfRule>
  </conditionalFormatting>
  <conditionalFormatting sqref="L285">
    <cfRule type="cellIs" dxfId="3639" priority="4079" operator="equal">
      <formula>"NO CUMPLE"</formula>
    </cfRule>
    <cfRule type="cellIs" dxfId="3638" priority="4080" operator="equal">
      <formula>"CUMPLE"</formula>
    </cfRule>
  </conditionalFormatting>
  <conditionalFormatting sqref="M284">
    <cfRule type="expression" dxfId="3637" priority="4077">
      <formula>L284="NO CUMPLE"</formula>
    </cfRule>
    <cfRule type="expression" dxfId="3636" priority="4078">
      <formula>L284="CUMPLE"</formula>
    </cfRule>
  </conditionalFormatting>
  <conditionalFormatting sqref="K283">
    <cfRule type="expression" dxfId="3635" priority="4075">
      <formula>J283="NO CUMPLE"</formula>
    </cfRule>
    <cfRule type="expression" dxfId="3634" priority="4076">
      <formula>J283="CUMPLE"</formula>
    </cfRule>
  </conditionalFormatting>
  <conditionalFormatting sqref="K284:K285">
    <cfRule type="expression" dxfId="3633" priority="4073">
      <formula>J284="NO CUMPLE"</formula>
    </cfRule>
    <cfRule type="expression" dxfId="3632" priority="4074">
      <formula>J284="CUMPLE"</formula>
    </cfRule>
  </conditionalFormatting>
  <conditionalFormatting sqref="L286:L288">
    <cfRule type="cellIs" dxfId="3631" priority="4069" operator="equal">
      <formula>"NO CUMPLE"</formula>
    </cfRule>
    <cfRule type="cellIs" dxfId="3630" priority="4070" operator="equal">
      <formula>"CUMPLE"</formula>
    </cfRule>
  </conditionalFormatting>
  <conditionalFormatting sqref="M287">
    <cfRule type="expression" dxfId="3629" priority="4067">
      <formula>L287="NO CUMPLE"</formula>
    </cfRule>
    <cfRule type="expression" dxfId="3628" priority="4068">
      <formula>L287="CUMPLE"</formula>
    </cfRule>
  </conditionalFormatting>
  <conditionalFormatting sqref="M289">
    <cfRule type="expression" dxfId="3627" priority="4061">
      <formula>L289="NO CUMPLE"</formula>
    </cfRule>
    <cfRule type="expression" dxfId="3626" priority="4062">
      <formula>L289="CUMPLE"</formula>
    </cfRule>
  </conditionalFormatting>
  <conditionalFormatting sqref="L289:L291">
    <cfRule type="cellIs" dxfId="3625" priority="4059" operator="equal">
      <formula>"NO CUMPLE"</formula>
    </cfRule>
    <cfRule type="cellIs" dxfId="3624" priority="4060" operator="equal">
      <formula>"CUMPLE"</formula>
    </cfRule>
  </conditionalFormatting>
  <conditionalFormatting sqref="M290">
    <cfRule type="expression" dxfId="3623" priority="4057">
      <formula>L290="NO CUMPLE"</formula>
    </cfRule>
    <cfRule type="expression" dxfId="3622" priority="4058">
      <formula>L290="CUMPLE"</formula>
    </cfRule>
  </conditionalFormatting>
  <conditionalFormatting sqref="K289">
    <cfRule type="expression" dxfId="3621" priority="4055">
      <formula>J289="NO CUMPLE"</formula>
    </cfRule>
    <cfRule type="expression" dxfId="3620" priority="4056">
      <formula>J289="CUMPLE"</formula>
    </cfRule>
  </conditionalFormatting>
  <conditionalFormatting sqref="K290:K291">
    <cfRule type="expression" dxfId="3619" priority="4053">
      <formula>J290="NO CUMPLE"</formula>
    </cfRule>
    <cfRule type="expression" dxfId="3618" priority="4054">
      <formula>J290="CUMPLE"</formula>
    </cfRule>
  </conditionalFormatting>
  <conditionalFormatting sqref="J308">
    <cfRule type="cellIs" dxfId="3617" priority="4039" operator="equal">
      <formula>"NO CUMPLE"</formula>
    </cfRule>
    <cfRule type="cellIs" dxfId="3616" priority="4040" operator="equal">
      <formula>"CUMPLE"</formula>
    </cfRule>
  </conditionalFormatting>
  <conditionalFormatting sqref="J309:J310">
    <cfRule type="cellIs" dxfId="3615" priority="4037" operator="equal">
      <formula>"NO CUMPLE"</formula>
    </cfRule>
    <cfRule type="cellIs" dxfId="3614" priority="4038" operator="equal">
      <formula>"CUMPLE"</formula>
    </cfRule>
  </conditionalFormatting>
  <conditionalFormatting sqref="M302">
    <cfRule type="expression" dxfId="3613" priority="4021">
      <formula>L302="NO CUMPLE"</formula>
    </cfRule>
    <cfRule type="expression" dxfId="3612" priority="4022">
      <formula>L302="CUMPLE"</formula>
    </cfRule>
  </conditionalFormatting>
  <conditionalFormatting sqref="L304">
    <cfRule type="cellIs" dxfId="3611" priority="4019" operator="equal">
      <formula>"NO CUMPLE"</formula>
    </cfRule>
    <cfRule type="cellIs" dxfId="3610" priority="4020" operator="equal">
      <formula>"CUMPLE"</formula>
    </cfRule>
  </conditionalFormatting>
  <conditionalFormatting sqref="M303">
    <cfRule type="expression" dxfId="3609" priority="4017">
      <formula>L303="NO CUMPLE"</formula>
    </cfRule>
    <cfRule type="expression" dxfId="3608" priority="4018">
      <formula>L303="CUMPLE"</formula>
    </cfRule>
  </conditionalFormatting>
  <conditionalFormatting sqref="M305">
    <cfRule type="expression" dxfId="3607" priority="4011">
      <formula>L305="NO CUMPLE"</formula>
    </cfRule>
    <cfRule type="expression" dxfId="3606" priority="4012">
      <formula>L305="CUMPLE"</formula>
    </cfRule>
  </conditionalFormatting>
  <conditionalFormatting sqref="L307">
    <cfRule type="cellIs" dxfId="3605" priority="4009" operator="equal">
      <formula>"NO CUMPLE"</formula>
    </cfRule>
    <cfRule type="cellIs" dxfId="3604" priority="4010" operator="equal">
      <formula>"CUMPLE"</formula>
    </cfRule>
  </conditionalFormatting>
  <conditionalFormatting sqref="K305">
    <cfRule type="expression" dxfId="3603" priority="4005">
      <formula>J305="NO CUMPLE"</formula>
    </cfRule>
    <cfRule type="expression" dxfId="3602" priority="4006">
      <formula>J305="CUMPLE"</formula>
    </cfRule>
  </conditionalFormatting>
  <conditionalFormatting sqref="K306:K307">
    <cfRule type="expression" dxfId="3601" priority="4003">
      <formula>J306="NO CUMPLE"</formula>
    </cfRule>
    <cfRule type="expression" dxfId="3600" priority="4004">
      <formula>J306="CUMPLE"</formula>
    </cfRule>
  </conditionalFormatting>
  <conditionalFormatting sqref="M308">
    <cfRule type="expression" dxfId="3599" priority="4001">
      <formula>L308="NO CUMPLE"</formula>
    </cfRule>
    <cfRule type="expression" dxfId="3598" priority="4002">
      <formula>L308="CUMPLE"</formula>
    </cfRule>
  </conditionalFormatting>
  <conditionalFormatting sqref="L308:L310">
    <cfRule type="cellIs" dxfId="3597" priority="3999" operator="equal">
      <formula>"NO CUMPLE"</formula>
    </cfRule>
    <cfRule type="cellIs" dxfId="3596" priority="4000" operator="equal">
      <formula>"CUMPLE"</formula>
    </cfRule>
  </conditionalFormatting>
  <conditionalFormatting sqref="M309">
    <cfRule type="expression" dxfId="3595" priority="3997">
      <formula>L309="NO CUMPLE"</formula>
    </cfRule>
    <cfRule type="expression" dxfId="3594" priority="3998">
      <formula>L309="CUMPLE"</formula>
    </cfRule>
  </conditionalFormatting>
  <conditionalFormatting sqref="K308">
    <cfRule type="expression" dxfId="3593" priority="3995">
      <formula>J308="NO CUMPLE"</formula>
    </cfRule>
    <cfRule type="expression" dxfId="3592" priority="3996">
      <formula>J308="CUMPLE"</formula>
    </cfRule>
  </conditionalFormatting>
  <conditionalFormatting sqref="K309:K310">
    <cfRule type="expression" dxfId="3591" priority="3993">
      <formula>J309="NO CUMPLE"</formula>
    </cfRule>
    <cfRule type="expression" dxfId="3590" priority="3994">
      <formula>J309="CUMPLE"</formula>
    </cfRule>
  </conditionalFormatting>
  <conditionalFormatting sqref="M311">
    <cfRule type="expression" dxfId="3589" priority="3991">
      <formula>L311="NO CUMPLE"</formula>
    </cfRule>
    <cfRule type="expression" dxfId="3588" priority="3992">
      <formula>L311="CUMPLE"</formula>
    </cfRule>
  </conditionalFormatting>
  <conditionalFormatting sqref="L311:L313">
    <cfRule type="cellIs" dxfId="3587" priority="3989" operator="equal">
      <formula>"NO CUMPLE"</formula>
    </cfRule>
    <cfRule type="cellIs" dxfId="3586" priority="3990" operator="equal">
      <formula>"CUMPLE"</formula>
    </cfRule>
  </conditionalFormatting>
  <conditionalFormatting sqref="M312">
    <cfRule type="expression" dxfId="3585" priority="3987">
      <formula>L312="NO CUMPLE"</formula>
    </cfRule>
    <cfRule type="expression" dxfId="3584" priority="3988">
      <formula>L312="CUMPLE"</formula>
    </cfRule>
  </conditionalFormatting>
  <conditionalFormatting sqref="K311">
    <cfRule type="expression" dxfId="3583" priority="3985">
      <formula>J311="NO CUMPLE"</formula>
    </cfRule>
    <cfRule type="expression" dxfId="3582" priority="3986">
      <formula>J311="CUMPLE"</formula>
    </cfRule>
  </conditionalFormatting>
  <conditionalFormatting sqref="K312:K313">
    <cfRule type="expression" dxfId="3581" priority="3983">
      <formula>J312="NO CUMPLE"</formula>
    </cfRule>
    <cfRule type="expression" dxfId="3580" priority="3984">
      <formula>J312="CUMPLE"</formula>
    </cfRule>
  </conditionalFormatting>
  <conditionalFormatting sqref="L13">
    <cfRule type="cellIs" dxfId="3579" priority="3281" operator="equal">
      <formula>"NO CUMPLE"</formula>
    </cfRule>
    <cfRule type="cellIs" dxfId="3578" priority="3282" operator="equal">
      <formula>"CUMPLE"</formula>
    </cfRule>
  </conditionalFormatting>
  <conditionalFormatting sqref="J16">
    <cfRule type="cellIs" dxfId="3577" priority="3279" operator="equal">
      <formula>"NO CUMPLE"</formula>
    </cfRule>
    <cfRule type="cellIs" dxfId="3576" priority="3280" operator="equal">
      <formula>"CUMPLE"</formula>
    </cfRule>
  </conditionalFormatting>
  <conditionalFormatting sqref="J17:J18">
    <cfRule type="cellIs" dxfId="3575" priority="3277" operator="equal">
      <formula>"NO CUMPLE"</formula>
    </cfRule>
    <cfRule type="cellIs" dxfId="3574" priority="3278" operator="equal">
      <formula>"CUMPLE"</formula>
    </cfRule>
  </conditionalFormatting>
  <conditionalFormatting sqref="O13">
    <cfRule type="cellIs" dxfId="3573" priority="3269" operator="equal">
      <formula>"PENDIENTE POR DESCRIPCIÓN"</formula>
    </cfRule>
    <cfRule type="cellIs" dxfId="3572" priority="3270" operator="equal">
      <formula>"DESCRIPCIÓN INSUFICIENTE"</formula>
    </cfRule>
    <cfRule type="cellIs" dxfId="3571" priority="3271" operator="equal">
      <formula>"NO ESTÁ ACORDE A ITEM 5.2.1 (T.R.)"</formula>
    </cfRule>
    <cfRule type="cellIs" dxfId="3570" priority="3272" operator="equal">
      <formula>"ACORDE A ITEM 5.2.1 (T.R.)"</formula>
    </cfRule>
  </conditionalFormatting>
  <conditionalFormatting sqref="P16">
    <cfRule type="expression" dxfId="3569" priority="3260">
      <formula>Q16="NO SUBSANABLE"</formula>
    </cfRule>
    <cfRule type="expression" dxfId="3568" priority="3261">
      <formula>Q16="REQUERIMIENTOS SUBSANADOS"</formula>
    </cfRule>
    <cfRule type="expression" dxfId="3567" priority="3262">
      <formula>Q16="PENDIENTES POR SUBSANAR"</formula>
    </cfRule>
    <cfRule type="expression" dxfId="3566" priority="3264">
      <formula>Q16="SIN OBSERVACIÓN"</formula>
    </cfRule>
    <cfRule type="containsBlanks" dxfId="3565" priority="3265">
      <formula>LEN(TRIM(P16))=0</formula>
    </cfRule>
  </conditionalFormatting>
  <conditionalFormatting sqref="Q16">
    <cfRule type="containsBlanks" dxfId="3564" priority="3255">
      <formula>LEN(TRIM(Q16))=0</formula>
    </cfRule>
    <cfRule type="cellIs" dxfId="3563" priority="3263" operator="equal">
      <formula>"REQUERIMIENTOS SUBSANADOS"</formula>
    </cfRule>
    <cfRule type="containsText" dxfId="3562" priority="3266" operator="containsText" text="NO SUBSANABLE">
      <formula>NOT(ISERROR(SEARCH("NO SUBSANABLE",Q16)))</formula>
    </cfRule>
    <cfRule type="containsText" dxfId="3561" priority="3267" operator="containsText" text="PENDIENTES POR SUBSANAR">
      <formula>NOT(ISERROR(SEARCH("PENDIENTES POR SUBSANAR",Q16)))</formula>
    </cfRule>
    <cfRule type="containsText" dxfId="3560" priority="3268" operator="containsText" text="SIN OBSERVACIÓN">
      <formula>NOT(ISERROR(SEARCH("SIN OBSERVACIÓN",Q16)))</formula>
    </cfRule>
  </conditionalFormatting>
  <conditionalFormatting sqref="R16">
    <cfRule type="containsBlanks" dxfId="3559" priority="3254">
      <formula>LEN(TRIM(R16))=0</formula>
    </cfRule>
    <cfRule type="cellIs" dxfId="3558" priority="3256" operator="equal">
      <formula>"NO CUMPLEN CON LO SOLICITADO"</formula>
    </cfRule>
    <cfRule type="cellIs" dxfId="3557" priority="3257" operator="equal">
      <formula>"CUMPLEN CON LO SOLICITADO"</formula>
    </cfRule>
    <cfRule type="cellIs" dxfId="3556" priority="3258" operator="equal">
      <formula>"PENDIENTES"</formula>
    </cfRule>
    <cfRule type="cellIs" dxfId="3555" priority="3259" operator="equal">
      <formula>"NINGUNO"</formula>
    </cfRule>
  </conditionalFormatting>
  <conditionalFormatting sqref="H38 H41">
    <cfRule type="notContainsBlanks" dxfId="3554" priority="3253">
      <formula>LEN(TRIM(H38))&gt;0</formula>
    </cfRule>
  </conditionalFormatting>
  <conditionalFormatting sqref="I38 I41">
    <cfRule type="notContainsBlanks" dxfId="3553" priority="3252">
      <formula>LEN(TRIM(I38))&gt;0</formula>
    </cfRule>
  </conditionalFormatting>
  <conditionalFormatting sqref="J39">
    <cfRule type="cellIs" dxfId="3552" priority="3248" operator="equal">
      <formula>"NO CUMPLE"</formula>
    </cfRule>
    <cfRule type="cellIs" dxfId="3551" priority="3249" operator="equal">
      <formula>"CUMPLE"</formula>
    </cfRule>
  </conditionalFormatting>
  <conditionalFormatting sqref="J40">
    <cfRule type="cellIs" dxfId="3550" priority="3246" operator="equal">
      <formula>"NO CUMPLE"</formula>
    </cfRule>
    <cfRule type="cellIs" dxfId="3549" priority="3247" operator="equal">
      <formula>"CUMPLE"</formula>
    </cfRule>
  </conditionalFormatting>
  <conditionalFormatting sqref="L38">
    <cfRule type="cellIs" dxfId="3548" priority="3244" operator="equal">
      <formula>"NO CUMPLE"</formula>
    </cfRule>
    <cfRule type="cellIs" dxfId="3547" priority="3245" operator="equal">
      <formula>"CUMPLE"</formula>
    </cfRule>
  </conditionalFormatting>
  <conditionalFormatting sqref="J38">
    <cfRule type="cellIs" dxfId="3546" priority="3242" operator="equal">
      <formula>"NO CUMPLE"</formula>
    </cfRule>
    <cfRule type="cellIs" dxfId="3545" priority="3243" operator="equal">
      <formula>"CUMPLE"</formula>
    </cfRule>
  </conditionalFormatting>
  <conditionalFormatting sqref="L39">
    <cfRule type="cellIs" dxfId="3544" priority="3240" operator="equal">
      <formula>"NO CUMPLE"</formula>
    </cfRule>
    <cfRule type="cellIs" dxfId="3543" priority="3241" operator="equal">
      <formula>"CUMPLE"</formula>
    </cfRule>
  </conditionalFormatting>
  <conditionalFormatting sqref="L42">
    <cfRule type="cellIs" dxfId="3542" priority="3238" operator="equal">
      <formula>"NO CUMPLE"</formula>
    </cfRule>
    <cfRule type="cellIs" dxfId="3541" priority="3239" operator="equal">
      <formula>"CUMPLE"</formula>
    </cfRule>
  </conditionalFormatting>
  <conditionalFormatting sqref="J43">
    <cfRule type="cellIs" dxfId="3540" priority="3236" operator="equal">
      <formula>"NO CUMPLE"</formula>
    </cfRule>
    <cfRule type="cellIs" dxfId="3539" priority="3237" operator="equal">
      <formula>"CUMPLE"</formula>
    </cfRule>
  </conditionalFormatting>
  <conditionalFormatting sqref="N38">
    <cfRule type="expression" dxfId="3538" priority="3233">
      <formula>N38=" "</formula>
    </cfRule>
    <cfRule type="expression" dxfId="3537" priority="3234">
      <formula>N38="NO PRESENTÓ CERTIFICADO"</formula>
    </cfRule>
    <cfRule type="expression" dxfId="3536" priority="3235">
      <formula>N38="PRESENTÓ CERTIFICADO"</formula>
    </cfRule>
  </conditionalFormatting>
  <conditionalFormatting sqref="O38">
    <cfRule type="cellIs" dxfId="3535" priority="3229" operator="equal">
      <formula>"PENDIENTE POR DESCRIPCIÓN"</formula>
    </cfRule>
    <cfRule type="cellIs" dxfId="3534" priority="3230" operator="equal">
      <formula>"DESCRIPCIÓN INSUFICIENTE"</formula>
    </cfRule>
    <cfRule type="cellIs" dxfId="3533" priority="3231" operator="equal">
      <formula>"NO ESTÁ ACORDE A ITEM 5.2.1 (T.R.)"</formula>
    </cfRule>
    <cfRule type="cellIs" dxfId="3532" priority="3232" operator="equal">
      <formula>"ACORDE A ITEM 5.2.1 (T.R.)"</formula>
    </cfRule>
  </conditionalFormatting>
  <conditionalFormatting sqref="N41">
    <cfRule type="expression" dxfId="3531" priority="3226">
      <formula>N41=" "</formula>
    </cfRule>
    <cfRule type="expression" dxfId="3530" priority="3227">
      <formula>N41="NO PRESENTÓ CERTIFICADO"</formula>
    </cfRule>
    <cfRule type="expression" dxfId="3529" priority="3228">
      <formula>N41="PRESENTÓ CERTIFICADO"</formula>
    </cfRule>
  </conditionalFormatting>
  <conditionalFormatting sqref="O41">
    <cfRule type="cellIs" dxfId="3528" priority="3222" operator="equal">
      <formula>"PENDIENTE POR DESCRIPCIÓN"</formula>
    </cfRule>
    <cfRule type="cellIs" dxfId="3527" priority="3223" operator="equal">
      <formula>"DESCRIPCIÓN INSUFICIENTE"</formula>
    </cfRule>
    <cfRule type="cellIs" dxfId="3526" priority="3224" operator="equal">
      <formula>"NO ESTÁ ACORDE A ITEM 5.2.1 (T.R.)"</formula>
    </cfRule>
    <cfRule type="cellIs" dxfId="3525" priority="3225" operator="equal">
      <formula>"ACORDE A ITEM 5.2.1 (T.R.)"</formula>
    </cfRule>
  </conditionalFormatting>
  <conditionalFormatting sqref="Q38">
    <cfRule type="containsBlanks" dxfId="3524" priority="3213">
      <formula>LEN(TRIM(Q38))=0</formula>
    </cfRule>
    <cfRule type="cellIs" dxfId="3523" priority="3218" operator="equal">
      <formula>"REQUERIMIENTOS SUBSANADOS"</formula>
    </cfRule>
    <cfRule type="containsText" dxfId="3522" priority="3219" operator="containsText" text="NO SUBSANABLE">
      <formula>NOT(ISERROR(SEARCH("NO SUBSANABLE",Q38)))</formula>
    </cfRule>
    <cfRule type="containsText" dxfId="3521" priority="3220" operator="containsText" text="PENDIENTES POR SUBSANAR">
      <formula>NOT(ISERROR(SEARCH("PENDIENTES POR SUBSANAR",Q38)))</formula>
    </cfRule>
    <cfRule type="containsText" dxfId="3520" priority="3221" operator="containsText" text="SIN OBSERVACIÓN">
      <formula>NOT(ISERROR(SEARCH("SIN OBSERVACIÓN",Q38)))</formula>
    </cfRule>
  </conditionalFormatting>
  <conditionalFormatting sqref="R38">
    <cfRule type="containsBlanks" dxfId="3519" priority="3212">
      <formula>LEN(TRIM(R38))=0</formula>
    </cfRule>
    <cfRule type="cellIs" dxfId="3518" priority="3214" operator="equal">
      <formula>"NO CUMPLEN CON LO SOLICITADO"</formula>
    </cfRule>
    <cfRule type="cellIs" dxfId="3517" priority="3215" operator="equal">
      <formula>"CUMPLEN CON LO SOLICITADO"</formula>
    </cfRule>
    <cfRule type="cellIs" dxfId="3516" priority="3216" operator="equal">
      <formula>"PENDIENTES"</formula>
    </cfRule>
    <cfRule type="cellIs" dxfId="3515" priority="3217" operator="equal">
      <formula>"NINGUNO"</formula>
    </cfRule>
  </conditionalFormatting>
  <conditionalFormatting sqref="Q41">
    <cfRule type="containsBlanks" dxfId="3514" priority="3203">
      <formula>LEN(TRIM(Q41))=0</formula>
    </cfRule>
    <cfRule type="cellIs" dxfId="3513" priority="3208" operator="equal">
      <formula>"REQUERIMIENTOS SUBSANADOS"</formula>
    </cfRule>
    <cfRule type="containsText" dxfId="3512" priority="3209" operator="containsText" text="NO SUBSANABLE">
      <formula>NOT(ISERROR(SEARCH("NO SUBSANABLE",Q41)))</formula>
    </cfRule>
    <cfRule type="containsText" dxfId="3511" priority="3210" operator="containsText" text="PENDIENTES POR SUBSANAR">
      <formula>NOT(ISERROR(SEARCH("PENDIENTES POR SUBSANAR",Q41)))</formula>
    </cfRule>
    <cfRule type="containsText" dxfId="3510" priority="3211" operator="containsText" text="SIN OBSERVACIÓN">
      <formula>NOT(ISERROR(SEARCH("SIN OBSERVACIÓN",Q41)))</formula>
    </cfRule>
  </conditionalFormatting>
  <conditionalFormatting sqref="R41">
    <cfRule type="containsBlanks" dxfId="3509" priority="3202">
      <formula>LEN(TRIM(R41))=0</formula>
    </cfRule>
    <cfRule type="cellIs" dxfId="3508" priority="3204" operator="equal">
      <formula>"NO CUMPLEN CON LO SOLICITADO"</formula>
    </cfRule>
    <cfRule type="cellIs" dxfId="3507" priority="3205" operator="equal">
      <formula>"CUMPLEN CON LO SOLICITADO"</formula>
    </cfRule>
    <cfRule type="cellIs" dxfId="3506" priority="3206" operator="equal">
      <formula>"PENDIENTES"</formula>
    </cfRule>
    <cfRule type="cellIs" dxfId="3505" priority="3207" operator="equal">
      <formula>"NINGUNO"</formula>
    </cfRule>
  </conditionalFormatting>
  <conditionalFormatting sqref="H60">
    <cfRule type="notContainsBlanks" dxfId="3504" priority="3201">
      <formula>LEN(TRIM(H60))&gt;0</formula>
    </cfRule>
  </conditionalFormatting>
  <conditionalFormatting sqref="H66">
    <cfRule type="notContainsBlanks" dxfId="3503" priority="3200">
      <formula>LEN(TRIM(H66))&gt;0</formula>
    </cfRule>
  </conditionalFormatting>
  <conditionalFormatting sqref="J60">
    <cfRule type="cellIs" dxfId="3502" priority="3194" operator="equal">
      <formula>"NO CUMPLE"</formula>
    </cfRule>
    <cfRule type="cellIs" dxfId="3501" priority="3195" operator="equal">
      <formula>"CUMPLE"</formula>
    </cfRule>
  </conditionalFormatting>
  <conditionalFormatting sqref="J61">
    <cfRule type="cellIs" dxfId="3500" priority="3192" operator="equal">
      <formula>"NO CUMPLE"</formula>
    </cfRule>
    <cfRule type="cellIs" dxfId="3499" priority="3193" operator="equal">
      <formula>"CUMPLE"</formula>
    </cfRule>
  </conditionalFormatting>
  <conditionalFormatting sqref="J62">
    <cfRule type="cellIs" dxfId="3498" priority="3190" operator="equal">
      <formula>"NO CUMPLE"</formula>
    </cfRule>
    <cfRule type="cellIs" dxfId="3497" priority="3191" operator="equal">
      <formula>"CUMPLE"</formula>
    </cfRule>
  </conditionalFormatting>
  <conditionalFormatting sqref="L60">
    <cfRule type="cellIs" dxfId="3496" priority="3188" operator="equal">
      <formula>"NO CUMPLE"</formula>
    </cfRule>
    <cfRule type="cellIs" dxfId="3495" priority="3189" operator="equal">
      <formula>"CUMPLE"</formula>
    </cfRule>
  </conditionalFormatting>
  <conditionalFormatting sqref="L63">
    <cfRule type="cellIs" dxfId="3494" priority="3186" operator="equal">
      <formula>"NO CUMPLE"</formula>
    </cfRule>
    <cfRule type="cellIs" dxfId="3493" priority="3187" operator="equal">
      <formula>"CUMPLE"</formula>
    </cfRule>
  </conditionalFormatting>
  <conditionalFormatting sqref="J64">
    <cfRule type="cellIs" dxfId="3492" priority="3184" operator="equal">
      <formula>"NO CUMPLE"</formula>
    </cfRule>
    <cfRule type="cellIs" dxfId="3491" priority="3185" operator="equal">
      <formula>"CUMPLE"</formula>
    </cfRule>
  </conditionalFormatting>
  <conditionalFormatting sqref="J65">
    <cfRule type="cellIs" dxfId="3490" priority="3182" operator="equal">
      <formula>"NO CUMPLE"</formula>
    </cfRule>
    <cfRule type="cellIs" dxfId="3489" priority="3183" operator="equal">
      <formula>"CUMPLE"</formula>
    </cfRule>
  </conditionalFormatting>
  <conditionalFormatting sqref="J63">
    <cfRule type="cellIs" dxfId="3488" priority="3180" operator="equal">
      <formula>"NO CUMPLE"</formula>
    </cfRule>
    <cfRule type="cellIs" dxfId="3487" priority="3181" operator="equal">
      <formula>"CUMPLE"</formula>
    </cfRule>
  </conditionalFormatting>
  <conditionalFormatting sqref="L64">
    <cfRule type="cellIs" dxfId="3486" priority="3178" operator="equal">
      <formula>"NO CUMPLE"</formula>
    </cfRule>
    <cfRule type="cellIs" dxfId="3485" priority="3179" operator="equal">
      <formula>"CUMPLE"</formula>
    </cfRule>
  </conditionalFormatting>
  <conditionalFormatting sqref="L70">
    <cfRule type="cellIs" dxfId="3484" priority="3176" operator="equal">
      <formula>"NO CUMPLE"</formula>
    </cfRule>
    <cfRule type="cellIs" dxfId="3483" priority="3177" operator="equal">
      <formula>"CUMPLE"</formula>
    </cfRule>
  </conditionalFormatting>
  <conditionalFormatting sqref="L69">
    <cfRule type="cellIs" dxfId="3482" priority="3174" operator="equal">
      <formula>"NO CUMPLE"</formula>
    </cfRule>
    <cfRule type="cellIs" dxfId="3481" priority="3175" operator="equal">
      <formula>"CUMPLE"</formula>
    </cfRule>
  </conditionalFormatting>
  <conditionalFormatting sqref="J70">
    <cfRule type="cellIs" dxfId="3480" priority="3172" operator="equal">
      <formula>"NO CUMPLE"</formula>
    </cfRule>
    <cfRule type="cellIs" dxfId="3479" priority="3173" operator="equal">
      <formula>"CUMPLE"</formula>
    </cfRule>
  </conditionalFormatting>
  <conditionalFormatting sqref="J69">
    <cfRule type="cellIs" dxfId="3478" priority="3170" operator="equal">
      <formula>"NO CUMPLE"</formula>
    </cfRule>
    <cfRule type="cellIs" dxfId="3477" priority="3171" operator="equal">
      <formula>"CUMPLE"</formula>
    </cfRule>
  </conditionalFormatting>
  <conditionalFormatting sqref="J68">
    <cfRule type="cellIs" dxfId="3476" priority="3168" operator="equal">
      <formula>"NO CUMPLE"</formula>
    </cfRule>
    <cfRule type="cellIs" dxfId="3475" priority="3169" operator="equal">
      <formula>"CUMPLE"</formula>
    </cfRule>
  </conditionalFormatting>
  <conditionalFormatting sqref="J67">
    <cfRule type="cellIs" dxfId="3474" priority="3166" operator="equal">
      <formula>"NO CUMPLE"</formula>
    </cfRule>
    <cfRule type="cellIs" dxfId="3473" priority="3167" operator="equal">
      <formula>"CUMPLE"</formula>
    </cfRule>
  </conditionalFormatting>
  <conditionalFormatting sqref="J66">
    <cfRule type="cellIs" dxfId="3472" priority="3164" operator="equal">
      <formula>"NO CUMPLE"</formula>
    </cfRule>
    <cfRule type="cellIs" dxfId="3471" priority="3165" operator="equal">
      <formula>"CUMPLE"</formula>
    </cfRule>
  </conditionalFormatting>
  <conditionalFormatting sqref="L67">
    <cfRule type="cellIs" dxfId="3470" priority="3162" operator="equal">
      <formula>"NO CUMPLE"</formula>
    </cfRule>
    <cfRule type="cellIs" dxfId="3469" priority="3163" operator="equal">
      <formula>"CUMPLE"</formula>
    </cfRule>
  </conditionalFormatting>
  <conditionalFormatting sqref="L66">
    <cfRule type="cellIs" dxfId="3468" priority="3160" operator="equal">
      <formula>"NO CUMPLE"</formula>
    </cfRule>
    <cfRule type="cellIs" dxfId="3467" priority="3161" operator="equal">
      <formula>"CUMPLE"</formula>
    </cfRule>
  </conditionalFormatting>
  <conditionalFormatting sqref="O60">
    <cfRule type="cellIs" dxfId="3466" priority="3153" operator="equal">
      <formula>"PENDIENTE POR DESCRIPCIÓN"</formula>
    </cfRule>
    <cfRule type="cellIs" dxfId="3465" priority="3154" operator="equal">
      <formula>"DESCRIPCIÓN INSUFICIENTE"</formula>
    </cfRule>
    <cfRule type="cellIs" dxfId="3464" priority="3155" operator="equal">
      <formula>"NO ESTÁ ACORDE A ITEM 5.2.1 (T.R.)"</formula>
    </cfRule>
    <cfRule type="cellIs" dxfId="3463" priority="3156" operator="equal">
      <formula>"ACORDE A ITEM 5.2.1 (T.R.)"</formula>
    </cfRule>
  </conditionalFormatting>
  <conditionalFormatting sqref="N63">
    <cfRule type="expression" dxfId="3462" priority="3150">
      <formula>N63=" "</formula>
    </cfRule>
    <cfRule type="expression" dxfId="3461" priority="3151">
      <formula>N63="NO PRESENTÓ CERTIFICADO"</formula>
    </cfRule>
    <cfRule type="expression" dxfId="3460" priority="3152">
      <formula>N63="PRESENTÓ CERTIFICADO"</formula>
    </cfRule>
  </conditionalFormatting>
  <conditionalFormatting sqref="O63">
    <cfRule type="cellIs" dxfId="3459" priority="3146" operator="equal">
      <formula>"PENDIENTE POR DESCRIPCIÓN"</formula>
    </cfRule>
    <cfRule type="cellIs" dxfId="3458" priority="3147" operator="equal">
      <formula>"DESCRIPCIÓN INSUFICIENTE"</formula>
    </cfRule>
    <cfRule type="cellIs" dxfId="3457" priority="3148" operator="equal">
      <formula>"NO ESTÁ ACORDE A ITEM 5.2.1 (T.R.)"</formula>
    </cfRule>
    <cfRule type="cellIs" dxfId="3456" priority="3149" operator="equal">
      <formula>"ACORDE A ITEM 5.2.1 (T.R.)"</formula>
    </cfRule>
  </conditionalFormatting>
  <conditionalFormatting sqref="N66">
    <cfRule type="expression" dxfId="3455" priority="3143">
      <formula>N66=" "</formula>
    </cfRule>
    <cfRule type="expression" dxfId="3454" priority="3144">
      <formula>N66="NO PRESENTÓ CERTIFICADO"</formula>
    </cfRule>
    <cfRule type="expression" dxfId="3453" priority="3145">
      <formula>N66="PRESENTÓ CERTIFICADO"</formula>
    </cfRule>
  </conditionalFormatting>
  <conditionalFormatting sqref="O66">
    <cfRule type="cellIs" dxfId="3452" priority="3139" operator="equal">
      <formula>"PENDIENTE POR DESCRIPCIÓN"</formula>
    </cfRule>
    <cfRule type="cellIs" dxfId="3451" priority="3140" operator="equal">
      <formula>"DESCRIPCIÓN INSUFICIENTE"</formula>
    </cfRule>
    <cfRule type="cellIs" dxfId="3450" priority="3141" operator="equal">
      <formula>"NO ESTÁ ACORDE A ITEM 5.2.1 (T.R.)"</formula>
    </cfRule>
    <cfRule type="cellIs" dxfId="3449" priority="3142" operator="equal">
      <formula>"ACORDE A ITEM 5.2.1 (T.R.)"</formula>
    </cfRule>
  </conditionalFormatting>
  <conditionalFormatting sqref="Q57">
    <cfRule type="containsBlanks" dxfId="3448" priority="3130">
      <formula>LEN(TRIM(Q57))=0</formula>
    </cfRule>
    <cfRule type="cellIs" dxfId="3447" priority="3135" operator="equal">
      <formula>"REQUERIMIENTOS SUBSANADOS"</formula>
    </cfRule>
    <cfRule type="containsText" dxfId="3446" priority="3136" operator="containsText" text="NO SUBSANABLE">
      <formula>NOT(ISERROR(SEARCH("NO SUBSANABLE",Q57)))</formula>
    </cfRule>
    <cfRule type="containsText" dxfId="3445" priority="3137" operator="containsText" text="PENDIENTES POR SUBSANAR">
      <formula>NOT(ISERROR(SEARCH("PENDIENTES POR SUBSANAR",Q57)))</formula>
    </cfRule>
    <cfRule type="containsText" dxfId="3444" priority="3138" operator="containsText" text="SIN OBSERVACIÓN">
      <formula>NOT(ISERROR(SEARCH("SIN OBSERVACIÓN",Q57)))</formula>
    </cfRule>
  </conditionalFormatting>
  <conditionalFormatting sqref="R57">
    <cfRule type="containsBlanks" dxfId="3443" priority="3129">
      <formula>LEN(TRIM(R57))=0</formula>
    </cfRule>
    <cfRule type="cellIs" dxfId="3442" priority="3131" operator="equal">
      <formula>"NO CUMPLEN CON LO SOLICITADO"</formula>
    </cfRule>
    <cfRule type="cellIs" dxfId="3441" priority="3132" operator="equal">
      <formula>"CUMPLEN CON LO SOLICITADO"</formula>
    </cfRule>
    <cfRule type="cellIs" dxfId="3440" priority="3133" operator="equal">
      <formula>"PENDIENTES"</formula>
    </cfRule>
    <cfRule type="cellIs" dxfId="3439" priority="3134" operator="equal">
      <formula>"NINGUNO"</formula>
    </cfRule>
  </conditionalFormatting>
  <conditionalFormatting sqref="Q60">
    <cfRule type="containsBlanks" dxfId="3438" priority="3120">
      <formula>LEN(TRIM(Q60))=0</formula>
    </cfRule>
    <cfRule type="cellIs" dxfId="3437" priority="3125" operator="equal">
      <formula>"REQUERIMIENTOS SUBSANADOS"</formula>
    </cfRule>
    <cfRule type="containsText" dxfId="3436" priority="3126" operator="containsText" text="NO SUBSANABLE">
      <formula>NOT(ISERROR(SEARCH("NO SUBSANABLE",Q60)))</formula>
    </cfRule>
    <cfRule type="containsText" dxfId="3435" priority="3127" operator="containsText" text="PENDIENTES POR SUBSANAR">
      <formula>NOT(ISERROR(SEARCH("PENDIENTES POR SUBSANAR",Q60)))</formula>
    </cfRule>
    <cfRule type="containsText" dxfId="3434" priority="3128" operator="containsText" text="SIN OBSERVACIÓN">
      <formula>NOT(ISERROR(SEARCH("SIN OBSERVACIÓN",Q60)))</formula>
    </cfRule>
  </conditionalFormatting>
  <conditionalFormatting sqref="R60">
    <cfRule type="containsBlanks" dxfId="3433" priority="3119">
      <formula>LEN(TRIM(R60))=0</formula>
    </cfRule>
    <cfRule type="cellIs" dxfId="3432" priority="3121" operator="equal">
      <formula>"NO CUMPLEN CON LO SOLICITADO"</formula>
    </cfRule>
    <cfRule type="cellIs" dxfId="3431" priority="3122" operator="equal">
      <formula>"CUMPLEN CON LO SOLICITADO"</formula>
    </cfRule>
    <cfRule type="cellIs" dxfId="3430" priority="3123" operator="equal">
      <formula>"PENDIENTES"</formula>
    </cfRule>
    <cfRule type="cellIs" dxfId="3429" priority="3124" operator="equal">
      <formula>"NINGUNO"</formula>
    </cfRule>
  </conditionalFormatting>
  <conditionalFormatting sqref="Q63">
    <cfRule type="containsBlanks" dxfId="3428" priority="3110">
      <formula>LEN(TRIM(Q63))=0</formula>
    </cfRule>
    <cfRule type="cellIs" dxfId="3427" priority="3115" operator="equal">
      <formula>"REQUERIMIENTOS SUBSANADOS"</formula>
    </cfRule>
    <cfRule type="containsText" dxfId="3426" priority="3116" operator="containsText" text="NO SUBSANABLE">
      <formula>NOT(ISERROR(SEARCH("NO SUBSANABLE",Q63)))</formula>
    </cfRule>
    <cfRule type="containsText" dxfId="3425" priority="3117" operator="containsText" text="PENDIENTES POR SUBSANAR">
      <formula>NOT(ISERROR(SEARCH("PENDIENTES POR SUBSANAR",Q63)))</formula>
    </cfRule>
    <cfRule type="containsText" dxfId="3424" priority="3118" operator="containsText" text="SIN OBSERVACIÓN">
      <formula>NOT(ISERROR(SEARCH("SIN OBSERVACIÓN",Q63)))</formula>
    </cfRule>
  </conditionalFormatting>
  <conditionalFormatting sqref="R63">
    <cfRule type="containsBlanks" dxfId="3423" priority="3109">
      <formula>LEN(TRIM(R63))=0</formula>
    </cfRule>
    <cfRule type="cellIs" dxfId="3422" priority="3111" operator="equal">
      <formula>"NO CUMPLEN CON LO SOLICITADO"</formula>
    </cfRule>
    <cfRule type="cellIs" dxfId="3421" priority="3112" operator="equal">
      <formula>"CUMPLEN CON LO SOLICITADO"</formula>
    </cfRule>
    <cfRule type="cellIs" dxfId="3420" priority="3113" operator="equal">
      <formula>"PENDIENTES"</formula>
    </cfRule>
    <cfRule type="cellIs" dxfId="3419" priority="3114" operator="equal">
      <formula>"NINGUNO"</formula>
    </cfRule>
  </conditionalFormatting>
  <conditionalFormatting sqref="H85 H88 H91">
    <cfRule type="notContainsBlanks" dxfId="3418" priority="3108">
      <formula>LEN(TRIM(H85))&gt;0</formula>
    </cfRule>
  </conditionalFormatting>
  <conditionalFormatting sqref="J80">
    <cfRule type="cellIs" dxfId="3417" priority="3106" operator="equal">
      <formula>"NO CUMPLE"</formula>
    </cfRule>
    <cfRule type="cellIs" dxfId="3416" priority="3107" operator="equal">
      <formula>"CUMPLE"</formula>
    </cfRule>
  </conditionalFormatting>
  <conditionalFormatting sqref="J81">
    <cfRule type="cellIs" dxfId="3415" priority="3104" operator="equal">
      <formula>"NO CUMPLE"</formula>
    </cfRule>
    <cfRule type="cellIs" dxfId="3414" priority="3105" operator="equal">
      <formula>"CUMPLE"</formula>
    </cfRule>
  </conditionalFormatting>
  <conditionalFormatting sqref="L79">
    <cfRule type="cellIs" dxfId="3413" priority="3102" operator="equal">
      <formula>"NO CUMPLE"</formula>
    </cfRule>
    <cfRule type="cellIs" dxfId="3412" priority="3103" operator="equal">
      <formula>"CUMPLE"</formula>
    </cfRule>
  </conditionalFormatting>
  <conditionalFormatting sqref="J82">
    <cfRule type="cellIs" dxfId="3411" priority="3100" operator="equal">
      <formula>"NO CUMPLE"</formula>
    </cfRule>
    <cfRule type="cellIs" dxfId="3410" priority="3101" operator="equal">
      <formula>"CUMPLE"</formula>
    </cfRule>
  </conditionalFormatting>
  <conditionalFormatting sqref="J83">
    <cfRule type="cellIs" dxfId="3409" priority="3098" operator="equal">
      <formula>"NO CUMPLE"</formula>
    </cfRule>
    <cfRule type="cellIs" dxfId="3408" priority="3099" operator="equal">
      <formula>"CUMPLE"</formula>
    </cfRule>
  </conditionalFormatting>
  <conditionalFormatting sqref="J84">
    <cfRule type="cellIs" dxfId="3407" priority="3096" operator="equal">
      <formula>"NO CUMPLE"</formula>
    </cfRule>
    <cfRule type="cellIs" dxfId="3406" priority="3097" operator="equal">
      <formula>"CUMPLE"</formula>
    </cfRule>
  </conditionalFormatting>
  <conditionalFormatting sqref="L83">
    <cfRule type="cellIs" dxfId="3405" priority="3094" operator="equal">
      <formula>"NO CUMPLE"</formula>
    </cfRule>
    <cfRule type="cellIs" dxfId="3404" priority="3095" operator="equal">
      <formula>"CUMPLE"</formula>
    </cfRule>
  </conditionalFormatting>
  <conditionalFormatting sqref="L82">
    <cfRule type="cellIs" dxfId="3403" priority="3092" operator="equal">
      <formula>"NO CUMPLE"</formula>
    </cfRule>
    <cfRule type="cellIs" dxfId="3402" priority="3093" operator="equal">
      <formula>"CUMPLE"</formula>
    </cfRule>
  </conditionalFormatting>
  <conditionalFormatting sqref="J85">
    <cfRule type="cellIs" dxfId="3401" priority="3090" operator="equal">
      <formula>"NO CUMPLE"</formula>
    </cfRule>
    <cfRule type="cellIs" dxfId="3400" priority="3091" operator="equal">
      <formula>"CUMPLE"</formula>
    </cfRule>
  </conditionalFormatting>
  <conditionalFormatting sqref="J86">
    <cfRule type="cellIs" dxfId="3399" priority="3088" operator="equal">
      <formula>"NO CUMPLE"</formula>
    </cfRule>
    <cfRule type="cellIs" dxfId="3398" priority="3089" operator="equal">
      <formula>"CUMPLE"</formula>
    </cfRule>
  </conditionalFormatting>
  <conditionalFormatting sqref="J87">
    <cfRule type="cellIs" dxfId="3397" priority="3086" operator="equal">
      <formula>"NO CUMPLE"</formula>
    </cfRule>
    <cfRule type="cellIs" dxfId="3396" priority="3087" operator="equal">
      <formula>"CUMPLE"</formula>
    </cfRule>
  </conditionalFormatting>
  <conditionalFormatting sqref="L86">
    <cfRule type="cellIs" dxfId="3395" priority="3084" operator="equal">
      <formula>"NO CUMPLE"</formula>
    </cfRule>
    <cfRule type="cellIs" dxfId="3394" priority="3085" operator="equal">
      <formula>"CUMPLE"</formula>
    </cfRule>
  </conditionalFormatting>
  <conditionalFormatting sqref="L85">
    <cfRule type="cellIs" dxfId="3393" priority="3082" operator="equal">
      <formula>"NO CUMPLE"</formula>
    </cfRule>
    <cfRule type="cellIs" dxfId="3392" priority="3083" operator="equal">
      <formula>"CUMPLE"</formula>
    </cfRule>
  </conditionalFormatting>
  <conditionalFormatting sqref="N79 N82">
    <cfRule type="expression" dxfId="3391" priority="3059">
      <formula>N79=" "</formula>
    </cfRule>
    <cfRule type="expression" dxfId="3390" priority="3060">
      <formula>N79="NO PRESENTÓ CERTIFICADO"</formula>
    </cfRule>
    <cfRule type="expression" dxfId="3389" priority="3061">
      <formula>N79="PRESENTÓ CERTIFICADO"</formula>
    </cfRule>
  </conditionalFormatting>
  <conditionalFormatting sqref="N85">
    <cfRule type="expression" dxfId="3388" priority="3052">
      <formula>N85=" "</formula>
    </cfRule>
    <cfRule type="expression" dxfId="3387" priority="3053">
      <formula>N85="NO PRESENTÓ CERTIFICADO"</formula>
    </cfRule>
    <cfRule type="expression" dxfId="3386" priority="3054">
      <formula>N85="PRESENTÓ CERTIFICADO"</formula>
    </cfRule>
  </conditionalFormatting>
  <conditionalFormatting sqref="N88">
    <cfRule type="expression" dxfId="3385" priority="3045">
      <formula>N88=" "</formula>
    </cfRule>
    <cfRule type="expression" dxfId="3384" priority="3046">
      <formula>N88="NO PRESENTÓ CERTIFICADO"</formula>
    </cfRule>
    <cfRule type="expression" dxfId="3383" priority="3047">
      <formula>N88="PRESENTÓ CERTIFICADO"</formula>
    </cfRule>
  </conditionalFormatting>
  <conditionalFormatting sqref="N91">
    <cfRule type="expression" dxfId="3382" priority="3038">
      <formula>N91=" "</formula>
    </cfRule>
    <cfRule type="expression" dxfId="3381" priority="3039">
      <formula>N91="NO PRESENTÓ CERTIFICADO"</formula>
    </cfRule>
    <cfRule type="expression" dxfId="3380" priority="3040">
      <formula>N91="PRESENTÓ CERTIFICADO"</formula>
    </cfRule>
  </conditionalFormatting>
  <conditionalFormatting sqref="J104">
    <cfRule type="cellIs" dxfId="3379" priority="2984" operator="equal">
      <formula>"NO CUMPLE"</formula>
    </cfRule>
    <cfRule type="cellIs" dxfId="3378" priority="2985" operator="equal">
      <formula>"CUMPLE"</formula>
    </cfRule>
  </conditionalFormatting>
  <conditionalFormatting sqref="J105">
    <cfRule type="cellIs" dxfId="3377" priority="2982" operator="equal">
      <formula>"NO CUMPLE"</formula>
    </cfRule>
    <cfRule type="cellIs" dxfId="3376" priority="2983" operator="equal">
      <formula>"CUMPLE"</formula>
    </cfRule>
  </conditionalFormatting>
  <conditionalFormatting sqref="J106">
    <cfRule type="cellIs" dxfId="3375" priority="2980" operator="equal">
      <formula>"NO CUMPLE"</formula>
    </cfRule>
    <cfRule type="cellIs" dxfId="3374" priority="2981" operator="equal">
      <formula>"CUMPLE"</formula>
    </cfRule>
  </conditionalFormatting>
  <conditionalFormatting sqref="L104">
    <cfRule type="cellIs" dxfId="3373" priority="2978" operator="equal">
      <formula>"NO CUMPLE"</formula>
    </cfRule>
    <cfRule type="cellIs" dxfId="3372" priority="2979" operator="equal">
      <formula>"CUMPLE"</formula>
    </cfRule>
  </conditionalFormatting>
  <conditionalFormatting sqref="L105">
    <cfRule type="cellIs" dxfId="3371" priority="2976" operator="equal">
      <formula>"NO CUMPLE"</formula>
    </cfRule>
    <cfRule type="cellIs" dxfId="3370" priority="2977" operator="equal">
      <formula>"CUMPLE"</formula>
    </cfRule>
  </conditionalFormatting>
  <conditionalFormatting sqref="N104 N107 N110">
    <cfRule type="expression" dxfId="3369" priority="2973">
      <formula>N104=" "</formula>
    </cfRule>
    <cfRule type="expression" dxfId="3368" priority="2974">
      <formula>N104="NO PRESENTÓ CERTIFICADO"</formula>
    </cfRule>
    <cfRule type="expression" dxfId="3367" priority="2975">
      <formula>N104="PRESENTÓ CERTIFICADO"</formula>
    </cfRule>
  </conditionalFormatting>
  <conditionalFormatting sqref="O104 O107 O110">
    <cfRule type="cellIs" dxfId="3366" priority="2969" operator="equal">
      <formula>"PENDIENTE POR DESCRIPCIÓN"</formula>
    </cfRule>
    <cfRule type="cellIs" dxfId="3365" priority="2970" operator="equal">
      <formula>"DESCRIPCIÓN INSUFICIENTE"</formula>
    </cfRule>
    <cfRule type="cellIs" dxfId="3364" priority="2971" operator="equal">
      <formula>"NO ESTÁ ACORDE A ITEM 5.2.1 (T.R.)"</formula>
    </cfRule>
    <cfRule type="cellIs" dxfId="3363" priority="2972" operator="equal">
      <formula>"ACORDE A ITEM 5.2.1 (T.R.)"</formula>
    </cfRule>
  </conditionalFormatting>
  <conditionalFormatting sqref="H126 H129">
    <cfRule type="notContainsBlanks" dxfId="3362" priority="2958">
      <formula>LEN(TRIM(H126))&gt;0</formula>
    </cfRule>
  </conditionalFormatting>
  <conditionalFormatting sqref="I126 I129">
    <cfRule type="notContainsBlanks" dxfId="3361" priority="2957">
      <formula>LEN(TRIM(I126))&gt;0</formula>
    </cfRule>
  </conditionalFormatting>
  <conditionalFormatting sqref="Q123">
    <cfRule type="containsBlanks" dxfId="3360" priority="2922">
      <formula>LEN(TRIM(Q123))=0</formula>
    </cfRule>
    <cfRule type="cellIs" dxfId="3359" priority="2927" operator="equal">
      <formula>"REQUERIMIENTOS SUBSANADOS"</formula>
    </cfRule>
    <cfRule type="containsText" dxfId="3358" priority="2928" operator="containsText" text="NO SUBSANABLE">
      <formula>NOT(ISERROR(SEARCH("NO SUBSANABLE",Q123)))</formula>
    </cfRule>
    <cfRule type="containsText" dxfId="3357" priority="2929" operator="containsText" text="PENDIENTES POR SUBSANAR">
      <formula>NOT(ISERROR(SEARCH("PENDIENTES POR SUBSANAR",Q123)))</formula>
    </cfRule>
    <cfRule type="containsText" dxfId="3356" priority="2930" operator="containsText" text="SIN OBSERVACIÓN">
      <formula>NOT(ISERROR(SEARCH("SIN OBSERVACIÓN",Q123)))</formula>
    </cfRule>
  </conditionalFormatting>
  <conditionalFormatting sqref="R123">
    <cfRule type="containsBlanks" dxfId="3355" priority="2921">
      <formula>LEN(TRIM(R123))=0</formula>
    </cfRule>
    <cfRule type="cellIs" dxfId="3354" priority="2923" operator="equal">
      <formula>"NO CUMPLEN CON LO SOLICITADO"</formula>
    </cfRule>
    <cfRule type="cellIs" dxfId="3353" priority="2924" operator="equal">
      <formula>"CUMPLEN CON LO SOLICITADO"</formula>
    </cfRule>
    <cfRule type="cellIs" dxfId="3352" priority="2925" operator="equal">
      <formula>"PENDIENTES"</formula>
    </cfRule>
    <cfRule type="cellIs" dxfId="3351" priority="2926" operator="equal">
      <formula>"NINGUNO"</formula>
    </cfRule>
  </conditionalFormatting>
  <conditionalFormatting sqref="P129">
    <cfRule type="expression" dxfId="3350" priority="2887">
      <formula>Q129="NO SUBSANABLE"</formula>
    </cfRule>
    <cfRule type="expression" dxfId="3349" priority="2889">
      <formula>Q129="REQUERIMIENTOS SUBSANADOS"</formula>
    </cfRule>
    <cfRule type="expression" dxfId="3348" priority="2890">
      <formula>Q129="PENDIENTES POR SUBSANAR"</formula>
    </cfRule>
    <cfRule type="expression" dxfId="3347" priority="2894">
      <formula>Q129="SIN OBSERVACIÓN"</formula>
    </cfRule>
    <cfRule type="containsBlanks" dxfId="3346" priority="2895">
      <formula>LEN(TRIM(P129))=0</formula>
    </cfRule>
  </conditionalFormatting>
  <conditionalFormatting sqref="H157">
    <cfRule type="notContainsBlanks" dxfId="3345" priority="2876">
      <formula>LEN(TRIM(H157))&gt;0</formula>
    </cfRule>
  </conditionalFormatting>
  <conditionalFormatting sqref="J157">
    <cfRule type="cellIs" dxfId="3344" priority="2852" operator="equal">
      <formula>"NO CUMPLE"</formula>
    </cfRule>
    <cfRule type="cellIs" dxfId="3343" priority="2853" operator="equal">
      <formula>"CUMPLE"</formula>
    </cfRule>
  </conditionalFormatting>
  <conditionalFormatting sqref="J158">
    <cfRule type="cellIs" dxfId="3342" priority="2850" operator="equal">
      <formula>"NO CUMPLE"</formula>
    </cfRule>
    <cfRule type="cellIs" dxfId="3341" priority="2851" operator="equal">
      <formula>"CUMPLE"</formula>
    </cfRule>
  </conditionalFormatting>
  <conditionalFormatting sqref="J159">
    <cfRule type="cellIs" dxfId="3340" priority="2848" operator="equal">
      <formula>"NO CUMPLE"</formula>
    </cfRule>
    <cfRule type="cellIs" dxfId="3339" priority="2849" operator="equal">
      <formula>"CUMPLE"</formula>
    </cfRule>
  </conditionalFormatting>
  <conditionalFormatting sqref="L157:L158">
    <cfRule type="cellIs" dxfId="3338" priority="2840" operator="equal">
      <formula>"NO CUMPLE"</formula>
    </cfRule>
    <cfRule type="cellIs" dxfId="3337" priority="2841" operator="equal">
      <formula>"CUMPLE"</formula>
    </cfRule>
  </conditionalFormatting>
  <conditionalFormatting sqref="N157">
    <cfRule type="expression" dxfId="3336" priority="2816">
      <formula>N157=" "</formula>
    </cfRule>
    <cfRule type="expression" dxfId="3335" priority="2817">
      <formula>N157="NO PRESENTÓ CERTIFICADO"</formula>
    </cfRule>
    <cfRule type="expression" dxfId="3334" priority="2818">
      <formula>N157="PRESENTÓ CERTIFICADO"</formula>
    </cfRule>
  </conditionalFormatting>
  <conditionalFormatting sqref="O157">
    <cfRule type="cellIs" dxfId="3333" priority="2812" operator="equal">
      <formula>"PENDIENTE POR DESCRIPCIÓN"</formula>
    </cfRule>
    <cfRule type="cellIs" dxfId="3332" priority="2813" operator="equal">
      <formula>"DESCRIPCIÓN INSUFICIENTE"</formula>
    </cfRule>
    <cfRule type="cellIs" dxfId="3331" priority="2814" operator="equal">
      <formula>"NO ESTÁ ACORDE A ITEM 5.2.1 (T.R.)"</formula>
    </cfRule>
    <cfRule type="cellIs" dxfId="3330" priority="2815" operator="equal">
      <formula>"ACORDE A ITEM 5.2.1 (T.R.)"</formula>
    </cfRule>
  </conditionalFormatting>
  <conditionalFormatting sqref="R154">
    <cfRule type="containsBlanks" dxfId="3329" priority="2797">
      <formula>LEN(TRIM(R154))=0</formula>
    </cfRule>
    <cfRule type="cellIs" dxfId="3328" priority="2799" operator="equal">
      <formula>"NO CUMPLEN CON LO SOLICITADO"</formula>
    </cfRule>
    <cfRule type="cellIs" dxfId="3327" priority="2800" operator="equal">
      <formula>"CUMPLEN CON LO SOLICITADO"</formula>
    </cfRule>
    <cfRule type="cellIs" dxfId="3326" priority="2801" operator="equal">
      <formula>"PENDIENTES"</formula>
    </cfRule>
    <cfRule type="cellIs" dxfId="3325" priority="2802" operator="equal">
      <formula>"NINGUNO"</formula>
    </cfRule>
  </conditionalFormatting>
  <conditionalFormatting sqref="R151">
    <cfRule type="containsBlanks" dxfId="3324" priority="2782">
      <formula>LEN(TRIM(R151))=0</formula>
    </cfRule>
    <cfRule type="cellIs" dxfId="3323" priority="2784" operator="equal">
      <formula>"NO CUMPLEN CON LO SOLICITADO"</formula>
    </cfRule>
    <cfRule type="cellIs" dxfId="3322" priority="2785" operator="equal">
      <formula>"CUMPLEN CON LO SOLICITADO"</formula>
    </cfRule>
    <cfRule type="cellIs" dxfId="3321" priority="2786" operator="equal">
      <formula>"PENDIENTES"</formula>
    </cfRule>
    <cfRule type="cellIs" dxfId="3320" priority="2787" operator="equal">
      <formula>"NINGUNO"</formula>
    </cfRule>
  </conditionalFormatting>
  <conditionalFormatting sqref="R148">
    <cfRule type="containsBlanks" dxfId="3319" priority="2767">
      <formula>LEN(TRIM(R148))=0</formula>
    </cfRule>
    <cfRule type="cellIs" dxfId="3318" priority="2769" operator="equal">
      <formula>"NO CUMPLEN CON LO SOLICITADO"</formula>
    </cfRule>
    <cfRule type="cellIs" dxfId="3317" priority="2770" operator="equal">
      <formula>"CUMPLEN CON LO SOLICITADO"</formula>
    </cfRule>
    <cfRule type="cellIs" dxfId="3316" priority="2771" operator="equal">
      <formula>"PENDIENTES"</formula>
    </cfRule>
    <cfRule type="cellIs" dxfId="3315" priority="2772" operator="equal">
      <formula>"NINGUNO"</formula>
    </cfRule>
  </conditionalFormatting>
  <conditionalFormatting sqref="P145 P148 P151 P154">
    <cfRule type="expression" dxfId="3314" priority="2758">
      <formula>Q145="NO SUBSANABLE"</formula>
    </cfRule>
    <cfRule type="expression" dxfId="3313" priority="2759">
      <formula>Q145="REQUERIMIENTOS SUBSANADOS"</formula>
    </cfRule>
    <cfRule type="expression" dxfId="3312" priority="2760">
      <formula>Q145="PENDIENTES POR SUBSANAR"</formula>
    </cfRule>
    <cfRule type="expression" dxfId="3311" priority="2762">
      <formula>Q145="SIN OBSERVACIÓN"</formula>
    </cfRule>
    <cfRule type="containsBlanks" dxfId="3310" priority="2763">
      <formula>LEN(TRIM(P145))=0</formula>
    </cfRule>
  </conditionalFormatting>
  <conditionalFormatting sqref="Q145 Q148 Q151 Q154">
    <cfRule type="containsBlanks" dxfId="3309" priority="2753">
      <formula>LEN(TRIM(Q145))=0</formula>
    </cfRule>
    <cfRule type="cellIs" dxfId="3308" priority="2761" operator="equal">
      <formula>"REQUERIMIENTOS SUBSANADOS"</formula>
    </cfRule>
    <cfRule type="containsText" dxfId="3307" priority="2764" operator="containsText" text="NO SUBSANABLE">
      <formula>NOT(ISERROR(SEARCH("NO SUBSANABLE",Q145)))</formula>
    </cfRule>
    <cfRule type="containsText" dxfId="3306" priority="2765" operator="containsText" text="PENDIENTES POR SUBSANAR">
      <formula>NOT(ISERROR(SEARCH("PENDIENTES POR SUBSANAR",Q145)))</formula>
    </cfRule>
    <cfRule type="containsText" dxfId="3305" priority="2766" operator="containsText" text="SIN OBSERVACIÓN">
      <formula>NOT(ISERROR(SEARCH("SIN OBSERVACIÓN",Q145)))</formula>
    </cfRule>
  </conditionalFormatting>
  <conditionalFormatting sqref="R145">
    <cfRule type="containsBlanks" dxfId="3304" priority="2752">
      <formula>LEN(TRIM(R145))=0</formula>
    </cfRule>
    <cfRule type="cellIs" dxfId="3303" priority="2754" operator="equal">
      <formula>"NO CUMPLEN CON LO SOLICITADO"</formula>
    </cfRule>
    <cfRule type="cellIs" dxfId="3302" priority="2755" operator="equal">
      <formula>"CUMPLEN CON LO SOLICITADO"</formula>
    </cfRule>
    <cfRule type="cellIs" dxfId="3301" priority="2756" operator="equal">
      <formula>"PENDIENTES"</formula>
    </cfRule>
    <cfRule type="cellIs" dxfId="3300" priority="2757" operator="equal">
      <formula>"NINGUNO"</formula>
    </cfRule>
  </conditionalFormatting>
  <conditionalFormatting sqref="H170">
    <cfRule type="notContainsBlanks" dxfId="3299" priority="2751">
      <formula>LEN(TRIM(H170))&gt;0</formula>
    </cfRule>
  </conditionalFormatting>
  <conditionalFormatting sqref="F173">
    <cfRule type="notContainsBlanks" dxfId="3298" priority="2727">
      <formula>LEN(TRIM(F173))&gt;0</formula>
    </cfRule>
  </conditionalFormatting>
  <conditionalFormatting sqref="F167">
    <cfRule type="notContainsBlanks" dxfId="3297" priority="2726">
      <formula>LEN(TRIM(F167))&gt;0</formula>
    </cfRule>
  </conditionalFormatting>
  <conditionalFormatting sqref="F170">
    <cfRule type="notContainsBlanks" dxfId="3296" priority="2725">
      <formula>LEN(TRIM(F170))&gt;0</formula>
    </cfRule>
  </conditionalFormatting>
  <conditionalFormatting sqref="H195 H198 H201">
    <cfRule type="notContainsBlanks" dxfId="3295" priority="2719">
      <formula>LEN(TRIM(H195))&gt;0</formula>
    </cfRule>
  </conditionalFormatting>
  <conditionalFormatting sqref="I195 I198 I201">
    <cfRule type="notContainsBlanks" dxfId="3294" priority="2718">
      <formula>LEN(TRIM(I195))&gt;0</formula>
    </cfRule>
  </conditionalFormatting>
  <conditionalFormatting sqref="J192">
    <cfRule type="cellIs" dxfId="3293" priority="2710" operator="equal">
      <formula>"NO CUMPLE"</formula>
    </cfRule>
    <cfRule type="cellIs" dxfId="3292" priority="2711" operator="equal">
      <formula>"CUMPLE"</formula>
    </cfRule>
  </conditionalFormatting>
  <conditionalFormatting sqref="J193">
    <cfRule type="cellIs" dxfId="3291" priority="2708" operator="equal">
      <formula>"NO CUMPLE"</formula>
    </cfRule>
    <cfRule type="cellIs" dxfId="3290" priority="2709" operator="equal">
      <formula>"CUMPLE"</formula>
    </cfRule>
  </conditionalFormatting>
  <conditionalFormatting sqref="J194">
    <cfRule type="cellIs" dxfId="3289" priority="2706" operator="equal">
      <formula>"NO CUMPLE"</formula>
    </cfRule>
    <cfRule type="cellIs" dxfId="3288" priority="2707" operator="equal">
      <formula>"CUMPLE"</formula>
    </cfRule>
  </conditionalFormatting>
  <conditionalFormatting sqref="J195">
    <cfRule type="cellIs" dxfId="3287" priority="2704" operator="equal">
      <formula>"NO CUMPLE"</formula>
    </cfRule>
    <cfRule type="cellIs" dxfId="3286" priority="2705" operator="equal">
      <formula>"CUMPLE"</formula>
    </cfRule>
  </conditionalFormatting>
  <conditionalFormatting sqref="J196">
    <cfRule type="cellIs" dxfId="3285" priority="2702" operator="equal">
      <formula>"NO CUMPLE"</formula>
    </cfRule>
    <cfRule type="cellIs" dxfId="3284" priority="2703" operator="equal">
      <formula>"CUMPLE"</formula>
    </cfRule>
  </conditionalFormatting>
  <conditionalFormatting sqref="J197">
    <cfRule type="cellIs" dxfId="3283" priority="2700" operator="equal">
      <formula>"NO CUMPLE"</formula>
    </cfRule>
    <cfRule type="cellIs" dxfId="3282" priority="2701" operator="equal">
      <formula>"CUMPLE"</formula>
    </cfRule>
  </conditionalFormatting>
  <conditionalFormatting sqref="J198">
    <cfRule type="cellIs" dxfId="3281" priority="2698" operator="equal">
      <formula>"NO CUMPLE"</formula>
    </cfRule>
    <cfRule type="cellIs" dxfId="3280" priority="2699" operator="equal">
      <formula>"CUMPLE"</formula>
    </cfRule>
  </conditionalFormatting>
  <conditionalFormatting sqref="J199">
    <cfRule type="cellIs" dxfId="3279" priority="2696" operator="equal">
      <formula>"NO CUMPLE"</formula>
    </cfRule>
    <cfRule type="cellIs" dxfId="3278" priority="2697" operator="equal">
      <formula>"CUMPLE"</formula>
    </cfRule>
  </conditionalFormatting>
  <conditionalFormatting sqref="J200">
    <cfRule type="cellIs" dxfId="3277" priority="2694" operator="equal">
      <formula>"NO CUMPLE"</formula>
    </cfRule>
    <cfRule type="cellIs" dxfId="3276" priority="2695" operator="equal">
      <formula>"CUMPLE"</formula>
    </cfRule>
  </conditionalFormatting>
  <conditionalFormatting sqref="J201">
    <cfRule type="cellIs" dxfId="3275" priority="2692" operator="equal">
      <formula>"NO CUMPLE"</formula>
    </cfRule>
    <cfRule type="cellIs" dxfId="3274" priority="2693" operator="equal">
      <formula>"CUMPLE"</formula>
    </cfRule>
  </conditionalFormatting>
  <conditionalFormatting sqref="J202">
    <cfRule type="cellIs" dxfId="3273" priority="2690" operator="equal">
      <formula>"NO CUMPLE"</formula>
    </cfRule>
    <cfRule type="cellIs" dxfId="3272" priority="2691" operator="equal">
      <formula>"CUMPLE"</formula>
    </cfRule>
  </conditionalFormatting>
  <conditionalFormatting sqref="J203">
    <cfRule type="cellIs" dxfId="3271" priority="2688" operator="equal">
      <formula>"NO CUMPLE"</formula>
    </cfRule>
    <cfRule type="cellIs" dxfId="3270" priority="2689" operator="equal">
      <formula>"CUMPLE"</formula>
    </cfRule>
  </conditionalFormatting>
  <conditionalFormatting sqref="L193">
    <cfRule type="cellIs" dxfId="3269" priority="2686" operator="equal">
      <formula>"NO CUMPLE"</formula>
    </cfRule>
    <cfRule type="cellIs" dxfId="3268" priority="2687" operator="equal">
      <formula>"CUMPLE"</formula>
    </cfRule>
  </conditionalFormatting>
  <conditionalFormatting sqref="L192">
    <cfRule type="cellIs" dxfId="3267" priority="2684" operator="equal">
      <formula>"NO CUMPLE"</formula>
    </cfRule>
    <cfRule type="cellIs" dxfId="3266" priority="2685" operator="equal">
      <formula>"CUMPLE"</formula>
    </cfRule>
  </conditionalFormatting>
  <conditionalFormatting sqref="L196">
    <cfRule type="cellIs" dxfId="3265" priority="2682" operator="equal">
      <formula>"NO CUMPLE"</formula>
    </cfRule>
    <cfRule type="cellIs" dxfId="3264" priority="2683" operator="equal">
      <formula>"CUMPLE"</formula>
    </cfRule>
  </conditionalFormatting>
  <conditionalFormatting sqref="L195">
    <cfRule type="cellIs" dxfId="3263" priority="2680" operator="equal">
      <formula>"NO CUMPLE"</formula>
    </cfRule>
    <cfRule type="cellIs" dxfId="3262" priority="2681" operator="equal">
      <formula>"CUMPLE"</formula>
    </cfRule>
  </conditionalFormatting>
  <conditionalFormatting sqref="L199">
    <cfRule type="cellIs" dxfId="3261" priority="2678" operator="equal">
      <formula>"NO CUMPLE"</formula>
    </cfRule>
    <cfRule type="cellIs" dxfId="3260" priority="2679" operator="equal">
      <formula>"CUMPLE"</formula>
    </cfRule>
  </conditionalFormatting>
  <conditionalFormatting sqref="L198">
    <cfRule type="cellIs" dxfId="3259" priority="2676" operator="equal">
      <formula>"NO CUMPLE"</formula>
    </cfRule>
    <cfRule type="cellIs" dxfId="3258" priority="2677" operator="equal">
      <formula>"CUMPLE"</formula>
    </cfRule>
  </conditionalFormatting>
  <conditionalFormatting sqref="L202">
    <cfRule type="cellIs" dxfId="3257" priority="2674" operator="equal">
      <formula>"NO CUMPLE"</formula>
    </cfRule>
    <cfRule type="cellIs" dxfId="3256" priority="2675" operator="equal">
      <formula>"CUMPLE"</formula>
    </cfRule>
  </conditionalFormatting>
  <conditionalFormatting sqref="L201">
    <cfRule type="cellIs" dxfId="3255" priority="2672" operator="equal">
      <formula>"NO CUMPLE"</formula>
    </cfRule>
    <cfRule type="cellIs" dxfId="3254" priority="2673" operator="equal">
      <formula>"CUMPLE"</formula>
    </cfRule>
  </conditionalFormatting>
  <conditionalFormatting sqref="N192">
    <cfRule type="expression" dxfId="3253" priority="2669">
      <formula>N192=" "</formula>
    </cfRule>
    <cfRule type="expression" dxfId="3252" priority="2670">
      <formula>N192="NO PRESENTÓ CERTIFICADO"</formula>
    </cfRule>
    <cfRule type="expression" dxfId="3251" priority="2671">
      <formula>N192="PRESENTÓ CERTIFICADO"</formula>
    </cfRule>
  </conditionalFormatting>
  <conditionalFormatting sqref="O192">
    <cfRule type="cellIs" dxfId="3250" priority="2665" operator="equal">
      <formula>"PENDIENTE POR DESCRIPCIÓN"</formula>
    </cfRule>
    <cfRule type="cellIs" dxfId="3249" priority="2666" operator="equal">
      <formula>"DESCRIPCIÓN INSUFICIENTE"</formula>
    </cfRule>
    <cfRule type="cellIs" dxfId="3248" priority="2667" operator="equal">
      <formula>"NO ESTÁ ACORDE A ITEM 5.2.1 (T.R.)"</formula>
    </cfRule>
    <cfRule type="cellIs" dxfId="3247" priority="2668" operator="equal">
      <formula>"ACORDE A ITEM 5.2.1 (T.R.)"</formula>
    </cfRule>
  </conditionalFormatting>
  <conditionalFormatting sqref="N195">
    <cfRule type="expression" dxfId="3246" priority="2662">
      <formula>N195=" "</formula>
    </cfRule>
    <cfRule type="expression" dxfId="3245" priority="2663">
      <formula>N195="NO PRESENTÓ CERTIFICADO"</formula>
    </cfRule>
    <cfRule type="expression" dxfId="3244" priority="2664">
      <formula>N195="PRESENTÓ CERTIFICADO"</formula>
    </cfRule>
  </conditionalFormatting>
  <conditionalFormatting sqref="O195">
    <cfRule type="cellIs" dxfId="3243" priority="2658" operator="equal">
      <formula>"PENDIENTE POR DESCRIPCIÓN"</formula>
    </cfRule>
    <cfRule type="cellIs" dxfId="3242" priority="2659" operator="equal">
      <formula>"DESCRIPCIÓN INSUFICIENTE"</formula>
    </cfRule>
    <cfRule type="cellIs" dxfId="3241" priority="2660" operator="equal">
      <formula>"NO ESTÁ ACORDE A ITEM 5.2.1 (T.R.)"</formula>
    </cfRule>
    <cfRule type="cellIs" dxfId="3240" priority="2661" operator="equal">
      <formula>"ACORDE A ITEM 5.2.1 (T.R.)"</formula>
    </cfRule>
  </conditionalFormatting>
  <conditionalFormatting sqref="N198">
    <cfRule type="expression" dxfId="3239" priority="2655">
      <formula>N198=" "</formula>
    </cfRule>
    <cfRule type="expression" dxfId="3238" priority="2656">
      <formula>N198="NO PRESENTÓ CERTIFICADO"</formula>
    </cfRule>
    <cfRule type="expression" dxfId="3237" priority="2657">
      <formula>N198="PRESENTÓ CERTIFICADO"</formula>
    </cfRule>
  </conditionalFormatting>
  <conditionalFormatting sqref="O198">
    <cfRule type="cellIs" dxfId="3236" priority="2651" operator="equal">
      <formula>"PENDIENTE POR DESCRIPCIÓN"</formula>
    </cfRule>
    <cfRule type="cellIs" dxfId="3235" priority="2652" operator="equal">
      <formula>"DESCRIPCIÓN INSUFICIENTE"</formula>
    </cfRule>
    <cfRule type="cellIs" dxfId="3234" priority="2653" operator="equal">
      <formula>"NO ESTÁ ACORDE A ITEM 5.2.1 (T.R.)"</formula>
    </cfRule>
    <cfRule type="cellIs" dxfId="3233" priority="2654" operator="equal">
      <formula>"ACORDE A ITEM 5.2.1 (T.R.)"</formula>
    </cfRule>
  </conditionalFormatting>
  <conditionalFormatting sqref="N201">
    <cfRule type="expression" dxfId="3232" priority="2648">
      <formula>N201=" "</formula>
    </cfRule>
    <cfRule type="expression" dxfId="3231" priority="2649">
      <formula>N201="NO PRESENTÓ CERTIFICADO"</formula>
    </cfRule>
    <cfRule type="expression" dxfId="3230" priority="2650">
      <formula>N201="PRESENTÓ CERTIFICADO"</formula>
    </cfRule>
  </conditionalFormatting>
  <conditionalFormatting sqref="O201">
    <cfRule type="cellIs" dxfId="3229" priority="2644" operator="equal">
      <formula>"PENDIENTE POR DESCRIPCIÓN"</formula>
    </cfRule>
    <cfRule type="cellIs" dxfId="3228" priority="2645" operator="equal">
      <formula>"DESCRIPCIÓN INSUFICIENTE"</formula>
    </cfRule>
    <cfRule type="cellIs" dxfId="3227" priority="2646" operator="equal">
      <formula>"NO ESTÁ ACORDE A ITEM 5.2.1 (T.R.)"</formula>
    </cfRule>
    <cfRule type="cellIs" dxfId="3226" priority="2647" operator="equal">
      <formula>"ACORDE A ITEM 5.2.1 (T.R.)"</formula>
    </cfRule>
  </conditionalFormatting>
  <conditionalFormatting sqref="Q192">
    <cfRule type="containsBlanks" dxfId="3225" priority="2635">
      <formula>LEN(TRIM(Q192))=0</formula>
    </cfRule>
    <cfRule type="cellIs" dxfId="3224" priority="2640" operator="equal">
      <formula>"REQUERIMIENTOS SUBSANADOS"</formula>
    </cfRule>
    <cfRule type="containsText" dxfId="3223" priority="2641" operator="containsText" text="NO SUBSANABLE">
      <formula>NOT(ISERROR(SEARCH("NO SUBSANABLE",Q192)))</formula>
    </cfRule>
    <cfRule type="containsText" dxfId="3222" priority="2642" operator="containsText" text="PENDIENTES POR SUBSANAR">
      <formula>NOT(ISERROR(SEARCH("PENDIENTES POR SUBSANAR",Q192)))</formula>
    </cfRule>
    <cfRule type="containsText" dxfId="3221" priority="2643" operator="containsText" text="SIN OBSERVACIÓN">
      <formula>NOT(ISERROR(SEARCH("SIN OBSERVACIÓN",Q192)))</formula>
    </cfRule>
  </conditionalFormatting>
  <conditionalFormatting sqref="R192">
    <cfRule type="containsBlanks" dxfId="3220" priority="2634">
      <formula>LEN(TRIM(R192))=0</formula>
    </cfRule>
    <cfRule type="cellIs" dxfId="3219" priority="2636" operator="equal">
      <formula>"NO CUMPLEN CON LO SOLICITADO"</formula>
    </cfRule>
    <cfRule type="cellIs" dxfId="3218" priority="2637" operator="equal">
      <formula>"CUMPLEN CON LO SOLICITADO"</formula>
    </cfRule>
    <cfRule type="cellIs" dxfId="3217" priority="2638" operator="equal">
      <formula>"PENDIENTES"</formula>
    </cfRule>
    <cfRule type="cellIs" dxfId="3216" priority="2639" operator="equal">
      <formula>"NINGUNO"</formula>
    </cfRule>
  </conditionalFormatting>
  <conditionalFormatting sqref="Q195">
    <cfRule type="containsBlanks" dxfId="3215" priority="2625">
      <formula>LEN(TRIM(Q195))=0</formula>
    </cfRule>
    <cfRule type="cellIs" dxfId="3214" priority="2630" operator="equal">
      <formula>"REQUERIMIENTOS SUBSANADOS"</formula>
    </cfRule>
    <cfRule type="containsText" dxfId="3213" priority="2631" operator="containsText" text="NO SUBSANABLE">
      <formula>NOT(ISERROR(SEARCH("NO SUBSANABLE",Q195)))</formula>
    </cfRule>
    <cfRule type="containsText" dxfId="3212" priority="2632" operator="containsText" text="PENDIENTES POR SUBSANAR">
      <formula>NOT(ISERROR(SEARCH("PENDIENTES POR SUBSANAR",Q195)))</formula>
    </cfRule>
    <cfRule type="containsText" dxfId="3211" priority="2633" operator="containsText" text="SIN OBSERVACIÓN">
      <formula>NOT(ISERROR(SEARCH("SIN OBSERVACIÓN",Q195)))</formula>
    </cfRule>
  </conditionalFormatting>
  <conditionalFormatting sqref="R195">
    <cfRule type="containsBlanks" dxfId="3210" priority="2624">
      <formula>LEN(TRIM(R195))=0</formula>
    </cfRule>
    <cfRule type="cellIs" dxfId="3209" priority="2626" operator="equal">
      <formula>"NO CUMPLEN CON LO SOLICITADO"</formula>
    </cfRule>
    <cfRule type="cellIs" dxfId="3208" priority="2627" operator="equal">
      <formula>"CUMPLEN CON LO SOLICITADO"</formula>
    </cfRule>
    <cfRule type="cellIs" dxfId="3207" priority="2628" operator="equal">
      <formula>"PENDIENTES"</formula>
    </cfRule>
    <cfRule type="cellIs" dxfId="3206" priority="2629" operator="equal">
      <formula>"NINGUNO"</formula>
    </cfRule>
  </conditionalFormatting>
  <conditionalFormatting sqref="P198">
    <cfRule type="expression" dxfId="3205" priority="2619">
      <formula>Q198="NO SUBSANABLE"</formula>
    </cfRule>
    <cfRule type="expression" dxfId="3204" priority="2620">
      <formula>Q198="REQUERIMIENTOS SUBSANADOS"</formula>
    </cfRule>
    <cfRule type="expression" dxfId="3203" priority="2621">
      <formula>Q198="PENDIENTES POR SUBSANAR"</formula>
    </cfRule>
    <cfRule type="expression" dxfId="3202" priority="2622">
      <formula>Q198="SIN OBSERVACIÓN"</formula>
    </cfRule>
    <cfRule type="containsBlanks" dxfId="3201" priority="2623">
      <formula>LEN(TRIM(P198))=0</formula>
    </cfRule>
  </conditionalFormatting>
  <conditionalFormatting sqref="Q198">
    <cfRule type="containsBlanks" dxfId="3200" priority="2610">
      <formula>LEN(TRIM(Q198))=0</formula>
    </cfRule>
    <cfRule type="cellIs" dxfId="3199" priority="2615" operator="equal">
      <formula>"REQUERIMIENTOS SUBSANADOS"</formula>
    </cfRule>
    <cfRule type="containsText" dxfId="3198" priority="2616" operator="containsText" text="NO SUBSANABLE">
      <formula>NOT(ISERROR(SEARCH("NO SUBSANABLE",Q198)))</formula>
    </cfRule>
    <cfRule type="containsText" dxfId="3197" priority="2617" operator="containsText" text="PENDIENTES POR SUBSANAR">
      <formula>NOT(ISERROR(SEARCH("PENDIENTES POR SUBSANAR",Q198)))</formula>
    </cfRule>
    <cfRule type="containsText" dxfId="3196" priority="2618" operator="containsText" text="SIN OBSERVACIÓN">
      <formula>NOT(ISERROR(SEARCH("SIN OBSERVACIÓN",Q198)))</formula>
    </cfRule>
  </conditionalFormatting>
  <conditionalFormatting sqref="R198">
    <cfRule type="containsBlanks" dxfId="3195" priority="2609">
      <formula>LEN(TRIM(R198))=0</formula>
    </cfRule>
    <cfRule type="cellIs" dxfId="3194" priority="2611" operator="equal">
      <formula>"NO CUMPLEN CON LO SOLICITADO"</formula>
    </cfRule>
    <cfRule type="cellIs" dxfId="3193" priority="2612" operator="equal">
      <formula>"CUMPLEN CON LO SOLICITADO"</formula>
    </cfRule>
    <cfRule type="cellIs" dxfId="3192" priority="2613" operator="equal">
      <formula>"PENDIENTES"</formula>
    </cfRule>
    <cfRule type="cellIs" dxfId="3191" priority="2614" operator="equal">
      <formula>"NINGUNO"</formula>
    </cfRule>
  </conditionalFormatting>
  <conditionalFormatting sqref="Q201">
    <cfRule type="containsBlanks" dxfId="3190" priority="2600">
      <formula>LEN(TRIM(Q201))=0</formula>
    </cfRule>
    <cfRule type="cellIs" dxfId="3189" priority="2605" operator="equal">
      <formula>"REQUERIMIENTOS SUBSANADOS"</formula>
    </cfRule>
    <cfRule type="containsText" dxfId="3188" priority="2606" operator="containsText" text="NO SUBSANABLE">
      <formula>NOT(ISERROR(SEARCH("NO SUBSANABLE",Q201)))</formula>
    </cfRule>
    <cfRule type="containsText" dxfId="3187" priority="2607" operator="containsText" text="PENDIENTES POR SUBSANAR">
      <formula>NOT(ISERROR(SEARCH("PENDIENTES POR SUBSANAR",Q201)))</formula>
    </cfRule>
    <cfRule type="containsText" dxfId="3186" priority="2608" operator="containsText" text="SIN OBSERVACIÓN">
      <formula>NOT(ISERROR(SEARCH("SIN OBSERVACIÓN",Q201)))</formula>
    </cfRule>
  </conditionalFormatting>
  <conditionalFormatting sqref="R201">
    <cfRule type="containsBlanks" dxfId="3185" priority="2599">
      <formula>LEN(TRIM(R201))=0</formula>
    </cfRule>
    <cfRule type="cellIs" dxfId="3184" priority="2601" operator="equal">
      <formula>"NO CUMPLEN CON LO SOLICITADO"</formula>
    </cfRule>
    <cfRule type="cellIs" dxfId="3183" priority="2602" operator="equal">
      <formula>"CUMPLEN CON LO SOLICITADO"</formula>
    </cfRule>
    <cfRule type="cellIs" dxfId="3182" priority="2603" operator="equal">
      <formula>"PENDIENTES"</formula>
    </cfRule>
    <cfRule type="cellIs" dxfId="3181" priority="2604" operator="equal">
      <formula>"NINGUNO"</formula>
    </cfRule>
  </conditionalFormatting>
  <conditionalFormatting sqref="R233">
    <cfRule type="containsBlanks" dxfId="3180" priority="2564">
      <formula>LEN(TRIM(R233))=0</formula>
    </cfRule>
    <cfRule type="cellIs" dxfId="3179" priority="2565" operator="equal">
      <formula>"NO CUMPLEN CON LO SOLICITADO"</formula>
    </cfRule>
    <cfRule type="cellIs" dxfId="3178" priority="2566" operator="equal">
      <formula>"CUMPLEN CON LO SOLICITADO"</formula>
    </cfRule>
    <cfRule type="cellIs" dxfId="3177" priority="2567" operator="equal">
      <formula>"PENDIENTES"</formula>
    </cfRule>
    <cfRule type="cellIs" dxfId="3176" priority="2568" operator="equal">
      <formula>"NINGUNO"</formula>
    </cfRule>
  </conditionalFormatting>
  <conditionalFormatting sqref="H258">
    <cfRule type="notContainsBlanks" dxfId="3175" priority="2563">
      <formula>LEN(TRIM(H258))&gt;0</formula>
    </cfRule>
  </conditionalFormatting>
  <conditionalFormatting sqref="H261">
    <cfRule type="notContainsBlanks" dxfId="3174" priority="2562">
      <formula>LEN(TRIM(H261))&gt;0</formula>
    </cfRule>
  </conditionalFormatting>
  <conditionalFormatting sqref="N280">
    <cfRule type="expression" dxfId="3173" priority="2507">
      <formula>N280=" "</formula>
    </cfRule>
    <cfRule type="expression" dxfId="3172" priority="2508">
      <formula>N280="NO PRESENTÓ CERTIFICADO"</formula>
    </cfRule>
    <cfRule type="expression" dxfId="3171" priority="2509">
      <formula>N280="PRESENTÓ CERTIFICADO"</formula>
    </cfRule>
  </conditionalFormatting>
  <conditionalFormatting sqref="O280">
    <cfRule type="cellIs" dxfId="3170" priority="2503" operator="equal">
      <formula>"PENDIENTE POR DESCRIPCIÓN"</formula>
    </cfRule>
    <cfRule type="cellIs" dxfId="3169" priority="2504" operator="equal">
      <formula>"DESCRIPCIÓN INSUFICIENTE"</formula>
    </cfRule>
    <cfRule type="cellIs" dxfId="3168" priority="2505" operator="equal">
      <formula>"NO ESTÁ ACORDE A ITEM 5.2.1 (T.R.)"</formula>
    </cfRule>
    <cfRule type="cellIs" dxfId="3167" priority="2506" operator="equal">
      <formula>"ACORDE A ITEM 5.2.1 (T.R.)"</formula>
    </cfRule>
  </conditionalFormatting>
  <conditionalFormatting sqref="I302 I305">
    <cfRule type="notContainsBlanks" dxfId="3166" priority="2490">
      <formula>LEN(TRIM(I302))&gt;0</formula>
    </cfRule>
  </conditionalFormatting>
  <conditionalFormatting sqref="J307">
    <cfRule type="cellIs" dxfId="3165" priority="2482" operator="equal">
      <formula>"NO CUMPLE"</formula>
    </cfRule>
    <cfRule type="cellIs" dxfId="3164" priority="2483" operator="equal">
      <formula>"CUMPLE"</formula>
    </cfRule>
  </conditionalFormatting>
  <conditionalFormatting sqref="J306">
    <cfRule type="cellIs" dxfId="3163" priority="2480" operator="equal">
      <formula>"NO CUMPLE"</formula>
    </cfRule>
    <cfRule type="cellIs" dxfId="3162" priority="2481" operator="equal">
      <formula>"CUMPLE"</formula>
    </cfRule>
  </conditionalFormatting>
  <conditionalFormatting sqref="J303">
    <cfRule type="cellIs" dxfId="3161" priority="2478" operator="equal">
      <formula>"NO CUMPLE"</formula>
    </cfRule>
    <cfRule type="cellIs" dxfId="3160" priority="2479" operator="equal">
      <formula>"CUMPLE"</formula>
    </cfRule>
  </conditionalFormatting>
  <conditionalFormatting sqref="L302">
    <cfRule type="cellIs" dxfId="3159" priority="2476" operator="equal">
      <formula>"NO CUMPLE"</formula>
    </cfRule>
    <cfRule type="cellIs" dxfId="3158" priority="2477" operator="equal">
      <formula>"CUMPLE"</formula>
    </cfRule>
  </conditionalFormatting>
  <conditionalFormatting sqref="L305">
    <cfRule type="cellIs" dxfId="3157" priority="2474" operator="equal">
      <formula>"NO CUMPLE"</formula>
    </cfRule>
    <cfRule type="cellIs" dxfId="3156" priority="2475" operator="equal">
      <formula>"CUMPLE"</formula>
    </cfRule>
  </conditionalFormatting>
  <conditionalFormatting sqref="J302">
    <cfRule type="cellIs" dxfId="3155" priority="2468" operator="equal">
      <formula>"NO CUMPLE"</formula>
    </cfRule>
    <cfRule type="cellIs" dxfId="3154" priority="2469" operator="equal">
      <formula>"CUMPLE"</formula>
    </cfRule>
  </conditionalFormatting>
  <conditionalFormatting sqref="J305">
    <cfRule type="cellIs" dxfId="3153" priority="2466" operator="equal">
      <formula>"NO CUMPLE"</formula>
    </cfRule>
    <cfRule type="cellIs" dxfId="3152" priority="2467" operator="equal">
      <formula>"CUMPLE"</formula>
    </cfRule>
  </conditionalFormatting>
  <conditionalFormatting sqref="L306">
    <cfRule type="cellIs" dxfId="3151" priority="2464" operator="equal">
      <formula>"NO CUMPLE"</formula>
    </cfRule>
    <cfRule type="cellIs" dxfId="3150" priority="2465" operator="equal">
      <formula>"CUMPLE"</formula>
    </cfRule>
  </conditionalFormatting>
  <conditionalFormatting sqref="Q299">
    <cfRule type="containsBlanks" dxfId="3149" priority="2441">
      <formula>LEN(TRIM(Q299))=0</formula>
    </cfRule>
    <cfRule type="cellIs" dxfId="3148" priority="2446" operator="equal">
      <formula>"REQUERIMIENTOS SUBSANADOS"</formula>
    </cfRule>
    <cfRule type="containsText" dxfId="3147" priority="2447" operator="containsText" text="NO SUBSANABLE">
      <formula>NOT(ISERROR(SEARCH("NO SUBSANABLE",Q299)))</formula>
    </cfRule>
    <cfRule type="containsText" dxfId="3146" priority="2448" operator="containsText" text="PENDIENTES POR SUBSANAR">
      <formula>NOT(ISERROR(SEARCH("PENDIENTES POR SUBSANAR",Q299)))</formula>
    </cfRule>
    <cfRule type="containsText" dxfId="3145" priority="2449" operator="containsText" text="SIN OBSERVACIÓN">
      <formula>NOT(ISERROR(SEARCH("SIN OBSERVACIÓN",Q299)))</formula>
    </cfRule>
  </conditionalFormatting>
  <conditionalFormatting sqref="R299">
    <cfRule type="containsBlanks" dxfId="3144" priority="2440">
      <formula>LEN(TRIM(R299))=0</formula>
    </cfRule>
    <cfRule type="cellIs" dxfId="3143" priority="2442" operator="equal">
      <formula>"NO CUMPLEN CON LO SOLICITADO"</formula>
    </cfRule>
    <cfRule type="cellIs" dxfId="3142" priority="2443" operator="equal">
      <formula>"CUMPLEN CON LO SOLICITADO"</formula>
    </cfRule>
    <cfRule type="cellIs" dxfId="3141" priority="2444" operator="equal">
      <formula>"PENDIENTES"</formula>
    </cfRule>
    <cfRule type="cellIs" dxfId="3140" priority="2445" operator="equal">
      <formula>"NINGUNO"</formula>
    </cfRule>
  </conditionalFormatting>
  <conditionalFormatting sqref="Q302">
    <cfRule type="containsBlanks" dxfId="3139" priority="2431">
      <formula>LEN(TRIM(Q302))=0</formula>
    </cfRule>
    <cfRule type="cellIs" dxfId="3138" priority="2436" operator="equal">
      <formula>"REQUERIMIENTOS SUBSANADOS"</formula>
    </cfRule>
    <cfRule type="containsText" dxfId="3137" priority="2437" operator="containsText" text="NO SUBSANABLE">
      <formula>NOT(ISERROR(SEARCH("NO SUBSANABLE",Q302)))</formula>
    </cfRule>
    <cfRule type="containsText" dxfId="3136" priority="2438" operator="containsText" text="PENDIENTES POR SUBSANAR">
      <formula>NOT(ISERROR(SEARCH("PENDIENTES POR SUBSANAR",Q302)))</formula>
    </cfRule>
    <cfRule type="containsText" dxfId="3135" priority="2439" operator="containsText" text="SIN OBSERVACIÓN">
      <formula>NOT(ISERROR(SEARCH("SIN OBSERVACIÓN",Q302)))</formula>
    </cfRule>
  </conditionalFormatting>
  <conditionalFormatting sqref="S299">
    <cfRule type="cellIs" dxfId="3134" priority="2424" operator="greaterThan">
      <formula>0</formula>
    </cfRule>
    <cfRule type="cellIs" dxfId="3133" priority="2425" operator="equal">
      <formula>0</formula>
    </cfRule>
  </conditionalFormatting>
  <conditionalFormatting sqref="S302">
    <cfRule type="cellIs" dxfId="3132" priority="2422" operator="greaterThan">
      <formula>0</formula>
    </cfRule>
    <cfRule type="cellIs" dxfId="3131" priority="2423" operator="equal">
      <formula>0</formula>
    </cfRule>
  </conditionalFormatting>
  <conditionalFormatting sqref="Q305">
    <cfRule type="containsBlanks" dxfId="3130" priority="2413">
      <formula>LEN(TRIM(Q305))=0</formula>
    </cfRule>
    <cfRule type="cellIs" dxfId="3129" priority="2418" operator="equal">
      <formula>"REQUERIMIENTOS SUBSANADOS"</formula>
    </cfRule>
    <cfRule type="containsText" dxfId="3128" priority="2419" operator="containsText" text="NO SUBSANABLE">
      <formula>NOT(ISERROR(SEARCH("NO SUBSANABLE",Q305)))</formula>
    </cfRule>
    <cfRule type="containsText" dxfId="3127" priority="2420" operator="containsText" text="PENDIENTES POR SUBSANAR">
      <formula>NOT(ISERROR(SEARCH("PENDIENTES POR SUBSANAR",Q305)))</formula>
    </cfRule>
    <cfRule type="containsText" dxfId="3126" priority="2421" operator="containsText" text="SIN OBSERVACIÓN">
      <formula>NOT(ISERROR(SEARCH("SIN OBSERVACIÓN",Q305)))</formula>
    </cfRule>
  </conditionalFormatting>
  <conditionalFormatting sqref="H324">
    <cfRule type="notContainsBlanks" dxfId="3125" priority="2411">
      <formula>LEN(TRIM(H324))&gt;0</formula>
    </cfRule>
  </conditionalFormatting>
  <conditionalFormatting sqref="N330">
    <cfRule type="expression" dxfId="3124" priority="2360">
      <formula>N330=" "</formula>
    </cfRule>
    <cfRule type="expression" dxfId="3123" priority="2361">
      <formula>N330="NO PRESENTÓ CERTIFICADO"</formula>
    </cfRule>
    <cfRule type="expression" dxfId="3122" priority="2362">
      <formula>N330="PRESENTÓ CERTIFICADO"</formula>
    </cfRule>
  </conditionalFormatting>
  <conditionalFormatting sqref="O330">
    <cfRule type="cellIs" dxfId="3121" priority="2356" operator="equal">
      <formula>"PENDIENTE POR DESCRIPCIÓN"</formula>
    </cfRule>
    <cfRule type="cellIs" dxfId="3120" priority="2357" operator="equal">
      <formula>"DESCRIPCIÓN INSUFICIENTE"</formula>
    </cfRule>
    <cfRule type="cellIs" dxfId="3119" priority="2358" operator="equal">
      <formula>"NO ESTÁ ACORDE A ITEM 5.2.1 (T.R.)"</formula>
    </cfRule>
    <cfRule type="cellIs" dxfId="3118" priority="2359" operator="equal">
      <formula>"ACORDE A ITEM 5.2.1 (T.R.)"</formula>
    </cfRule>
  </conditionalFormatting>
  <conditionalFormatting sqref="N333">
    <cfRule type="expression" dxfId="3117" priority="2353">
      <formula>N333=" "</formula>
    </cfRule>
    <cfRule type="expression" dxfId="3116" priority="2354">
      <formula>N333="NO PRESENTÓ CERTIFICADO"</formula>
    </cfRule>
    <cfRule type="expression" dxfId="3115" priority="2355">
      <formula>N333="PRESENTÓ CERTIFICADO"</formula>
    </cfRule>
  </conditionalFormatting>
  <conditionalFormatting sqref="O333">
    <cfRule type="cellIs" dxfId="3114" priority="2349" operator="equal">
      <formula>"PENDIENTE POR DESCRIPCIÓN"</formula>
    </cfRule>
    <cfRule type="cellIs" dxfId="3113" priority="2350" operator="equal">
      <formula>"DESCRIPCIÓN INSUFICIENTE"</formula>
    </cfRule>
    <cfRule type="cellIs" dxfId="3112" priority="2351" operator="equal">
      <formula>"NO ESTÁ ACORDE A ITEM 5.2.1 (T.R.)"</formula>
    </cfRule>
    <cfRule type="cellIs" dxfId="3111" priority="2352" operator="equal">
      <formula>"ACORDE A ITEM 5.2.1 (T.R.)"</formula>
    </cfRule>
  </conditionalFormatting>
  <conditionalFormatting sqref="Q333">
    <cfRule type="containsBlanks" dxfId="3110" priority="2330">
      <formula>LEN(TRIM(Q333))=0</formula>
    </cfRule>
    <cfRule type="cellIs" dxfId="3109" priority="2335" operator="equal">
      <formula>"REQUERIMIENTOS SUBSANADOS"</formula>
    </cfRule>
    <cfRule type="containsText" dxfId="3108" priority="2336" operator="containsText" text="NO SUBSANABLE">
      <formula>NOT(ISERROR(SEARCH("NO SUBSANABLE",Q333)))</formula>
    </cfRule>
    <cfRule type="containsText" dxfId="3107" priority="2337" operator="containsText" text="PENDIENTES POR SUBSANAR">
      <formula>NOT(ISERROR(SEARCH("PENDIENTES POR SUBSANAR",Q333)))</formula>
    </cfRule>
    <cfRule type="containsText" dxfId="3106" priority="2338" operator="containsText" text="SIN OBSERVACIÓN">
      <formula>NOT(ISERROR(SEARCH("SIN OBSERVACIÓN",Q333)))</formula>
    </cfRule>
  </conditionalFormatting>
  <conditionalFormatting sqref="R333">
    <cfRule type="containsBlanks" dxfId="3105" priority="2329">
      <formula>LEN(TRIM(R333))=0</formula>
    </cfRule>
    <cfRule type="cellIs" dxfId="3104" priority="2331" operator="equal">
      <formula>"NO CUMPLEN CON LO SOLICITADO"</formula>
    </cfRule>
    <cfRule type="cellIs" dxfId="3103" priority="2332" operator="equal">
      <formula>"CUMPLEN CON LO SOLICITADO"</formula>
    </cfRule>
    <cfRule type="cellIs" dxfId="3102" priority="2333" operator="equal">
      <formula>"PENDIENTES"</formula>
    </cfRule>
    <cfRule type="cellIs" dxfId="3101" priority="2334" operator="equal">
      <formula>"NINGUNO"</formula>
    </cfRule>
  </conditionalFormatting>
  <conditionalFormatting sqref="H349">
    <cfRule type="notContainsBlanks" dxfId="3100" priority="2318">
      <formula>LEN(TRIM(H349))&gt;0</formula>
    </cfRule>
  </conditionalFormatting>
  <conditionalFormatting sqref="H352">
    <cfRule type="notContainsBlanks" dxfId="3099" priority="2317">
      <formula>LEN(TRIM(H352))&gt;0</formula>
    </cfRule>
  </conditionalFormatting>
  <conditionalFormatting sqref="H355">
    <cfRule type="notContainsBlanks" dxfId="3098" priority="2316">
      <formula>LEN(TRIM(H355))&gt;0</formula>
    </cfRule>
  </conditionalFormatting>
  <conditionalFormatting sqref="N352">
    <cfRule type="expression" dxfId="3097" priority="2240">
      <formula>N352=" "</formula>
    </cfRule>
    <cfRule type="expression" dxfId="3096" priority="2241">
      <formula>N352="NO PRESENTÓ CERTIFICADO"</formula>
    </cfRule>
    <cfRule type="expression" dxfId="3095" priority="2242">
      <formula>N352="PRESENTÓ CERTIFICADO"</formula>
    </cfRule>
  </conditionalFormatting>
  <conditionalFormatting sqref="O352">
    <cfRule type="cellIs" dxfId="3094" priority="2236" operator="equal">
      <formula>"PENDIENTE POR DESCRIPCIÓN"</formula>
    </cfRule>
    <cfRule type="cellIs" dxfId="3093" priority="2237" operator="equal">
      <formula>"DESCRIPCIÓN INSUFICIENTE"</formula>
    </cfRule>
    <cfRule type="cellIs" dxfId="3092" priority="2238" operator="equal">
      <formula>"NO ESTÁ ACORDE A ITEM 5.2.1 (T.R.)"</formula>
    </cfRule>
    <cfRule type="cellIs" dxfId="3091" priority="2239" operator="equal">
      <formula>"ACORDE A ITEM 5.2.1 (T.R.)"</formula>
    </cfRule>
  </conditionalFormatting>
  <conditionalFormatting sqref="N355">
    <cfRule type="expression" dxfId="3090" priority="2233">
      <formula>N355=" "</formula>
    </cfRule>
    <cfRule type="expression" dxfId="3089" priority="2234">
      <formula>N355="NO PRESENTÓ CERTIFICADO"</formula>
    </cfRule>
    <cfRule type="expression" dxfId="3088" priority="2235">
      <formula>N355="PRESENTÓ CERTIFICADO"</formula>
    </cfRule>
  </conditionalFormatting>
  <conditionalFormatting sqref="O355">
    <cfRule type="cellIs" dxfId="3087" priority="2229" operator="equal">
      <formula>"PENDIENTE POR DESCRIPCIÓN"</formula>
    </cfRule>
    <cfRule type="cellIs" dxfId="3086" priority="2230" operator="equal">
      <formula>"DESCRIPCIÓN INSUFICIENTE"</formula>
    </cfRule>
    <cfRule type="cellIs" dxfId="3085" priority="2231" operator="equal">
      <formula>"NO ESTÁ ACORDE A ITEM 5.2.1 (T.R.)"</formula>
    </cfRule>
    <cfRule type="cellIs" dxfId="3084" priority="2232" operator="equal">
      <formula>"ACORDE A ITEM 5.2.1 (T.R.)"</formula>
    </cfRule>
  </conditionalFormatting>
  <conditionalFormatting sqref="Q352">
    <cfRule type="containsBlanks" dxfId="3083" priority="2190">
      <formula>LEN(TRIM(Q352))=0</formula>
    </cfRule>
    <cfRule type="cellIs" dxfId="3082" priority="2195" operator="equal">
      <formula>"REQUERIMIENTOS SUBSANADOS"</formula>
    </cfRule>
    <cfRule type="containsText" dxfId="3081" priority="2196" operator="containsText" text="NO SUBSANABLE">
      <formula>NOT(ISERROR(SEARCH("NO SUBSANABLE",Q352)))</formula>
    </cfRule>
    <cfRule type="containsText" dxfId="3080" priority="2197" operator="containsText" text="PENDIENTES POR SUBSANAR">
      <formula>NOT(ISERROR(SEARCH("PENDIENTES POR SUBSANAR",Q352)))</formula>
    </cfRule>
    <cfRule type="containsText" dxfId="3079" priority="2198" operator="containsText" text="SIN OBSERVACIÓN">
      <formula>NOT(ISERROR(SEARCH("SIN OBSERVACIÓN",Q352)))</formula>
    </cfRule>
  </conditionalFormatting>
  <conditionalFormatting sqref="R352">
    <cfRule type="containsBlanks" dxfId="3078" priority="2189">
      <formula>LEN(TRIM(R352))=0</formula>
    </cfRule>
    <cfRule type="cellIs" dxfId="3077" priority="2191" operator="equal">
      <formula>"NO CUMPLEN CON LO SOLICITADO"</formula>
    </cfRule>
    <cfRule type="cellIs" dxfId="3076" priority="2192" operator="equal">
      <formula>"CUMPLEN CON LO SOLICITADO"</formula>
    </cfRule>
    <cfRule type="cellIs" dxfId="3075" priority="2193" operator="equal">
      <formula>"PENDIENTES"</formula>
    </cfRule>
    <cfRule type="cellIs" dxfId="3074" priority="2194" operator="equal">
      <formula>"NINGUNO"</formula>
    </cfRule>
  </conditionalFormatting>
  <conditionalFormatting sqref="Q355">
    <cfRule type="containsBlanks" dxfId="3073" priority="2180">
      <formula>LEN(TRIM(Q355))=0</formula>
    </cfRule>
    <cfRule type="cellIs" dxfId="3072" priority="2185" operator="equal">
      <formula>"REQUERIMIENTOS SUBSANADOS"</formula>
    </cfRule>
    <cfRule type="containsText" dxfId="3071" priority="2186" operator="containsText" text="NO SUBSANABLE">
      <formula>NOT(ISERROR(SEARCH("NO SUBSANABLE",Q355)))</formula>
    </cfRule>
    <cfRule type="containsText" dxfId="3070" priority="2187" operator="containsText" text="PENDIENTES POR SUBSANAR">
      <formula>NOT(ISERROR(SEARCH("PENDIENTES POR SUBSANAR",Q355)))</formula>
    </cfRule>
    <cfRule type="containsText" dxfId="3069" priority="2188" operator="containsText" text="SIN OBSERVACIÓN">
      <formula>NOT(ISERROR(SEARCH("SIN OBSERVACIÓN",Q355)))</formula>
    </cfRule>
  </conditionalFormatting>
  <conditionalFormatting sqref="R355">
    <cfRule type="containsBlanks" dxfId="3068" priority="2179">
      <formula>LEN(TRIM(R355))=0</formula>
    </cfRule>
    <cfRule type="cellIs" dxfId="3067" priority="2181" operator="equal">
      <formula>"NO CUMPLEN CON LO SOLICITADO"</formula>
    </cfRule>
    <cfRule type="cellIs" dxfId="3066" priority="2182" operator="equal">
      <formula>"CUMPLEN CON LO SOLICITADO"</formula>
    </cfRule>
    <cfRule type="cellIs" dxfId="3065" priority="2183" operator="equal">
      <formula>"PENDIENTES"</formula>
    </cfRule>
    <cfRule type="cellIs" dxfId="3064" priority="2184" operator="equal">
      <formula>"NINGUNO"</formula>
    </cfRule>
  </conditionalFormatting>
  <conditionalFormatting sqref="L167:L168">
    <cfRule type="cellIs" dxfId="3063" priority="1052" operator="equal">
      <formula>"NO CUMPLE"</formula>
    </cfRule>
    <cfRule type="cellIs" dxfId="3062" priority="1053" operator="equal">
      <formula>"CUMPLE"</formula>
    </cfRule>
  </conditionalFormatting>
  <conditionalFormatting sqref="P280">
    <cfRule type="expression" dxfId="3061" priority="1356">
      <formula>Q280="NO SUBSANABLE"</formula>
    </cfRule>
    <cfRule type="expression" dxfId="3060" priority="1357">
      <formula>Q280="REQUERIMIENTOS SUBSANADOS"</formula>
    </cfRule>
    <cfRule type="expression" dxfId="3059" priority="1358">
      <formula>Q280="PENDIENTES POR SUBSANAR"</formula>
    </cfRule>
    <cfRule type="expression" dxfId="3058" priority="1359">
      <formula>Q280="SIN OBSERVACIÓN"</formula>
    </cfRule>
    <cfRule type="containsBlanks" dxfId="3057" priority="1360">
      <formula>LEN(TRIM(P280))=0</formula>
    </cfRule>
  </conditionalFormatting>
  <conditionalFormatting sqref="P352">
    <cfRule type="expression" dxfId="3056" priority="1351">
      <formula>Q352="NO SUBSANABLE"</formula>
    </cfRule>
    <cfRule type="expression" dxfId="3055" priority="1352">
      <formula>Q352="REQUERIMIENTOS SUBSANADOS"</formula>
    </cfRule>
    <cfRule type="expression" dxfId="3054" priority="1353">
      <formula>Q352="PENDIENTES POR SUBSANAR"</formula>
    </cfRule>
    <cfRule type="expression" dxfId="3053" priority="1354">
      <formula>Q352="SIN OBSERVACIÓN"</formula>
    </cfRule>
    <cfRule type="containsBlanks" dxfId="3052" priority="1355">
      <formula>LEN(TRIM(P352))=0</formula>
    </cfRule>
  </conditionalFormatting>
  <conditionalFormatting sqref="R280">
    <cfRule type="containsBlanks" dxfId="3051" priority="1238">
      <formula>LEN(TRIM(R280))=0</formula>
    </cfRule>
    <cfRule type="cellIs" dxfId="3050" priority="1240" operator="equal">
      <formula>"NO CUMPLEN CON LO SOLICITADO"</formula>
    </cfRule>
    <cfRule type="cellIs" dxfId="3049" priority="1241" operator="equal">
      <formula>"CUMPLEN CON LO SOLICITADO"</formula>
    </cfRule>
    <cfRule type="cellIs" dxfId="3048" priority="1242" operator="equal">
      <formula>"PENDIENTES"</formula>
    </cfRule>
    <cfRule type="cellIs" dxfId="3047" priority="1243" operator="equal">
      <formula>"NINGUNO"</formula>
    </cfRule>
  </conditionalFormatting>
  <conditionalFormatting sqref="M16">
    <cfRule type="expression" dxfId="3046" priority="1156">
      <formula>L16="NO CUMPLE"</formula>
    </cfRule>
    <cfRule type="expression" dxfId="3045" priority="1157">
      <formula>L16="CUMPLE"</formula>
    </cfRule>
  </conditionalFormatting>
  <conditionalFormatting sqref="L16:L18">
    <cfRule type="cellIs" dxfId="3044" priority="1154" operator="equal">
      <formula>"NO CUMPLE"</formula>
    </cfRule>
    <cfRule type="cellIs" dxfId="3043" priority="1155" operator="equal">
      <formula>"CUMPLE"</formula>
    </cfRule>
  </conditionalFormatting>
  <conditionalFormatting sqref="M17">
    <cfRule type="expression" dxfId="3042" priority="1152">
      <formula>L17="NO CUMPLE"</formula>
    </cfRule>
    <cfRule type="expression" dxfId="3041" priority="1153">
      <formula>L17="CUMPLE"</formula>
    </cfRule>
  </conditionalFormatting>
  <conditionalFormatting sqref="K16">
    <cfRule type="expression" dxfId="3040" priority="1150">
      <formula>J16="NO CUMPLE"</formula>
    </cfRule>
    <cfRule type="expression" dxfId="3039" priority="1151">
      <formula>J16="CUMPLE"</formula>
    </cfRule>
  </conditionalFormatting>
  <conditionalFormatting sqref="K17:K18">
    <cfRule type="expression" dxfId="3038" priority="1148">
      <formula>J17="NO CUMPLE"</formula>
    </cfRule>
    <cfRule type="expression" dxfId="3037" priority="1149">
      <formula>J17="CUMPLE"</formula>
    </cfRule>
  </conditionalFormatting>
  <conditionalFormatting sqref="M35">
    <cfRule type="expression" dxfId="3036" priority="1146">
      <formula>L35="NO CUMPLE"</formula>
    </cfRule>
    <cfRule type="expression" dxfId="3035" priority="1147">
      <formula>L35="CUMPLE"</formula>
    </cfRule>
  </conditionalFormatting>
  <conditionalFormatting sqref="L35:L37">
    <cfRule type="cellIs" dxfId="3034" priority="1144" operator="equal">
      <formula>"NO CUMPLE"</formula>
    </cfRule>
    <cfRule type="cellIs" dxfId="3033" priority="1145" operator="equal">
      <formula>"CUMPLE"</formula>
    </cfRule>
  </conditionalFormatting>
  <conditionalFormatting sqref="M36">
    <cfRule type="expression" dxfId="3032" priority="1142">
      <formula>L36="NO CUMPLE"</formula>
    </cfRule>
    <cfRule type="expression" dxfId="3031" priority="1143">
      <formula>L36="CUMPLE"</formula>
    </cfRule>
  </conditionalFormatting>
  <conditionalFormatting sqref="K35">
    <cfRule type="expression" dxfId="3030" priority="1140">
      <formula>J35="NO CUMPLE"</formula>
    </cfRule>
    <cfRule type="expression" dxfId="3029" priority="1141">
      <formula>J35="CUMPLE"</formula>
    </cfRule>
  </conditionalFormatting>
  <conditionalFormatting sqref="K36:K37">
    <cfRule type="expression" dxfId="3028" priority="1138">
      <formula>J36="NO CUMPLE"</formula>
    </cfRule>
    <cfRule type="expression" dxfId="3027" priority="1139">
      <formula>J36="CUMPLE"</formula>
    </cfRule>
  </conditionalFormatting>
  <conditionalFormatting sqref="J57">
    <cfRule type="cellIs" dxfId="3026" priority="1136" operator="equal">
      <formula>"NO CUMPLE"</formula>
    </cfRule>
    <cfRule type="cellIs" dxfId="3025" priority="1137" operator="equal">
      <formula>"CUMPLE"</formula>
    </cfRule>
  </conditionalFormatting>
  <conditionalFormatting sqref="J58:J59">
    <cfRule type="cellIs" dxfId="3024" priority="1134" operator="equal">
      <formula>"NO CUMPLE"</formula>
    </cfRule>
    <cfRule type="cellIs" dxfId="3023" priority="1135" operator="equal">
      <formula>"CUMPLE"</formula>
    </cfRule>
  </conditionalFormatting>
  <conditionalFormatting sqref="M57">
    <cfRule type="expression" dxfId="3022" priority="1132">
      <formula>L57="NO CUMPLE"</formula>
    </cfRule>
    <cfRule type="expression" dxfId="3021" priority="1133">
      <formula>L57="CUMPLE"</formula>
    </cfRule>
  </conditionalFormatting>
  <conditionalFormatting sqref="L57:L59">
    <cfRule type="cellIs" dxfId="3020" priority="1130" operator="equal">
      <formula>"NO CUMPLE"</formula>
    </cfRule>
    <cfRule type="cellIs" dxfId="3019" priority="1131" operator="equal">
      <formula>"CUMPLE"</formula>
    </cfRule>
  </conditionalFormatting>
  <conditionalFormatting sqref="M58">
    <cfRule type="expression" dxfId="3018" priority="1128">
      <formula>L58="NO CUMPLE"</formula>
    </cfRule>
    <cfRule type="expression" dxfId="3017" priority="1129">
      <formula>L58="CUMPLE"</formula>
    </cfRule>
  </conditionalFormatting>
  <conditionalFormatting sqref="K57">
    <cfRule type="expression" dxfId="3016" priority="1126">
      <formula>J57="NO CUMPLE"</formula>
    </cfRule>
    <cfRule type="expression" dxfId="3015" priority="1127">
      <formula>J57="CUMPLE"</formula>
    </cfRule>
  </conditionalFormatting>
  <conditionalFormatting sqref="K58:K59">
    <cfRule type="expression" dxfId="3014" priority="1124">
      <formula>J58="NO CUMPLE"</formula>
    </cfRule>
    <cfRule type="expression" dxfId="3013" priority="1125">
      <formula>J58="CUMPLE"</formula>
    </cfRule>
  </conditionalFormatting>
  <conditionalFormatting sqref="M101">
    <cfRule type="expression" dxfId="3012" priority="1122">
      <formula>L101="NO CUMPLE"</formula>
    </cfRule>
    <cfRule type="expression" dxfId="3011" priority="1123">
      <formula>L101="CUMPLE"</formula>
    </cfRule>
  </conditionalFormatting>
  <conditionalFormatting sqref="L103">
    <cfRule type="cellIs" dxfId="3010" priority="1120" operator="equal">
      <formula>"NO CUMPLE"</formula>
    </cfRule>
    <cfRule type="cellIs" dxfId="3009" priority="1121" operator="equal">
      <formula>"CUMPLE"</formula>
    </cfRule>
  </conditionalFormatting>
  <conditionalFormatting sqref="M102">
    <cfRule type="expression" dxfId="3008" priority="1118">
      <formula>L102="NO CUMPLE"</formula>
    </cfRule>
    <cfRule type="expression" dxfId="3007" priority="1119">
      <formula>L102="CUMPLE"</formula>
    </cfRule>
  </conditionalFormatting>
  <conditionalFormatting sqref="K101">
    <cfRule type="expression" dxfId="3006" priority="1116">
      <formula>J101="NO CUMPLE"</formula>
    </cfRule>
    <cfRule type="expression" dxfId="3005" priority="1117">
      <formula>J101="CUMPLE"</formula>
    </cfRule>
  </conditionalFormatting>
  <conditionalFormatting sqref="K102:K103">
    <cfRule type="expression" dxfId="3004" priority="1114">
      <formula>J102="NO CUMPLE"</formula>
    </cfRule>
    <cfRule type="expression" dxfId="3003" priority="1115">
      <formula>J102="CUMPLE"</formula>
    </cfRule>
  </conditionalFormatting>
  <conditionalFormatting sqref="J101">
    <cfRule type="cellIs" dxfId="3002" priority="1112" operator="equal">
      <formula>"NO CUMPLE"</formula>
    </cfRule>
    <cfRule type="cellIs" dxfId="3001" priority="1113" operator="equal">
      <formula>"CUMPLE"</formula>
    </cfRule>
  </conditionalFormatting>
  <conditionalFormatting sqref="J102">
    <cfRule type="cellIs" dxfId="3000" priority="1110" operator="equal">
      <formula>"NO CUMPLE"</formula>
    </cfRule>
    <cfRule type="cellIs" dxfId="2999" priority="1111" operator="equal">
      <formula>"CUMPLE"</formula>
    </cfRule>
  </conditionalFormatting>
  <conditionalFormatting sqref="J103">
    <cfRule type="cellIs" dxfId="2998" priority="1108" operator="equal">
      <formula>"NO CUMPLE"</formula>
    </cfRule>
    <cfRule type="cellIs" dxfId="2997" priority="1109" operator="equal">
      <formula>"CUMPLE"</formula>
    </cfRule>
  </conditionalFormatting>
  <conditionalFormatting sqref="L102">
    <cfRule type="cellIs" dxfId="2996" priority="1106" operator="equal">
      <formula>"NO CUMPLE"</formula>
    </cfRule>
    <cfRule type="cellIs" dxfId="2995" priority="1107" operator="equal">
      <formula>"CUMPLE"</formula>
    </cfRule>
  </conditionalFormatting>
  <conditionalFormatting sqref="L101">
    <cfRule type="cellIs" dxfId="2994" priority="1104" operator="equal">
      <formula>"NO CUMPLE"</formula>
    </cfRule>
    <cfRule type="cellIs" dxfId="2993" priority="1105" operator="equal">
      <formula>"CUMPLE"</formula>
    </cfRule>
  </conditionalFormatting>
  <conditionalFormatting sqref="M123">
    <cfRule type="expression" dxfId="2992" priority="1102">
      <formula>L123="NO CUMPLE"</formula>
    </cfRule>
    <cfRule type="expression" dxfId="2991" priority="1103">
      <formula>L123="CUMPLE"</formula>
    </cfRule>
  </conditionalFormatting>
  <conditionalFormatting sqref="L125">
    <cfRule type="cellIs" dxfId="2990" priority="1100" operator="equal">
      <formula>"NO CUMPLE"</formula>
    </cfRule>
    <cfRule type="cellIs" dxfId="2989" priority="1101" operator="equal">
      <formula>"CUMPLE"</formula>
    </cfRule>
  </conditionalFormatting>
  <conditionalFormatting sqref="M124">
    <cfRule type="expression" dxfId="2988" priority="1098">
      <formula>L124="NO CUMPLE"</formula>
    </cfRule>
    <cfRule type="expression" dxfId="2987" priority="1099">
      <formula>L124="CUMPLE"</formula>
    </cfRule>
  </conditionalFormatting>
  <conditionalFormatting sqref="K123">
    <cfRule type="expression" dxfId="2986" priority="1096">
      <formula>J123="NO CUMPLE"</formula>
    </cfRule>
    <cfRule type="expression" dxfId="2985" priority="1097">
      <formula>J123="CUMPLE"</formula>
    </cfRule>
  </conditionalFormatting>
  <conditionalFormatting sqref="K124:K125">
    <cfRule type="expression" dxfId="2984" priority="1094">
      <formula>J124="NO CUMPLE"</formula>
    </cfRule>
    <cfRule type="expression" dxfId="2983" priority="1095">
      <formula>J124="CUMPLE"</formula>
    </cfRule>
  </conditionalFormatting>
  <conditionalFormatting sqref="J123">
    <cfRule type="cellIs" dxfId="2982" priority="1092" operator="equal">
      <formula>"NO CUMPLE"</formula>
    </cfRule>
    <cfRule type="cellIs" dxfId="2981" priority="1093" operator="equal">
      <formula>"CUMPLE"</formula>
    </cfRule>
  </conditionalFormatting>
  <conditionalFormatting sqref="J124">
    <cfRule type="cellIs" dxfId="2980" priority="1090" operator="equal">
      <formula>"NO CUMPLE"</formula>
    </cfRule>
    <cfRule type="cellIs" dxfId="2979" priority="1091" operator="equal">
      <formula>"CUMPLE"</formula>
    </cfRule>
  </conditionalFormatting>
  <conditionalFormatting sqref="J125">
    <cfRule type="cellIs" dxfId="2978" priority="1088" operator="equal">
      <formula>"NO CUMPLE"</formula>
    </cfRule>
    <cfRule type="cellIs" dxfId="2977" priority="1089" operator="equal">
      <formula>"CUMPLE"</formula>
    </cfRule>
  </conditionalFormatting>
  <conditionalFormatting sqref="L124">
    <cfRule type="cellIs" dxfId="2976" priority="1086" operator="equal">
      <formula>"NO CUMPLE"</formula>
    </cfRule>
    <cfRule type="cellIs" dxfId="2975" priority="1087" operator="equal">
      <formula>"CUMPLE"</formula>
    </cfRule>
  </conditionalFormatting>
  <conditionalFormatting sqref="L123">
    <cfRule type="cellIs" dxfId="2974" priority="1084" operator="equal">
      <formula>"NO CUMPLE"</formula>
    </cfRule>
    <cfRule type="cellIs" dxfId="2973" priority="1085" operator="equal">
      <formula>"CUMPLE"</formula>
    </cfRule>
  </conditionalFormatting>
  <conditionalFormatting sqref="M167">
    <cfRule type="expression" dxfId="2972" priority="1068">
      <formula>L167="NO CUMPLE"</formula>
    </cfRule>
    <cfRule type="expression" dxfId="2971" priority="1069">
      <formula>L167="CUMPLE"</formula>
    </cfRule>
  </conditionalFormatting>
  <conditionalFormatting sqref="L169">
    <cfRule type="cellIs" dxfId="2970" priority="1066" operator="equal">
      <formula>"NO CUMPLE"</formula>
    </cfRule>
    <cfRule type="cellIs" dxfId="2969" priority="1067" operator="equal">
      <formula>"CUMPLE"</formula>
    </cfRule>
  </conditionalFormatting>
  <conditionalFormatting sqref="M168">
    <cfRule type="expression" dxfId="2968" priority="1064">
      <formula>L168="NO CUMPLE"</formula>
    </cfRule>
    <cfRule type="expression" dxfId="2967" priority="1065">
      <formula>L168="CUMPLE"</formula>
    </cfRule>
  </conditionalFormatting>
  <conditionalFormatting sqref="K167">
    <cfRule type="expression" dxfId="2966" priority="1062">
      <formula>J167="NO CUMPLE"</formula>
    </cfRule>
    <cfRule type="expression" dxfId="2965" priority="1063">
      <formula>J167="CUMPLE"</formula>
    </cfRule>
  </conditionalFormatting>
  <conditionalFormatting sqref="K168:K169">
    <cfRule type="expression" dxfId="2964" priority="1060">
      <formula>J168="NO CUMPLE"</formula>
    </cfRule>
    <cfRule type="expression" dxfId="2963" priority="1061">
      <formula>J168="CUMPLE"</formula>
    </cfRule>
  </conditionalFormatting>
  <conditionalFormatting sqref="J167">
    <cfRule type="cellIs" dxfId="2962" priority="1058" operator="equal">
      <formula>"NO CUMPLE"</formula>
    </cfRule>
    <cfRule type="cellIs" dxfId="2961" priority="1059" operator="equal">
      <formula>"CUMPLE"</formula>
    </cfRule>
  </conditionalFormatting>
  <conditionalFormatting sqref="J168">
    <cfRule type="cellIs" dxfId="2960" priority="1056" operator="equal">
      <formula>"NO CUMPLE"</formula>
    </cfRule>
    <cfRule type="cellIs" dxfId="2959" priority="1057" operator="equal">
      <formula>"CUMPLE"</formula>
    </cfRule>
  </conditionalFormatting>
  <conditionalFormatting sqref="J169">
    <cfRule type="cellIs" dxfId="2958" priority="1054" operator="equal">
      <formula>"NO CUMPLE"</formula>
    </cfRule>
    <cfRule type="cellIs" dxfId="2957" priority="1055" operator="equal">
      <formula>"CUMPLE"</formula>
    </cfRule>
  </conditionalFormatting>
  <conditionalFormatting sqref="J189">
    <cfRule type="cellIs" dxfId="2956" priority="1032" operator="equal">
      <formula>"NO CUMPLE"</formula>
    </cfRule>
    <cfRule type="cellIs" dxfId="2955" priority="1033" operator="equal">
      <formula>"CUMPLE"</formula>
    </cfRule>
  </conditionalFormatting>
  <conditionalFormatting sqref="J190:J191">
    <cfRule type="cellIs" dxfId="2954" priority="1030" operator="equal">
      <formula>"NO CUMPLE"</formula>
    </cfRule>
    <cfRule type="cellIs" dxfId="2953" priority="1031" operator="equal">
      <formula>"CUMPLE"</formula>
    </cfRule>
  </conditionalFormatting>
  <conditionalFormatting sqref="M189">
    <cfRule type="expression" dxfId="2952" priority="1028">
      <formula>L189="NO CUMPLE"</formula>
    </cfRule>
    <cfRule type="expression" dxfId="2951" priority="1029">
      <formula>L189="CUMPLE"</formula>
    </cfRule>
  </conditionalFormatting>
  <conditionalFormatting sqref="L189:L191">
    <cfRule type="cellIs" dxfId="2950" priority="1026" operator="equal">
      <formula>"NO CUMPLE"</formula>
    </cfRule>
    <cfRule type="cellIs" dxfId="2949" priority="1027" operator="equal">
      <formula>"CUMPLE"</formula>
    </cfRule>
  </conditionalFormatting>
  <conditionalFormatting sqref="M190">
    <cfRule type="expression" dxfId="2948" priority="1024">
      <formula>L190="NO CUMPLE"</formula>
    </cfRule>
    <cfRule type="expression" dxfId="2947" priority="1025">
      <formula>L190="CUMPLE"</formula>
    </cfRule>
  </conditionalFormatting>
  <conditionalFormatting sqref="K189">
    <cfRule type="expression" dxfId="2946" priority="1022">
      <formula>J189="NO CUMPLE"</formula>
    </cfRule>
    <cfRule type="expression" dxfId="2945" priority="1023">
      <formula>J189="CUMPLE"</formula>
    </cfRule>
  </conditionalFormatting>
  <conditionalFormatting sqref="K190:K191">
    <cfRule type="expression" dxfId="2944" priority="1020">
      <formula>J190="NO CUMPLE"</formula>
    </cfRule>
    <cfRule type="expression" dxfId="2943" priority="1021">
      <formula>J190="CUMPLE"</formula>
    </cfRule>
  </conditionalFormatting>
  <conditionalFormatting sqref="J211">
    <cfRule type="cellIs" dxfId="2942" priority="1018" operator="equal">
      <formula>"NO CUMPLE"</formula>
    </cfRule>
    <cfRule type="cellIs" dxfId="2941" priority="1019" operator="equal">
      <formula>"CUMPLE"</formula>
    </cfRule>
  </conditionalFormatting>
  <conditionalFormatting sqref="J212:J213">
    <cfRule type="cellIs" dxfId="2940" priority="1016" operator="equal">
      <formula>"NO CUMPLE"</formula>
    </cfRule>
    <cfRule type="cellIs" dxfId="2939" priority="1017" operator="equal">
      <formula>"CUMPLE"</formula>
    </cfRule>
  </conditionalFormatting>
  <conditionalFormatting sqref="M211">
    <cfRule type="expression" dxfId="2938" priority="1014">
      <formula>L211="NO CUMPLE"</formula>
    </cfRule>
    <cfRule type="expression" dxfId="2937" priority="1015">
      <formula>L211="CUMPLE"</formula>
    </cfRule>
  </conditionalFormatting>
  <conditionalFormatting sqref="L211:L213">
    <cfRule type="cellIs" dxfId="2936" priority="1012" operator="equal">
      <formula>"NO CUMPLE"</formula>
    </cfRule>
    <cfRule type="cellIs" dxfId="2935" priority="1013" operator="equal">
      <formula>"CUMPLE"</formula>
    </cfRule>
  </conditionalFormatting>
  <conditionalFormatting sqref="M212">
    <cfRule type="expression" dxfId="2934" priority="1010">
      <formula>L212="NO CUMPLE"</formula>
    </cfRule>
    <cfRule type="expression" dxfId="2933" priority="1011">
      <formula>L212="CUMPLE"</formula>
    </cfRule>
  </conditionalFormatting>
  <conditionalFormatting sqref="K211">
    <cfRule type="expression" dxfId="2932" priority="1008">
      <formula>J211="NO CUMPLE"</formula>
    </cfRule>
    <cfRule type="expression" dxfId="2931" priority="1009">
      <formula>J211="CUMPLE"</formula>
    </cfRule>
  </conditionalFormatting>
  <conditionalFormatting sqref="K212:K213">
    <cfRule type="expression" dxfId="2930" priority="1006">
      <formula>J212="NO CUMPLE"</formula>
    </cfRule>
    <cfRule type="expression" dxfId="2929" priority="1007">
      <formula>J212="CUMPLE"</formula>
    </cfRule>
  </conditionalFormatting>
  <conditionalFormatting sqref="J233">
    <cfRule type="cellIs" dxfId="2928" priority="1004" operator="equal">
      <formula>"NO CUMPLE"</formula>
    </cfRule>
    <cfRule type="cellIs" dxfId="2927" priority="1005" operator="equal">
      <formula>"CUMPLE"</formula>
    </cfRule>
  </conditionalFormatting>
  <conditionalFormatting sqref="J234:J235">
    <cfRule type="cellIs" dxfId="2926" priority="1002" operator="equal">
      <formula>"NO CUMPLE"</formula>
    </cfRule>
    <cfRule type="cellIs" dxfId="2925" priority="1003" operator="equal">
      <formula>"CUMPLE"</formula>
    </cfRule>
  </conditionalFormatting>
  <conditionalFormatting sqref="M233">
    <cfRule type="expression" dxfId="2924" priority="1000">
      <formula>L233="NO CUMPLE"</formula>
    </cfRule>
    <cfRule type="expression" dxfId="2923" priority="1001">
      <formula>L233="CUMPLE"</formula>
    </cfRule>
  </conditionalFormatting>
  <conditionalFormatting sqref="L233:L235">
    <cfRule type="cellIs" dxfId="2922" priority="998" operator="equal">
      <formula>"NO CUMPLE"</formula>
    </cfRule>
    <cfRule type="cellIs" dxfId="2921" priority="999" operator="equal">
      <formula>"CUMPLE"</formula>
    </cfRule>
  </conditionalFormatting>
  <conditionalFormatting sqref="M234">
    <cfRule type="expression" dxfId="2920" priority="996">
      <formula>L234="NO CUMPLE"</formula>
    </cfRule>
    <cfRule type="expression" dxfId="2919" priority="997">
      <formula>L234="CUMPLE"</formula>
    </cfRule>
  </conditionalFormatting>
  <conditionalFormatting sqref="K233">
    <cfRule type="expression" dxfId="2918" priority="994">
      <formula>J233="NO CUMPLE"</formula>
    </cfRule>
    <cfRule type="expression" dxfId="2917" priority="995">
      <formula>J233="CUMPLE"</formula>
    </cfRule>
  </conditionalFormatting>
  <conditionalFormatting sqref="K234:K235">
    <cfRule type="expression" dxfId="2916" priority="992">
      <formula>J234="NO CUMPLE"</formula>
    </cfRule>
    <cfRule type="expression" dxfId="2915" priority="993">
      <formula>J234="CUMPLE"</formula>
    </cfRule>
  </conditionalFormatting>
  <conditionalFormatting sqref="J255">
    <cfRule type="cellIs" dxfId="2914" priority="976" operator="equal">
      <formula>"NO CUMPLE"</formula>
    </cfRule>
    <cfRule type="cellIs" dxfId="2913" priority="977" operator="equal">
      <formula>"CUMPLE"</formula>
    </cfRule>
  </conditionalFormatting>
  <conditionalFormatting sqref="J256:J257">
    <cfRule type="cellIs" dxfId="2912" priority="974" operator="equal">
      <formula>"NO CUMPLE"</formula>
    </cfRule>
    <cfRule type="cellIs" dxfId="2911" priority="975" operator="equal">
      <formula>"CUMPLE"</formula>
    </cfRule>
  </conditionalFormatting>
  <conditionalFormatting sqref="M255">
    <cfRule type="expression" dxfId="2910" priority="972">
      <formula>L255="NO CUMPLE"</formula>
    </cfRule>
    <cfRule type="expression" dxfId="2909" priority="973">
      <formula>L255="CUMPLE"</formula>
    </cfRule>
  </conditionalFormatting>
  <conditionalFormatting sqref="L255:L257">
    <cfRule type="cellIs" dxfId="2908" priority="970" operator="equal">
      <formula>"NO CUMPLE"</formula>
    </cfRule>
    <cfRule type="cellIs" dxfId="2907" priority="971" operator="equal">
      <formula>"CUMPLE"</formula>
    </cfRule>
  </conditionalFormatting>
  <conditionalFormatting sqref="M256">
    <cfRule type="expression" dxfId="2906" priority="968">
      <formula>L256="NO CUMPLE"</formula>
    </cfRule>
    <cfRule type="expression" dxfId="2905" priority="969">
      <formula>L256="CUMPLE"</formula>
    </cfRule>
  </conditionalFormatting>
  <conditionalFormatting sqref="K255">
    <cfRule type="expression" dxfId="2904" priority="966">
      <formula>J255="NO CUMPLE"</formula>
    </cfRule>
    <cfRule type="expression" dxfId="2903" priority="967">
      <formula>J255="CUMPLE"</formula>
    </cfRule>
  </conditionalFormatting>
  <conditionalFormatting sqref="K256:K257">
    <cfRule type="expression" dxfId="2902" priority="964">
      <formula>J256="NO CUMPLE"</formula>
    </cfRule>
    <cfRule type="expression" dxfId="2901" priority="965">
      <formula>J256="CUMPLE"</formula>
    </cfRule>
  </conditionalFormatting>
  <conditionalFormatting sqref="J277">
    <cfRule type="cellIs" dxfId="2900" priority="934" operator="equal">
      <formula>"NO CUMPLE"</formula>
    </cfRule>
    <cfRule type="cellIs" dxfId="2899" priority="935" operator="equal">
      <formula>"CUMPLE"</formula>
    </cfRule>
  </conditionalFormatting>
  <conditionalFormatting sqref="J278:J279">
    <cfRule type="cellIs" dxfId="2898" priority="932" operator="equal">
      <formula>"NO CUMPLE"</formula>
    </cfRule>
    <cfRule type="cellIs" dxfId="2897" priority="933" operator="equal">
      <formula>"CUMPLE"</formula>
    </cfRule>
  </conditionalFormatting>
  <conditionalFormatting sqref="M277">
    <cfRule type="expression" dxfId="2896" priority="930">
      <formula>L277="NO CUMPLE"</formula>
    </cfRule>
    <cfRule type="expression" dxfId="2895" priority="931">
      <formula>L277="CUMPLE"</formula>
    </cfRule>
  </conditionalFormatting>
  <conditionalFormatting sqref="L277:L279">
    <cfRule type="cellIs" dxfId="2894" priority="928" operator="equal">
      <formula>"NO CUMPLE"</formula>
    </cfRule>
    <cfRule type="cellIs" dxfId="2893" priority="929" operator="equal">
      <formula>"CUMPLE"</formula>
    </cfRule>
  </conditionalFormatting>
  <conditionalFormatting sqref="M278">
    <cfRule type="expression" dxfId="2892" priority="926">
      <formula>L278="NO CUMPLE"</formula>
    </cfRule>
    <cfRule type="expression" dxfId="2891" priority="927">
      <formula>L278="CUMPLE"</formula>
    </cfRule>
  </conditionalFormatting>
  <conditionalFormatting sqref="K277">
    <cfRule type="expression" dxfId="2890" priority="924">
      <formula>J277="NO CUMPLE"</formula>
    </cfRule>
    <cfRule type="expression" dxfId="2889" priority="925">
      <formula>J277="CUMPLE"</formula>
    </cfRule>
  </conditionalFormatting>
  <conditionalFormatting sqref="K278:K279">
    <cfRule type="expression" dxfId="2888" priority="922">
      <formula>J278="NO CUMPLE"</formula>
    </cfRule>
    <cfRule type="expression" dxfId="2887" priority="923">
      <formula>J278="CUMPLE"</formula>
    </cfRule>
  </conditionalFormatting>
  <conditionalFormatting sqref="M280">
    <cfRule type="expression" dxfId="2886" priority="916">
      <formula>L280="NO CUMPLE"</formula>
    </cfRule>
    <cfRule type="expression" dxfId="2885" priority="917">
      <formula>L280="CUMPLE"</formula>
    </cfRule>
  </conditionalFormatting>
  <conditionalFormatting sqref="L282">
    <cfRule type="cellIs" dxfId="2884" priority="914" operator="equal">
      <formula>"NO CUMPLE"</formula>
    </cfRule>
    <cfRule type="cellIs" dxfId="2883" priority="915" operator="equal">
      <formula>"CUMPLE"</formula>
    </cfRule>
  </conditionalFormatting>
  <conditionalFormatting sqref="M281">
    <cfRule type="expression" dxfId="2882" priority="912">
      <formula>L281="NO CUMPLE"</formula>
    </cfRule>
    <cfRule type="expression" dxfId="2881" priority="913">
      <formula>L281="CUMPLE"</formula>
    </cfRule>
  </conditionalFormatting>
  <conditionalFormatting sqref="K280">
    <cfRule type="expression" dxfId="2880" priority="910">
      <formula>J280="NO CUMPLE"</formula>
    </cfRule>
    <cfRule type="expression" dxfId="2879" priority="911">
      <formula>J280="CUMPLE"</formula>
    </cfRule>
  </conditionalFormatting>
  <conditionalFormatting sqref="K281:K282">
    <cfRule type="expression" dxfId="2878" priority="908">
      <formula>J281="NO CUMPLE"</formula>
    </cfRule>
    <cfRule type="expression" dxfId="2877" priority="909">
      <formula>J281="CUMPLE"</formula>
    </cfRule>
  </conditionalFormatting>
  <conditionalFormatting sqref="M299">
    <cfRule type="expression" dxfId="2876" priority="906">
      <formula>L299="NO CUMPLE"</formula>
    </cfRule>
    <cfRule type="expression" dxfId="2875" priority="907">
      <formula>L299="CUMPLE"</formula>
    </cfRule>
  </conditionalFormatting>
  <conditionalFormatting sqref="L300:L301">
    <cfRule type="cellIs" dxfId="2874" priority="904" operator="equal">
      <formula>"NO CUMPLE"</formula>
    </cfRule>
    <cfRule type="cellIs" dxfId="2873" priority="905" operator="equal">
      <formula>"CUMPLE"</formula>
    </cfRule>
  </conditionalFormatting>
  <conditionalFormatting sqref="M300">
    <cfRule type="expression" dxfId="2872" priority="902">
      <formula>L300="NO CUMPLE"</formula>
    </cfRule>
    <cfRule type="expression" dxfId="2871" priority="903">
      <formula>L300="CUMPLE"</formula>
    </cfRule>
  </conditionalFormatting>
  <conditionalFormatting sqref="K299">
    <cfRule type="expression" dxfId="2870" priority="900">
      <formula>J299="NO CUMPLE"</formula>
    </cfRule>
    <cfRule type="expression" dxfId="2869" priority="901">
      <formula>J299="CUMPLE"</formula>
    </cfRule>
  </conditionalFormatting>
  <conditionalFormatting sqref="K300:K301">
    <cfRule type="expression" dxfId="2868" priority="898">
      <formula>J300="NO CUMPLE"</formula>
    </cfRule>
    <cfRule type="expression" dxfId="2867" priority="899">
      <formula>J300="CUMPLE"</formula>
    </cfRule>
  </conditionalFormatting>
  <conditionalFormatting sqref="J301">
    <cfRule type="cellIs" dxfId="2866" priority="896" operator="equal">
      <formula>"NO CUMPLE"</formula>
    </cfRule>
    <cfRule type="cellIs" dxfId="2865" priority="897" operator="equal">
      <formula>"CUMPLE"</formula>
    </cfRule>
  </conditionalFormatting>
  <conditionalFormatting sqref="J300">
    <cfRule type="cellIs" dxfId="2864" priority="894" operator="equal">
      <formula>"NO CUMPLE"</formula>
    </cfRule>
    <cfRule type="cellIs" dxfId="2863" priority="895" operator="equal">
      <formula>"CUMPLE"</formula>
    </cfRule>
  </conditionalFormatting>
  <conditionalFormatting sqref="L299">
    <cfRule type="cellIs" dxfId="2862" priority="892" operator="equal">
      <formula>"NO CUMPLE"</formula>
    </cfRule>
    <cfRule type="cellIs" dxfId="2861" priority="893" operator="equal">
      <formula>"CUMPLE"</formula>
    </cfRule>
  </conditionalFormatting>
  <conditionalFormatting sqref="J299">
    <cfRule type="cellIs" dxfId="2860" priority="890" operator="equal">
      <formula>"NO CUMPLE"</formula>
    </cfRule>
    <cfRule type="cellIs" dxfId="2859" priority="891" operator="equal">
      <formula>"CUMPLE"</formula>
    </cfRule>
  </conditionalFormatting>
  <conditionalFormatting sqref="J330">
    <cfRule type="cellIs" dxfId="2858" priority="888" operator="equal">
      <formula>"NO CUMPLE"</formula>
    </cfRule>
    <cfRule type="cellIs" dxfId="2857" priority="889" operator="equal">
      <formula>"CUMPLE"</formula>
    </cfRule>
  </conditionalFormatting>
  <conditionalFormatting sqref="J331:J332">
    <cfRule type="cellIs" dxfId="2856" priority="886" operator="equal">
      <formula>"NO CUMPLE"</formula>
    </cfRule>
    <cfRule type="cellIs" dxfId="2855" priority="887" operator="equal">
      <formula>"CUMPLE"</formula>
    </cfRule>
  </conditionalFormatting>
  <conditionalFormatting sqref="J333">
    <cfRule type="cellIs" dxfId="2854" priority="884" operator="equal">
      <formula>"NO CUMPLE"</formula>
    </cfRule>
    <cfRule type="cellIs" dxfId="2853" priority="885" operator="equal">
      <formula>"CUMPLE"</formula>
    </cfRule>
  </conditionalFormatting>
  <conditionalFormatting sqref="J334:J335">
    <cfRule type="cellIs" dxfId="2852" priority="882" operator="equal">
      <formula>"NO CUMPLE"</formula>
    </cfRule>
    <cfRule type="cellIs" dxfId="2851" priority="883" operator="equal">
      <formula>"CUMPLE"</formula>
    </cfRule>
  </conditionalFormatting>
  <conditionalFormatting sqref="M330">
    <cfRule type="expression" dxfId="2850" priority="860">
      <formula>L330="NO CUMPLE"</formula>
    </cfRule>
    <cfRule type="expression" dxfId="2849" priority="861">
      <formula>L330="CUMPLE"</formula>
    </cfRule>
  </conditionalFormatting>
  <conditionalFormatting sqref="L330:L332">
    <cfRule type="cellIs" dxfId="2848" priority="858" operator="equal">
      <formula>"NO CUMPLE"</formula>
    </cfRule>
    <cfRule type="cellIs" dxfId="2847" priority="859" operator="equal">
      <formula>"CUMPLE"</formula>
    </cfRule>
  </conditionalFormatting>
  <conditionalFormatting sqref="M331">
    <cfRule type="expression" dxfId="2846" priority="856">
      <formula>L331="NO CUMPLE"</formula>
    </cfRule>
    <cfRule type="expression" dxfId="2845" priority="857">
      <formula>L331="CUMPLE"</formula>
    </cfRule>
  </conditionalFormatting>
  <conditionalFormatting sqref="K330">
    <cfRule type="expression" dxfId="2844" priority="854">
      <formula>J330="NO CUMPLE"</formula>
    </cfRule>
    <cfRule type="expression" dxfId="2843" priority="855">
      <formula>J330="CUMPLE"</formula>
    </cfRule>
  </conditionalFormatting>
  <conditionalFormatting sqref="K331:K332">
    <cfRule type="expression" dxfId="2842" priority="852">
      <formula>J331="NO CUMPLE"</formula>
    </cfRule>
    <cfRule type="expression" dxfId="2841" priority="853">
      <formula>J331="CUMPLE"</formula>
    </cfRule>
  </conditionalFormatting>
  <conditionalFormatting sqref="M333">
    <cfRule type="expression" dxfId="2840" priority="850">
      <formula>L333="NO CUMPLE"</formula>
    </cfRule>
    <cfRule type="expression" dxfId="2839" priority="851">
      <formula>L333="CUMPLE"</formula>
    </cfRule>
  </conditionalFormatting>
  <conditionalFormatting sqref="L333:L335">
    <cfRule type="cellIs" dxfId="2838" priority="848" operator="equal">
      <formula>"NO CUMPLE"</formula>
    </cfRule>
    <cfRule type="cellIs" dxfId="2837" priority="849" operator="equal">
      <formula>"CUMPLE"</formula>
    </cfRule>
  </conditionalFormatting>
  <conditionalFormatting sqref="M334">
    <cfRule type="expression" dxfId="2836" priority="846">
      <formula>L334="NO CUMPLE"</formula>
    </cfRule>
    <cfRule type="expression" dxfId="2835" priority="847">
      <formula>L334="CUMPLE"</formula>
    </cfRule>
  </conditionalFormatting>
  <conditionalFormatting sqref="K333">
    <cfRule type="expression" dxfId="2834" priority="844">
      <formula>J333="NO CUMPLE"</formula>
    </cfRule>
    <cfRule type="expression" dxfId="2833" priority="845">
      <formula>J333="CUMPLE"</formula>
    </cfRule>
  </conditionalFormatting>
  <conditionalFormatting sqref="K334:K335">
    <cfRule type="expression" dxfId="2832" priority="842">
      <formula>J334="NO CUMPLE"</formula>
    </cfRule>
    <cfRule type="expression" dxfId="2831" priority="843">
      <formula>J334="CUMPLE"</formula>
    </cfRule>
  </conditionalFormatting>
  <conditionalFormatting sqref="M321">
    <cfRule type="expression" dxfId="2830" priority="822">
      <formula>L321="NO CUMPLE"</formula>
    </cfRule>
    <cfRule type="expression" dxfId="2829" priority="823">
      <formula>L321="CUMPLE"</formula>
    </cfRule>
  </conditionalFormatting>
  <conditionalFormatting sqref="L322:L323">
    <cfRule type="cellIs" dxfId="2828" priority="820" operator="equal">
      <formula>"NO CUMPLE"</formula>
    </cfRule>
    <cfRule type="cellIs" dxfId="2827" priority="821" operator="equal">
      <formula>"CUMPLE"</formula>
    </cfRule>
  </conditionalFormatting>
  <conditionalFormatting sqref="M322">
    <cfRule type="expression" dxfId="2826" priority="818">
      <formula>L322="NO CUMPLE"</formula>
    </cfRule>
    <cfRule type="expression" dxfId="2825" priority="819">
      <formula>L322="CUMPLE"</formula>
    </cfRule>
  </conditionalFormatting>
  <conditionalFormatting sqref="K321">
    <cfRule type="expression" dxfId="2824" priority="816">
      <formula>J321="NO CUMPLE"</formula>
    </cfRule>
    <cfRule type="expression" dxfId="2823" priority="817">
      <formula>J321="CUMPLE"</formula>
    </cfRule>
  </conditionalFormatting>
  <conditionalFormatting sqref="K322:K323">
    <cfRule type="expression" dxfId="2822" priority="814">
      <formula>J322="NO CUMPLE"</formula>
    </cfRule>
    <cfRule type="expression" dxfId="2821" priority="815">
      <formula>J322="CUMPLE"</formula>
    </cfRule>
  </conditionalFormatting>
  <conditionalFormatting sqref="J323">
    <cfRule type="cellIs" dxfId="2820" priority="812" operator="equal">
      <formula>"NO CUMPLE"</formula>
    </cfRule>
    <cfRule type="cellIs" dxfId="2819" priority="813" operator="equal">
      <formula>"CUMPLE"</formula>
    </cfRule>
  </conditionalFormatting>
  <conditionalFormatting sqref="J322">
    <cfRule type="cellIs" dxfId="2818" priority="810" operator="equal">
      <formula>"NO CUMPLE"</formula>
    </cfRule>
    <cfRule type="cellIs" dxfId="2817" priority="811" operator="equal">
      <formula>"CUMPLE"</formula>
    </cfRule>
  </conditionalFormatting>
  <conditionalFormatting sqref="L321">
    <cfRule type="cellIs" dxfId="2816" priority="808" operator="equal">
      <formula>"NO CUMPLE"</formula>
    </cfRule>
    <cfRule type="cellIs" dxfId="2815" priority="809" operator="equal">
      <formula>"CUMPLE"</formula>
    </cfRule>
  </conditionalFormatting>
  <conditionalFormatting sqref="J321">
    <cfRule type="cellIs" dxfId="2814" priority="806" operator="equal">
      <formula>"NO CUMPLE"</formula>
    </cfRule>
    <cfRule type="cellIs" dxfId="2813" priority="807" operator="equal">
      <formula>"CUMPLE"</formula>
    </cfRule>
  </conditionalFormatting>
  <conditionalFormatting sqref="J352">
    <cfRule type="cellIs" dxfId="2812" priority="804" operator="equal">
      <formula>"NO CUMPLE"</formula>
    </cfRule>
    <cfRule type="cellIs" dxfId="2811" priority="805" operator="equal">
      <formula>"CUMPLE"</formula>
    </cfRule>
  </conditionalFormatting>
  <conditionalFormatting sqref="J353:J354">
    <cfRule type="cellIs" dxfId="2810" priority="802" operator="equal">
      <formula>"NO CUMPLE"</formula>
    </cfRule>
    <cfRule type="cellIs" dxfId="2809" priority="803" operator="equal">
      <formula>"CUMPLE"</formula>
    </cfRule>
  </conditionalFormatting>
  <conditionalFormatting sqref="J355">
    <cfRule type="cellIs" dxfId="2808" priority="800" operator="equal">
      <formula>"NO CUMPLE"</formula>
    </cfRule>
    <cfRule type="cellIs" dxfId="2807" priority="801" operator="equal">
      <formula>"CUMPLE"</formula>
    </cfRule>
  </conditionalFormatting>
  <conditionalFormatting sqref="J356:J357">
    <cfRule type="cellIs" dxfId="2806" priority="798" operator="equal">
      <formula>"NO CUMPLE"</formula>
    </cfRule>
    <cfRule type="cellIs" dxfId="2805" priority="799" operator="equal">
      <formula>"CUMPLE"</formula>
    </cfRule>
  </conditionalFormatting>
  <conditionalFormatting sqref="M352">
    <cfRule type="expression" dxfId="2804" priority="776">
      <formula>L352="NO CUMPLE"</formula>
    </cfRule>
    <cfRule type="expression" dxfId="2803" priority="777">
      <formula>L352="CUMPLE"</formula>
    </cfRule>
  </conditionalFormatting>
  <conditionalFormatting sqref="L352:L354">
    <cfRule type="cellIs" dxfId="2802" priority="774" operator="equal">
      <formula>"NO CUMPLE"</formula>
    </cfRule>
    <cfRule type="cellIs" dxfId="2801" priority="775" operator="equal">
      <formula>"CUMPLE"</formula>
    </cfRule>
  </conditionalFormatting>
  <conditionalFormatting sqref="M353">
    <cfRule type="expression" dxfId="2800" priority="772">
      <formula>L353="NO CUMPLE"</formula>
    </cfRule>
    <cfRule type="expression" dxfId="2799" priority="773">
      <formula>L353="CUMPLE"</formula>
    </cfRule>
  </conditionalFormatting>
  <conditionalFormatting sqref="K352">
    <cfRule type="expression" dxfId="2798" priority="770">
      <formula>J352="NO CUMPLE"</formula>
    </cfRule>
    <cfRule type="expression" dxfId="2797" priority="771">
      <formula>J352="CUMPLE"</formula>
    </cfRule>
  </conditionalFormatting>
  <conditionalFormatting sqref="K353:K354">
    <cfRule type="expression" dxfId="2796" priority="768">
      <formula>J353="NO CUMPLE"</formula>
    </cfRule>
    <cfRule type="expression" dxfId="2795" priority="769">
      <formula>J353="CUMPLE"</formula>
    </cfRule>
  </conditionalFormatting>
  <conditionalFormatting sqref="M355">
    <cfRule type="expression" dxfId="2794" priority="766">
      <formula>L355="NO CUMPLE"</formula>
    </cfRule>
    <cfRule type="expression" dxfId="2793" priority="767">
      <formula>L355="CUMPLE"</formula>
    </cfRule>
  </conditionalFormatting>
  <conditionalFormatting sqref="L355:L357">
    <cfRule type="cellIs" dxfId="2792" priority="764" operator="equal">
      <formula>"NO CUMPLE"</formula>
    </cfRule>
    <cfRule type="cellIs" dxfId="2791" priority="765" operator="equal">
      <formula>"CUMPLE"</formula>
    </cfRule>
  </conditionalFormatting>
  <conditionalFormatting sqref="M356">
    <cfRule type="expression" dxfId="2790" priority="762">
      <formula>L356="NO CUMPLE"</formula>
    </cfRule>
    <cfRule type="expression" dxfId="2789" priority="763">
      <formula>L356="CUMPLE"</formula>
    </cfRule>
  </conditionalFormatting>
  <conditionalFormatting sqref="K355">
    <cfRule type="expression" dxfId="2788" priority="760">
      <formula>J355="NO CUMPLE"</formula>
    </cfRule>
    <cfRule type="expression" dxfId="2787" priority="761">
      <formula>J355="CUMPLE"</formula>
    </cfRule>
  </conditionalFormatting>
  <conditionalFormatting sqref="K356:K357">
    <cfRule type="expression" dxfId="2786" priority="758">
      <formula>J356="NO CUMPLE"</formula>
    </cfRule>
    <cfRule type="expression" dxfId="2785" priority="759">
      <formula>J356="CUMPLE"</formula>
    </cfRule>
  </conditionalFormatting>
  <conditionalFormatting sqref="M343">
    <cfRule type="expression" dxfId="2784" priority="738">
      <formula>L343="NO CUMPLE"</formula>
    </cfRule>
    <cfRule type="expression" dxfId="2783" priority="739">
      <formula>L343="CUMPLE"</formula>
    </cfRule>
  </conditionalFormatting>
  <conditionalFormatting sqref="L344:L345">
    <cfRule type="cellIs" dxfId="2782" priority="736" operator="equal">
      <formula>"NO CUMPLE"</formula>
    </cfRule>
    <cfRule type="cellIs" dxfId="2781" priority="737" operator="equal">
      <formula>"CUMPLE"</formula>
    </cfRule>
  </conditionalFormatting>
  <conditionalFormatting sqref="M344">
    <cfRule type="expression" dxfId="2780" priority="734">
      <formula>L344="NO CUMPLE"</formula>
    </cfRule>
    <cfRule type="expression" dxfId="2779" priority="735">
      <formula>L344="CUMPLE"</formula>
    </cfRule>
  </conditionalFormatting>
  <conditionalFormatting sqref="K343">
    <cfRule type="expression" dxfId="2778" priority="732">
      <formula>J343="NO CUMPLE"</formula>
    </cfRule>
    <cfRule type="expression" dxfId="2777" priority="733">
      <formula>J343="CUMPLE"</formula>
    </cfRule>
  </conditionalFormatting>
  <conditionalFormatting sqref="K344:K345">
    <cfRule type="expression" dxfId="2776" priority="730">
      <formula>J344="NO CUMPLE"</formula>
    </cfRule>
    <cfRule type="expression" dxfId="2775" priority="731">
      <formula>J344="CUMPLE"</formula>
    </cfRule>
  </conditionalFormatting>
  <conditionalFormatting sqref="J345">
    <cfRule type="cellIs" dxfId="2774" priority="728" operator="equal">
      <formula>"NO CUMPLE"</formula>
    </cfRule>
    <cfRule type="cellIs" dxfId="2773" priority="729" operator="equal">
      <formula>"CUMPLE"</formula>
    </cfRule>
  </conditionalFormatting>
  <conditionalFormatting sqref="J344">
    <cfRule type="cellIs" dxfId="2772" priority="726" operator="equal">
      <formula>"NO CUMPLE"</formula>
    </cfRule>
    <cfRule type="cellIs" dxfId="2771" priority="727" operator="equal">
      <formula>"CUMPLE"</formula>
    </cfRule>
  </conditionalFormatting>
  <conditionalFormatting sqref="L343">
    <cfRule type="cellIs" dxfId="2770" priority="724" operator="equal">
      <formula>"NO CUMPLE"</formula>
    </cfRule>
    <cfRule type="cellIs" dxfId="2769" priority="725" operator="equal">
      <formula>"CUMPLE"</formula>
    </cfRule>
  </conditionalFormatting>
  <conditionalFormatting sqref="J343">
    <cfRule type="cellIs" dxfId="2768" priority="722" operator="equal">
      <formula>"NO CUMPLE"</formula>
    </cfRule>
    <cfRule type="cellIs" dxfId="2767" priority="723" operator="equal">
      <formula>"CUMPLE"</formula>
    </cfRule>
  </conditionalFormatting>
  <conditionalFormatting sqref="J88">
    <cfRule type="cellIs" dxfId="2766" priority="720" operator="equal">
      <formula>"NO CUMPLE"</formula>
    </cfRule>
    <cfRule type="cellIs" dxfId="2765" priority="721" operator="equal">
      <formula>"CUMPLE"</formula>
    </cfRule>
  </conditionalFormatting>
  <conditionalFormatting sqref="J89">
    <cfRule type="cellIs" dxfId="2764" priority="718" operator="equal">
      <formula>"NO CUMPLE"</formula>
    </cfRule>
    <cfRule type="cellIs" dxfId="2763" priority="719" operator="equal">
      <formula>"CUMPLE"</formula>
    </cfRule>
  </conditionalFormatting>
  <conditionalFormatting sqref="J90">
    <cfRule type="cellIs" dxfId="2762" priority="716" operator="equal">
      <formula>"NO CUMPLE"</formula>
    </cfRule>
    <cfRule type="cellIs" dxfId="2761" priority="717" operator="equal">
      <formula>"CUMPLE"</formula>
    </cfRule>
  </conditionalFormatting>
  <conditionalFormatting sqref="J91">
    <cfRule type="cellIs" dxfId="2760" priority="714" operator="equal">
      <formula>"NO CUMPLE"</formula>
    </cfRule>
    <cfRule type="cellIs" dxfId="2759" priority="715" operator="equal">
      <formula>"CUMPLE"</formula>
    </cfRule>
  </conditionalFormatting>
  <conditionalFormatting sqref="J92">
    <cfRule type="cellIs" dxfId="2758" priority="712" operator="equal">
      <formula>"NO CUMPLE"</formula>
    </cfRule>
    <cfRule type="cellIs" dxfId="2757" priority="713" operator="equal">
      <formula>"CUMPLE"</formula>
    </cfRule>
  </conditionalFormatting>
  <conditionalFormatting sqref="J93">
    <cfRule type="cellIs" dxfId="2756" priority="710" operator="equal">
      <formula>"NO CUMPLE"</formula>
    </cfRule>
    <cfRule type="cellIs" dxfId="2755" priority="711" operator="equal">
      <formula>"CUMPLE"</formula>
    </cfRule>
  </conditionalFormatting>
  <conditionalFormatting sqref="L89">
    <cfRule type="cellIs" dxfId="2754" priority="708" operator="equal">
      <formula>"NO CUMPLE"</formula>
    </cfRule>
    <cfRule type="cellIs" dxfId="2753" priority="709" operator="equal">
      <formula>"CUMPLE"</formula>
    </cfRule>
  </conditionalFormatting>
  <conditionalFormatting sqref="L88">
    <cfRule type="cellIs" dxfId="2752" priority="706" operator="equal">
      <formula>"NO CUMPLE"</formula>
    </cfRule>
    <cfRule type="cellIs" dxfId="2751" priority="707" operator="equal">
      <formula>"CUMPLE"</formula>
    </cfRule>
  </conditionalFormatting>
  <conditionalFormatting sqref="L92">
    <cfRule type="cellIs" dxfId="2750" priority="704" operator="equal">
      <formula>"NO CUMPLE"</formula>
    </cfRule>
    <cfRule type="cellIs" dxfId="2749" priority="705" operator="equal">
      <formula>"CUMPLE"</formula>
    </cfRule>
  </conditionalFormatting>
  <conditionalFormatting sqref="L91">
    <cfRule type="cellIs" dxfId="2748" priority="702" operator="equal">
      <formula>"NO CUMPLE"</formula>
    </cfRule>
    <cfRule type="cellIs" dxfId="2747" priority="703" operator="equal">
      <formula>"CUMPLE"</formula>
    </cfRule>
  </conditionalFormatting>
  <conditionalFormatting sqref="F110">
    <cfRule type="notContainsBlanks" dxfId="2746" priority="701">
      <formula>LEN(TRIM(F110))&gt;0</formula>
    </cfRule>
  </conditionalFormatting>
  <conditionalFormatting sqref="J107">
    <cfRule type="cellIs" dxfId="2745" priority="699" operator="equal">
      <formula>"NO CUMPLE"</formula>
    </cfRule>
    <cfRule type="cellIs" dxfId="2744" priority="700" operator="equal">
      <formula>"CUMPLE"</formula>
    </cfRule>
  </conditionalFormatting>
  <conditionalFormatting sqref="J108">
    <cfRule type="cellIs" dxfId="2743" priority="697" operator="equal">
      <formula>"NO CUMPLE"</formula>
    </cfRule>
    <cfRule type="cellIs" dxfId="2742" priority="698" operator="equal">
      <formula>"CUMPLE"</formula>
    </cfRule>
  </conditionalFormatting>
  <conditionalFormatting sqref="J109">
    <cfRule type="cellIs" dxfId="2741" priority="695" operator="equal">
      <formula>"NO CUMPLE"</formula>
    </cfRule>
    <cfRule type="cellIs" dxfId="2740" priority="696" operator="equal">
      <formula>"CUMPLE"</formula>
    </cfRule>
  </conditionalFormatting>
  <conditionalFormatting sqref="J110">
    <cfRule type="cellIs" dxfId="2739" priority="693" operator="equal">
      <formula>"NO CUMPLE"</formula>
    </cfRule>
    <cfRule type="cellIs" dxfId="2738" priority="694" operator="equal">
      <formula>"CUMPLE"</formula>
    </cfRule>
  </conditionalFormatting>
  <conditionalFormatting sqref="J111">
    <cfRule type="cellIs" dxfId="2737" priority="691" operator="equal">
      <formula>"NO CUMPLE"</formula>
    </cfRule>
    <cfRule type="cellIs" dxfId="2736" priority="692" operator="equal">
      <formula>"CUMPLE"</formula>
    </cfRule>
  </conditionalFormatting>
  <conditionalFormatting sqref="J112">
    <cfRule type="cellIs" dxfId="2735" priority="689" operator="equal">
      <formula>"NO CUMPLE"</formula>
    </cfRule>
    <cfRule type="cellIs" dxfId="2734" priority="690" operator="equal">
      <formula>"CUMPLE"</formula>
    </cfRule>
  </conditionalFormatting>
  <conditionalFormatting sqref="L107">
    <cfRule type="cellIs" dxfId="2733" priority="687" operator="equal">
      <formula>"NO CUMPLE"</formula>
    </cfRule>
    <cfRule type="cellIs" dxfId="2732" priority="688" operator="equal">
      <formula>"CUMPLE"</formula>
    </cfRule>
  </conditionalFormatting>
  <conditionalFormatting sqref="L108">
    <cfRule type="cellIs" dxfId="2731" priority="685" operator="equal">
      <formula>"NO CUMPLE"</formula>
    </cfRule>
    <cfRule type="cellIs" dxfId="2730" priority="686" operator="equal">
      <formula>"CUMPLE"</formula>
    </cfRule>
  </conditionalFormatting>
  <conditionalFormatting sqref="L110">
    <cfRule type="cellIs" dxfId="2729" priority="683" operator="equal">
      <formula>"NO CUMPLE"</formula>
    </cfRule>
    <cfRule type="cellIs" dxfId="2728" priority="684" operator="equal">
      <formula>"CUMPLE"</formula>
    </cfRule>
  </conditionalFormatting>
  <conditionalFormatting sqref="L111">
    <cfRule type="cellIs" dxfId="2727" priority="681" operator="equal">
      <formula>"NO CUMPLE"</formula>
    </cfRule>
    <cfRule type="cellIs" dxfId="2726" priority="682" operator="equal">
      <formula>"CUMPLE"</formula>
    </cfRule>
  </conditionalFormatting>
  <conditionalFormatting sqref="J126">
    <cfRule type="cellIs" dxfId="2725" priority="679" operator="equal">
      <formula>"NO CUMPLE"</formula>
    </cfRule>
    <cfRule type="cellIs" dxfId="2724" priority="680" operator="equal">
      <formula>"CUMPLE"</formula>
    </cfRule>
  </conditionalFormatting>
  <conditionalFormatting sqref="J127">
    <cfRule type="cellIs" dxfId="2723" priority="677" operator="equal">
      <formula>"NO CUMPLE"</formula>
    </cfRule>
    <cfRule type="cellIs" dxfId="2722" priority="678" operator="equal">
      <formula>"CUMPLE"</formula>
    </cfRule>
  </conditionalFormatting>
  <conditionalFormatting sqref="J128">
    <cfRule type="cellIs" dxfId="2721" priority="675" operator="equal">
      <formula>"NO CUMPLE"</formula>
    </cfRule>
    <cfRule type="cellIs" dxfId="2720" priority="676" operator="equal">
      <formula>"CUMPLE"</formula>
    </cfRule>
  </conditionalFormatting>
  <conditionalFormatting sqref="L128">
    <cfRule type="cellIs" dxfId="2719" priority="673" operator="equal">
      <formula>"NO CUMPLE"</formula>
    </cfRule>
    <cfRule type="cellIs" dxfId="2718" priority="674" operator="equal">
      <formula>"CUMPLE"</formula>
    </cfRule>
  </conditionalFormatting>
  <conditionalFormatting sqref="L126">
    <cfRule type="cellIs" dxfId="2717" priority="671" operator="equal">
      <formula>"NO CUMPLE"</formula>
    </cfRule>
    <cfRule type="cellIs" dxfId="2716" priority="672" operator="equal">
      <formula>"CUMPLE"</formula>
    </cfRule>
  </conditionalFormatting>
  <conditionalFormatting sqref="L127">
    <cfRule type="cellIs" dxfId="2715" priority="669" operator="equal">
      <formula>"NO CUMPLE"</formula>
    </cfRule>
    <cfRule type="cellIs" dxfId="2714" priority="670" operator="equal">
      <formula>"CUMPLE"</formula>
    </cfRule>
  </conditionalFormatting>
  <conditionalFormatting sqref="M129">
    <cfRule type="expression" dxfId="2713" priority="667">
      <formula>L129="NO CUMPLE"</formula>
    </cfRule>
    <cfRule type="expression" dxfId="2712" priority="668">
      <formula>L129="CUMPLE"</formula>
    </cfRule>
  </conditionalFormatting>
  <conditionalFormatting sqref="L131">
    <cfRule type="cellIs" dxfId="2711" priority="665" operator="equal">
      <formula>"NO CUMPLE"</formula>
    </cfRule>
    <cfRule type="cellIs" dxfId="2710" priority="666" operator="equal">
      <formula>"CUMPLE"</formula>
    </cfRule>
  </conditionalFormatting>
  <conditionalFormatting sqref="M130">
    <cfRule type="expression" dxfId="2709" priority="663">
      <formula>L130="NO CUMPLE"</formula>
    </cfRule>
    <cfRule type="expression" dxfId="2708" priority="664">
      <formula>L130="CUMPLE"</formula>
    </cfRule>
  </conditionalFormatting>
  <conditionalFormatting sqref="K129">
    <cfRule type="expression" dxfId="2707" priority="661">
      <formula>J129="NO CUMPLE"</formula>
    </cfRule>
    <cfRule type="expression" dxfId="2706" priority="662">
      <formula>J129="CUMPLE"</formula>
    </cfRule>
  </conditionalFormatting>
  <conditionalFormatting sqref="K130:K131">
    <cfRule type="expression" dxfId="2705" priority="659">
      <formula>J130="NO CUMPLE"</formula>
    </cfRule>
    <cfRule type="expression" dxfId="2704" priority="660">
      <formula>J130="CUMPLE"</formula>
    </cfRule>
  </conditionalFormatting>
  <conditionalFormatting sqref="J129">
    <cfRule type="cellIs" dxfId="2703" priority="657" operator="equal">
      <formula>"NO CUMPLE"</formula>
    </cfRule>
    <cfRule type="cellIs" dxfId="2702" priority="658" operator="equal">
      <formula>"CUMPLE"</formula>
    </cfRule>
  </conditionalFormatting>
  <conditionalFormatting sqref="J130">
    <cfRule type="cellIs" dxfId="2701" priority="655" operator="equal">
      <formula>"NO CUMPLE"</formula>
    </cfRule>
    <cfRule type="cellIs" dxfId="2700" priority="656" operator="equal">
      <formula>"CUMPLE"</formula>
    </cfRule>
  </conditionalFormatting>
  <conditionalFormatting sqref="J131">
    <cfRule type="cellIs" dxfId="2699" priority="653" operator="equal">
      <formula>"NO CUMPLE"</formula>
    </cfRule>
    <cfRule type="cellIs" dxfId="2698" priority="654" operator="equal">
      <formula>"CUMPLE"</formula>
    </cfRule>
  </conditionalFormatting>
  <conditionalFormatting sqref="L130">
    <cfRule type="cellIs" dxfId="2697" priority="651" operator="equal">
      <formula>"NO CUMPLE"</formula>
    </cfRule>
    <cfRule type="cellIs" dxfId="2696" priority="652" operator="equal">
      <formula>"CUMPLE"</formula>
    </cfRule>
  </conditionalFormatting>
  <conditionalFormatting sqref="L129">
    <cfRule type="cellIs" dxfId="2695" priority="649" operator="equal">
      <formula>"NO CUMPLE"</formula>
    </cfRule>
    <cfRule type="cellIs" dxfId="2694" priority="650" operator="equal">
      <formula>"CUMPLE"</formula>
    </cfRule>
  </conditionalFormatting>
  <conditionalFormatting sqref="F151">
    <cfRule type="notContainsBlanks" dxfId="2693" priority="648">
      <formula>LEN(TRIM(F151))&gt;0</formula>
    </cfRule>
  </conditionalFormatting>
  <conditionalFormatting sqref="F154">
    <cfRule type="notContainsBlanks" dxfId="2692" priority="647">
      <formula>LEN(TRIM(F154))&gt;0</formula>
    </cfRule>
  </conditionalFormatting>
  <conditionalFormatting sqref="H148">
    <cfRule type="notContainsBlanks" dxfId="2691" priority="646">
      <formula>LEN(TRIM(H148))&gt;0</formula>
    </cfRule>
  </conditionalFormatting>
  <conditionalFormatting sqref="H151">
    <cfRule type="notContainsBlanks" dxfId="2690" priority="645">
      <formula>LEN(TRIM(H151))&gt;0</formula>
    </cfRule>
  </conditionalFormatting>
  <conditionalFormatting sqref="H154">
    <cfRule type="notContainsBlanks" dxfId="2689" priority="644">
      <formula>LEN(TRIM(H154))&gt;0</formula>
    </cfRule>
  </conditionalFormatting>
  <conditionalFormatting sqref="J145">
    <cfRule type="cellIs" dxfId="2688" priority="642" operator="equal">
      <formula>"NO CUMPLE"</formula>
    </cfRule>
    <cfRule type="cellIs" dxfId="2687" priority="643" operator="equal">
      <formula>"CUMPLE"</formula>
    </cfRule>
  </conditionalFormatting>
  <conditionalFormatting sqref="J146:J147">
    <cfRule type="cellIs" dxfId="2686" priority="640" operator="equal">
      <formula>"NO CUMPLE"</formula>
    </cfRule>
    <cfRule type="cellIs" dxfId="2685" priority="641" operator="equal">
      <formula>"CUMPLE"</formula>
    </cfRule>
  </conditionalFormatting>
  <conditionalFormatting sqref="K145">
    <cfRule type="expression" dxfId="2684" priority="638">
      <formula>J145="NO CUMPLE"</formula>
    </cfRule>
    <cfRule type="expression" dxfId="2683" priority="639">
      <formula>J145="CUMPLE"</formula>
    </cfRule>
  </conditionalFormatting>
  <conditionalFormatting sqref="K146:K147">
    <cfRule type="expression" dxfId="2682" priority="636">
      <formula>J146="NO CUMPLE"</formula>
    </cfRule>
    <cfRule type="expression" dxfId="2681" priority="637">
      <formula>J146="CUMPLE"</formula>
    </cfRule>
  </conditionalFormatting>
  <conditionalFormatting sqref="M145">
    <cfRule type="expression" dxfId="2680" priority="634">
      <formula>L145="NO CUMPLE"</formula>
    </cfRule>
    <cfRule type="expression" dxfId="2679" priority="635">
      <formula>L145="CUMPLE"</formula>
    </cfRule>
  </conditionalFormatting>
  <conditionalFormatting sqref="L147">
    <cfRule type="cellIs" dxfId="2678" priority="632" operator="equal">
      <formula>"NO CUMPLE"</formula>
    </cfRule>
    <cfRule type="cellIs" dxfId="2677" priority="633" operator="equal">
      <formula>"CUMPLE"</formula>
    </cfRule>
  </conditionalFormatting>
  <conditionalFormatting sqref="M146">
    <cfRule type="expression" dxfId="2676" priority="630">
      <formula>L146="NO CUMPLE"</formula>
    </cfRule>
    <cfRule type="expression" dxfId="2675" priority="631">
      <formula>L146="CUMPLE"</formula>
    </cfRule>
  </conditionalFormatting>
  <conditionalFormatting sqref="L146">
    <cfRule type="cellIs" dxfId="2674" priority="628" operator="equal">
      <formula>"NO CUMPLE"</formula>
    </cfRule>
    <cfRule type="cellIs" dxfId="2673" priority="629" operator="equal">
      <formula>"CUMPLE"</formula>
    </cfRule>
  </conditionalFormatting>
  <conditionalFormatting sqref="L145">
    <cfRule type="cellIs" dxfId="2672" priority="626" operator="equal">
      <formula>"NO CUMPLE"</formula>
    </cfRule>
    <cfRule type="cellIs" dxfId="2671" priority="627" operator="equal">
      <formula>"CUMPLE"</formula>
    </cfRule>
  </conditionalFormatting>
  <conditionalFormatting sqref="M148">
    <cfRule type="expression" dxfId="2670" priority="624">
      <formula>L148="NO CUMPLE"</formula>
    </cfRule>
    <cfRule type="expression" dxfId="2669" priority="625">
      <formula>L148="CUMPLE"</formula>
    </cfRule>
  </conditionalFormatting>
  <conditionalFormatting sqref="L150">
    <cfRule type="cellIs" dxfId="2668" priority="622" operator="equal">
      <formula>"NO CUMPLE"</formula>
    </cfRule>
    <cfRule type="cellIs" dxfId="2667" priority="623" operator="equal">
      <formula>"CUMPLE"</formula>
    </cfRule>
  </conditionalFormatting>
  <conditionalFormatting sqref="M149">
    <cfRule type="expression" dxfId="2666" priority="620">
      <formula>L149="NO CUMPLE"</formula>
    </cfRule>
    <cfRule type="expression" dxfId="2665" priority="621">
      <formula>L149="CUMPLE"</formula>
    </cfRule>
  </conditionalFormatting>
  <conditionalFormatting sqref="K148">
    <cfRule type="expression" dxfId="2664" priority="618">
      <formula>J148="NO CUMPLE"</formula>
    </cfRule>
    <cfRule type="expression" dxfId="2663" priority="619">
      <formula>J148="CUMPLE"</formula>
    </cfRule>
  </conditionalFormatting>
  <conditionalFormatting sqref="K149:K150">
    <cfRule type="expression" dxfId="2662" priority="616">
      <formula>J149="NO CUMPLE"</formula>
    </cfRule>
    <cfRule type="expression" dxfId="2661" priority="617">
      <formula>J149="CUMPLE"</formula>
    </cfRule>
  </conditionalFormatting>
  <conditionalFormatting sqref="J148">
    <cfRule type="cellIs" dxfId="2660" priority="614" operator="equal">
      <formula>"NO CUMPLE"</formula>
    </cfRule>
    <cfRule type="cellIs" dxfId="2659" priority="615" operator="equal">
      <formula>"CUMPLE"</formula>
    </cfRule>
  </conditionalFormatting>
  <conditionalFormatting sqref="J149">
    <cfRule type="cellIs" dxfId="2658" priority="612" operator="equal">
      <formula>"NO CUMPLE"</formula>
    </cfRule>
    <cfRule type="cellIs" dxfId="2657" priority="613" operator="equal">
      <formula>"CUMPLE"</formula>
    </cfRule>
  </conditionalFormatting>
  <conditionalFormatting sqref="J150">
    <cfRule type="cellIs" dxfId="2656" priority="610" operator="equal">
      <formula>"NO CUMPLE"</formula>
    </cfRule>
    <cfRule type="cellIs" dxfId="2655" priority="611" operator="equal">
      <formula>"CUMPLE"</formula>
    </cfRule>
  </conditionalFormatting>
  <conditionalFormatting sqref="L148">
    <cfRule type="cellIs" dxfId="2654" priority="608" operator="equal">
      <formula>"NO CUMPLE"</formula>
    </cfRule>
    <cfRule type="cellIs" dxfId="2653" priority="609" operator="equal">
      <formula>"CUMPLE"</formula>
    </cfRule>
  </conditionalFormatting>
  <conditionalFormatting sqref="L149">
    <cfRule type="cellIs" dxfId="2652" priority="606" operator="equal">
      <formula>"NO CUMPLE"</formula>
    </cfRule>
    <cfRule type="cellIs" dxfId="2651" priority="607" operator="equal">
      <formula>"CUMPLE"</formula>
    </cfRule>
  </conditionalFormatting>
  <conditionalFormatting sqref="M151">
    <cfRule type="expression" dxfId="2650" priority="604">
      <formula>L151="NO CUMPLE"</formula>
    </cfRule>
    <cfRule type="expression" dxfId="2649" priority="605">
      <formula>L151="CUMPLE"</formula>
    </cfRule>
  </conditionalFormatting>
  <conditionalFormatting sqref="L153">
    <cfRule type="cellIs" dxfId="2648" priority="602" operator="equal">
      <formula>"NO CUMPLE"</formula>
    </cfRule>
    <cfRule type="cellIs" dxfId="2647" priority="603" operator="equal">
      <formula>"CUMPLE"</formula>
    </cfRule>
  </conditionalFormatting>
  <conditionalFormatting sqref="M152">
    <cfRule type="expression" dxfId="2646" priority="600">
      <formula>L152="NO CUMPLE"</formula>
    </cfRule>
    <cfRule type="expression" dxfId="2645" priority="601">
      <formula>L152="CUMPLE"</formula>
    </cfRule>
  </conditionalFormatting>
  <conditionalFormatting sqref="K151">
    <cfRule type="expression" dxfId="2644" priority="598">
      <formula>J151="NO CUMPLE"</formula>
    </cfRule>
    <cfRule type="expression" dxfId="2643" priority="599">
      <formula>J151="CUMPLE"</formula>
    </cfRule>
  </conditionalFormatting>
  <conditionalFormatting sqref="K152:K153">
    <cfRule type="expression" dxfId="2642" priority="596">
      <formula>J152="NO CUMPLE"</formula>
    </cfRule>
    <cfRule type="expression" dxfId="2641" priority="597">
      <formula>J152="CUMPLE"</formula>
    </cfRule>
  </conditionalFormatting>
  <conditionalFormatting sqref="J151">
    <cfRule type="cellIs" dxfId="2640" priority="594" operator="equal">
      <formula>"NO CUMPLE"</formula>
    </cfRule>
    <cfRule type="cellIs" dxfId="2639" priority="595" operator="equal">
      <formula>"CUMPLE"</formula>
    </cfRule>
  </conditionalFormatting>
  <conditionalFormatting sqref="J152">
    <cfRule type="cellIs" dxfId="2638" priority="592" operator="equal">
      <formula>"NO CUMPLE"</formula>
    </cfRule>
    <cfRule type="cellIs" dxfId="2637" priority="593" operator="equal">
      <formula>"CUMPLE"</formula>
    </cfRule>
  </conditionalFormatting>
  <conditionalFormatting sqref="J153">
    <cfRule type="cellIs" dxfId="2636" priority="590" operator="equal">
      <formula>"NO CUMPLE"</formula>
    </cfRule>
    <cfRule type="cellIs" dxfId="2635" priority="591" operator="equal">
      <formula>"CUMPLE"</formula>
    </cfRule>
  </conditionalFormatting>
  <conditionalFormatting sqref="L151">
    <cfRule type="cellIs" dxfId="2634" priority="588" operator="equal">
      <formula>"NO CUMPLE"</formula>
    </cfRule>
    <cfRule type="cellIs" dxfId="2633" priority="589" operator="equal">
      <formula>"CUMPLE"</formula>
    </cfRule>
  </conditionalFormatting>
  <conditionalFormatting sqref="L152">
    <cfRule type="cellIs" dxfId="2632" priority="586" operator="equal">
      <formula>"NO CUMPLE"</formula>
    </cfRule>
    <cfRule type="cellIs" dxfId="2631" priority="587" operator="equal">
      <formula>"CUMPLE"</formula>
    </cfRule>
  </conditionalFormatting>
  <conditionalFormatting sqref="M154">
    <cfRule type="expression" dxfId="2630" priority="584">
      <formula>L154="NO CUMPLE"</formula>
    </cfRule>
    <cfRule type="expression" dxfId="2629" priority="585">
      <formula>L154="CUMPLE"</formula>
    </cfRule>
  </conditionalFormatting>
  <conditionalFormatting sqref="L156">
    <cfRule type="cellIs" dxfId="2628" priority="582" operator="equal">
      <formula>"NO CUMPLE"</formula>
    </cfRule>
    <cfRule type="cellIs" dxfId="2627" priority="583" operator="equal">
      <formula>"CUMPLE"</formula>
    </cfRule>
  </conditionalFormatting>
  <conditionalFormatting sqref="M155">
    <cfRule type="expression" dxfId="2626" priority="580">
      <formula>L155="NO CUMPLE"</formula>
    </cfRule>
    <cfRule type="expression" dxfId="2625" priority="581">
      <formula>L155="CUMPLE"</formula>
    </cfRule>
  </conditionalFormatting>
  <conditionalFormatting sqref="K154">
    <cfRule type="expression" dxfId="2624" priority="578">
      <formula>J154="NO CUMPLE"</formula>
    </cfRule>
    <cfRule type="expression" dxfId="2623" priority="579">
      <formula>J154="CUMPLE"</formula>
    </cfRule>
  </conditionalFormatting>
  <conditionalFormatting sqref="K155:K156">
    <cfRule type="expression" dxfId="2622" priority="576">
      <formula>J155="NO CUMPLE"</formula>
    </cfRule>
    <cfRule type="expression" dxfId="2621" priority="577">
      <formula>J155="CUMPLE"</formula>
    </cfRule>
  </conditionalFormatting>
  <conditionalFormatting sqref="J154">
    <cfRule type="cellIs" dxfId="2620" priority="574" operator="equal">
      <formula>"NO CUMPLE"</formula>
    </cfRule>
    <cfRule type="cellIs" dxfId="2619" priority="575" operator="equal">
      <formula>"CUMPLE"</formula>
    </cfRule>
  </conditionalFormatting>
  <conditionalFormatting sqref="J155">
    <cfRule type="cellIs" dxfId="2618" priority="572" operator="equal">
      <formula>"NO CUMPLE"</formula>
    </cfRule>
    <cfRule type="cellIs" dxfId="2617" priority="573" operator="equal">
      <formula>"CUMPLE"</formula>
    </cfRule>
  </conditionalFormatting>
  <conditionalFormatting sqref="J156">
    <cfRule type="cellIs" dxfId="2616" priority="570" operator="equal">
      <formula>"NO CUMPLE"</formula>
    </cfRule>
    <cfRule type="cellIs" dxfId="2615" priority="571" operator="equal">
      <formula>"CUMPLE"</formula>
    </cfRule>
  </conditionalFormatting>
  <conditionalFormatting sqref="L154">
    <cfRule type="cellIs" dxfId="2614" priority="568" operator="equal">
      <formula>"NO CUMPLE"</formula>
    </cfRule>
    <cfRule type="cellIs" dxfId="2613" priority="569" operator="equal">
      <formula>"CUMPLE"</formula>
    </cfRule>
  </conditionalFormatting>
  <conditionalFormatting sqref="L155">
    <cfRule type="cellIs" dxfId="2612" priority="566" operator="equal">
      <formula>"NO CUMPLE"</formula>
    </cfRule>
    <cfRule type="cellIs" dxfId="2611" priority="567" operator="equal">
      <formula>"CUMPLE"</formula>
    </cfRule>
  </conditionalFormatting>
  <conditionalFormatting sqref="F179">
    <cfRule type="notContainsBlanks" dxfId="2610" priority="565">
      <formula>LEN(TRIM(F179))&gt;0</formula>
    </cfRule>
  </conditionalFormatting>
  <conditionalFormatting sqref="L170:L171">
    <cfRule type="cellIs" dxfId="2609" priority="547" operator="equal">
      <formula>"NO CUMPLE"</formula>
    </cfRule>
    <cfRule type="cellIs" dxfId="2608" priority="548" operator="equal">
      <formula>"CUMPLE"</formula>
    </cfRule>
  </conditionalFormatting>
  <conditionalFormatting sqref="M170">
    <cfRule type="expression" dxfId="2607" priority="563">
      <formula>L170="NO CUMPLE"</formula>
    </cfRule>
    <cfRule type="expression" dxfId="2606" priority="564">
      <formula>L170="CUMPLE"</formula>
    </cfRule>
  </conditionalFormatting>
  <conditionalFormatting sqref="L172">
    <cfRule type="cellIs" dxfId="2605" priority="561" operator="equal">
      <formula>"NO CUMPLE"</formula>
    </cfRule>
    <cfRule type="cellIs" dxfId="2604" priority="562" operator="equal">
      <formula>"CUMPLE"</formula>
    </cfRule>
  </conditionalFormatting>
  <conditionalFormatting sqref="M171">
    <cfRule type="expression" dxfId="2603" priority="559">
      <formula>L171="NO CUMPLE"</formula>
    </cfRule>
    <cfRule type="expression" dxfId="2602" priority="560">
      <formula>L171="CUMPLE"</formula>
    </cfRule>
  </conditionalFormatting>
  <conditionalFormatting sqref="K170">
    <cfRule type="expression" dxfId="2601" priority="557">
      <formula>J170="NO CUMPLE"</formula>
    </cfRule>
    <cfRule type="expression" dxfId="2600" priority="558">
      <formula>J170="CUMPLE"</formula>
    </cfRule>
  </conditionalFormatting>
  <conditionalFormatting sqref="K171:K172">
    <cfRule type="expression" dxfId="2599" priority="555">
      <formula>J171="NO CUMPLE"</formula>
    </cfRule>
    <cfRule type="expression" dxfId="2598" priority="556">
      <formula>J171="CUMPLE"</formula>
    </cfRule>
  </conditionalFormatting>
  <conditionalFormatting sqref="J170">
    <cfRule type="cellIs" dxfId="2597" priority="553" operator="equal">
      <formula>"NO CUMPLE"</formula>
    </cfRule>
    <cfRule type="cellIs" dxfId="2596" priority="554" operator="equal">
      <formula>"CUMPLE"</formula>
    </cfRule>
  </conditionalFormatting>
  <conditionalFormatting sqref="J171">
    <cfRule type="cellIs" dxfId="2595" priority="551" operator="equal">
      <formula>"NO CUMPLE"</formula>
    </cfRule>
    <cfRule type="cellIs" dxfId="2594" priority="552" operator="equal">
      <formula>"CUMPLE"</formula>
    </cfRule>
  </conditionalFormatting>
  <conditionalFormatting sqref="J172">
    <cfRule type="cellIs" dxfId="2593" priority="549" operator="equal">
      <formula>"NO CUMPLE"</formula>
    </cfRule>
    <cfRule type="cellIs" dxfId="2592" priority="550" operator="equal">
      <formula>"CUMPLE"</formula>
    </cfRule>
  </conditionalFormatting>
  <conditionalFormatting sqref="L173:L174">
    <cfRule type="cellIs" dxfId="2591" priority="529" operator="equal">
      <formula>"NO CUMPLE"</formula>
    </cfRule>
    <cfRule type="cellIs" dxfId="2590" priority="530" operator="equal">
      <formula>"CUMPLE"</formula>
    </cfRule>
  </conditionalFormatting>
  <conditionalFormatting sqref="M173">
    <cfRule type="expression" dxfId="2589" priority="545">
      <formula>L173="NO CUMPLE"</formula>
    </cfRule>
    <cfRule type="expression" dxfId="2588" priority="546">
      <formula>L173="CUMPLE"</formula>
    </cfRule>
  </conditionalFormatting>
  <conditionalFormatting sqref="L175">
    <cfRule type="cellIs" dxfId="2587" priority="543" operator="equal">
      <formula>"NO CUMPLE"</formula>
    </cfRule>
    <cfRule type="cellIs" dxfId="2586" priority="544" operator="equal">
      <formula>"CUMPLE"</formula>
    </cfRule>
  </conditionalFormatting>
  <conditionalFormatting sqref="M174">
    <cfRule type="expression" dxfId="2585" priority="541">
      <formula>L174="NO CUMPLE"</formula>
    </cfRule>
    <cfRule type="expression" dxfId="2584" priority="542">
      <formula>L174="CUMPLE"</formula>
    </cfRule>
  </conditionalFormatting>
  <conditionalFormatting sqref="K173">
    <cfRule type="expression" dxfId="2583" priority="539">
      <formula>J173="NO CUMPLE"</formula>
    </cfRule>
    <cfRule type="expression" dxfId="2582" priority="540">
      <formula>J173="CUMPLE"</formula>
    </cfRule>
  </conditionalFormatting>
  <conditionalFormatting sqref="K174:K175">
    <cfRule type="expression" dxfId="2581" priority="537">
      <formula>J174="NO CUMPLE"</formula>
    </cfRule>
    <cfRule type="expression" dxfId="2580" priority="538">
      <formula>J174="CUMPLE"</formula>
    </cfRule>
  </conditionalFormatting>
  <conditionalFormatting sqref="J173">
    <cfRule type="cellIs" dxfId="2579" priority="535" operator="equal">
      <formula>"NO CUMPLE"</formula>
    </cfRule>
    <cfRule type="cellIs" dxfId="2578" priority="536" operator="equal">
      <formula>"CUMPLE"</formula>
    </cfRule>
  </conditionalFormatting>
  <conditionalFormatting sqref="J174">
    <cfRule type="cellIs" dxfId="2577" priority="533" operator="equal">
      <formula>"NO CUMPLE"</formula>
    </cfRule>
    <cfRule type="cellIs" dxfId="2576" priority="534" operator="equal">
      <formula>"CUMPLE"</formula>
    </cfRule>
  </conditionalFormatting>
  <conditionalFormatting sqref="J175">
    <cfRule type="cellIs" dxfId="2575" priority="531" operator="equal">
      <formula>"NO CUMPLE"</formula>
    </cfRule>
    <cfRule type="cellIs" dxfId="2574" priority="532" operator="equal">
      <formula>"CUMPLE"</formula>
    </cfRule>
  </conditionalFormatting>
  <conditionalFormatting sqref="L176:L177">
    <cfRule type="cellIs" dxfId="2573" priority="511" operator="equal">
      <formula>"NO CUMPLE"</formula>
    </cfRule>
    <cfRule type="cellIs" dxfId="2572" priority="512" operator="equal">
      <formula>"CUMPLE"</formula>
    </cfRule>
  </conditionalFormatting>
  <conditionalFormatting sqref="M176">
    <cfRule type="expression" dxfId="2571" priority="527">
      <formula>L176="NO CUMPLE"</formula>
    </cfRule>
    <cfRule type="expression" dxfId="2570" priority="528">
      <formula>L176="CUMPLE"</formula>
    </cfRule>
  </conditionalFormatting>
  <conditionalFormatting sqref="L178">
    <cfRule type="cellIs" dxfId="2569" priority="525" operator="equal">
      <formula>"NO CUMPLE"</formula>
    </cfRule>
    <cfRule type="cellIs" dxfId="2568" priority="526" operator="equal">
      <formula>"CUMPLE"</formula>
    </cfRule>
  </conditionalFormatting>
  <conditionalFormatting sqref="M177">
    <cfRule type="expression" dxfId="2567" priority="523">
      <formula>L177="NO CUMPLE"</formula>
    </cfRule>
    <cfRule type="expression" dxfId="2566" priority="524">
      <formula>L177="CUMPLE"</formula>
    </cfRule>
  </conditionalFormatting>
  <conditionalFormatting sqref="K176">
    <cfRule type="expression" dxfId="2565" priority="521">
      <formula>J176="NO CUMPLE"</formula>
    </cfRule>
    <cfRule type="expression" dxfId="2564" priority="522">
      <formula>J176="CUMPLE"</formula>
    </cfRule>
  </conditionalFormatting>
  <conditionalFormatting sqref="K177:K178">
    <cfRule type="expression" dxfId="2563" priority="519">
      <formula>J177="NO CUMPLE"</formula>
    </cfRule>
    <cfRule type="expression" dxfId="2562" priority="520">
      <formula>J177="CUMPLE"</formula>
    </cfRule>
  </conditionalFormatting>
  <conditionalFormatting sqref="J176">
    <cfRule type="cellIs" dxfId="2561" priority="517" operator="equal">
      <formula>"NO CUMPLE"</formula>
    </cfRule>
    <cfRule type="cellIs" dxfId="2560" priority="518" operator="equal">
      <formula>"CUMPLE"</formula>
    </cfRule>
  </conditionalFormatting>
  <conditionalFormatting sqref="J177">
    <cfRule type="cellIs" dxfId="2559" priority="515" operator="equal">
      <formula>"NO CUMPLE"</formula>
    </cfRule>
    <cfRule type="cellIs" dxfId="2558" priority="516" operator="equal">
      <formula>"CUMPLE"</formula>
    </cfRule>
  </conditionalFormatting>
  <conditionalFormatting sqref="J178">
    <cfRule type="cellIs" dxfId="2557" priority="513" operator="equal">
      <formula>"NO CUMPLE"</formula>
    </cfRule>
    <cfRule type="cellIs" dxfId="2556" priority="514" operator="equal">
      <formula>"CUMPLE"</formula>
    </cfRule>
  </conditionalFormatting>
  <conditionalFormatting sqref="L179:L180">
    <cfRule type="cellIs" dxfId="2555" priority="493" operator="equal">
      <formula>"NO CUMPLE"</formula>
    </cfRule>
    <cfRule type="cellIs" dxfId="2554" priority="494" operator="equal">
      <formula>"CUMPLE"</formula>
    </cfRule>
  </conditionalFormatting>
  <conditionalFormatting sqref="M179">
    <cfRule type="expression" dxfId="2553" priority="509">
      <formula>L179="NO CUMPLE"</formula>
    </cfRule>
    <cfRule type="expression" dxfId="2552" priority="510">
      <formula>L179="CUMPLE"</formula>
    </cfRule>
  </conditionalFormatting>
  <conditionalFormatting sqref="L181">
    <cfRule type="cellIs" dxfId="2551" priority="507" operator="equal">
      <formula>"NO CUMPLE"</formula>
    </cfRule>
    <cfRule type="cellIs" dxfId="2550" priority="508" operator="equal">
      <formula>"CUMPLE"</formula>
    </cfRule>
  </conditionalFormatting>
  <conditionalFormatting sqref="M180">
    <cfRule type="expression" dxfId="2549" priority="505">
      <formula>L180="NO CUMPLE"</formula>
    </cfRule>
    <cfRule type="expression" dxfId="2548" priority="506">
      <formula>L180="CUMPLE"</formula>
    </cfRule>
  </conditionalFormatting>
  <conditionalFormatting sqref="K179">
    <cfRule type="expression" dxfId="2547" priority="503">
      <formula>J179="NO CUMPLE"</formula>
    </cfRule>
    <cfRule type="expression" dxfId="2546" priority="504">
      <formula>J179="CUMPLE"</formula>
    </cfRule>
  </conditionalFormatting>
  <conditionalFormatting sqref="K180:K181">
    <cfRule type="expression" dxfId="2545" priority="501">
      <formula>J180="NO CUMPLE"</formula>
    </cfRule>
    <cfRule type="expression" dxfId="2544" priority="502">
      <formula>J180="CUMPLE"</formula>
    </cfRule>
  </conditionalFormatting>
  <conditionalFormatting sqref="J179">
    <cfRule type="cellIs" dxfId="2543" priority="499" operator="equal">
      <formula>"NO CUMPLE"</formula>
    </cfRule>
    <cfRule type="cellIs" dxfId="2542" priority="500" operator="equal">
      <formula>"CUMPLE"</formula>
    </cfRule>
  </conditionalFormatting>
  <conditionalFormatting sqref="J180">
    <cfRule type="cellIs" dxfId="2541" priority="497" operator="equal">
      <formula>"NO CUMPLE"</formula>
    </cfRule>
    <cfRule type="cellIs" dxfId="2540" priority="498" operator="equal">
      <formula>"CUMPLE"</formula>
    </cfRule>
  </conditionalFormatting>
  <conditionalFormatting sqref="J181">
    <cfRule type="cellIs" dxfId="2539" priority="495" operator="equal">
      <formula>"NO CUMPLE"</formula>
    </cfRule>
    <cfRule type="cellIs" dxfId="2538" priority="496" operator="equal">
      <formula>"CUMPLE"</formula>
    </cfRule>
  </conditionalFormatting>
  <conditionalFormatting sqref="J236">
    <cfRule type="cellIs" dxfId="2537" priority="491" operator="equal">
      <formula>"NO CUMPLE"</formula>
    </cfRule>
    <cfRule type="cellIs" dxfId="2536" priority="492" operator="equal">
      <formula>"CUMPLE"</formula>
    </cfRule>
  </conditionalFormatting>
  <conditionalFormatting sqref="J237:J238">
    <cfRule type="cellIs" dxfId="2535" priority="489" operator="equal">
      <formula>"NO CUMPLE"</formula>
    </cfRule>
    <cfRule type="cellIs" dxfId="2534" priority="490" operator="equal">
      <formula>"CUMPLE"</formula>
    </cfRule>
  </conditionalFormatting>
  <conditionalFormatting sqref="M236">
    <cfRule type="expression" dxfId="2533" priority="487">
      <formula>L236="NO CUMPLE"</formula>
    </cfRule>
    <cfRule type="expression" dxfId="2532" priority="488">
      <formula>L236="CUMPLE"</formula>
    </cfRule>
  </conditionalFormatting>
  <conditionalFormatting sqref="L236:L238">
    <cfRule type="cellIs" dxfId="2531" priority="485" operator="equal">
      <formula>"NO CUMPLE"</formula>
    </cfRule>
    <cfRule type="cellIs" dxfId="2530" priority="486" operator="equal">
      <formula>"CUMPLE"</formula>
    </cfRule>
  </conditionalFormatting>
  <conditionalFormatting sqref="M237">
    <cfRule type="expression" dxfId="2529" priority="483">
      <formula>L237="NO CUMPLE"</formula>
    </cfRule>
    <cfRule type="expression" dxfId="2528" priority="484">
      <formula>L237="CUMPLE"</formula>
    </cfRule>
  </conditionalFormatting>
  <conditionalFormatting sqref="K236">
    <cfRule type="expression" dxfId="2527" priority="481">
      <formula>J236="NO CUMPLE"</formula>
    </cfRule>
    <cfRule type="expression" dxfId="2526" priority="482">
      <formula>J236="CUMPLE"</formula>
    </cfRule>
  </conditionalFormatting>
  <conditionalFormatting sqref="K237:K238">
    <cfRule type="expression" dxfId="2525" priority="479">
      <formula>J237="NO CUMPLE"</formula>
    </cfRule>
    <cfRule type="expression" dxfId="2524" priority="480">
      <formula>J237="CUMPLE"</formula>
    </cfRule>
  </conditionalFormatting>
  <conditionalFormatting sqref="J258">
    <cfRule type="cellIs" dxfId="2523" priority="477" operator="equal">
      <formula>"NO CUMPLE"</formula>
    </cfRule>
    <cfRule type="cellIs" dxfId="2522" priority="478" operator="equal">
      <formula>"CUMPLE"</formula>
    </cfRule>
  </conditionalFormatting>
  <conditionalFormatting sqref="J259:J260">
    <cfRule type="cellIs" dxfId="2521" priority="475" operator="equal">
      <formula>"NO CUMPLE"</formula>
    </cfRule>
    <cfRule type="cellIs" dxfId="2520" priority="476" operator="equal">
      <formula>"CUMPLE"</formula>
    </cfRule>
  </conditionalFormatting>
  <conditionalFormatting sqref="M258">
    <cfRule type="expression" dxfId="2519" priority="473">
      <formula>L258="NO CUMPLE"</formula>
    </cfRule>
    <cfRule type="expression" dxfId="2518" priority="474">
      <formula>L258="CUMPLE"</formula>
    </cfRule>
  </conditionalFormatting>
  <conditionalFormatting sqref="L258:L260">
    <cfRule type="cellIs" dxfId="2517" priority="471" operator="equal">
      <formula>"NO CUMPLE"</formula>
    </cfRule>
    <cfRule type="cellIs" dxfId="2516" priority="472" operator="equal">
      <formula>"CUMPLE"</formula>
    </cfRule>
  </conditionalFormatting>
  <conditionalFormatting sqref="M259">
    <cfRule type="expression" dxfId="2515" priority="469">
      <formula>L259="NO CUMPLE"</formula>
    </cfRule>
    <cfRule type="expression" dxfId="2514" priority="470">
      <formula>L259="CUMPLE"</formula>
    </cfRule>
  </conditionalFormatting>
  <conditionalFormatting sqref="K258">
    <cfRule type="expression" dxfId="2513" priority="467">
      <formula>J258="NO CUMPLE"</formula>
    </cfRule>
    <cfRule type="expression" dxfId="2512" priority="468">
      <formula>J258="CUMPLE"</formula>
    </cfRule>
  </conditionalFormatting>
  <conditionalFormatting sqref="K259:K260">
    <cfRule type="expression" dxfId="2511" priority="465">
      <formula>J259="NO CUMPLE"</formula>
    </cfRule>
    <cfRule type="expression" dxfId="2510" priority="466">
      <formula>J259="CUMPLE"</formula>
    </cfRule>
  </conditionalFormatting>
  <conditionalFormatting sqref="J261">
    <cfRule type="cellIs" dxfId="2509" priority="463" operator="equal">
      <formula>"NO CUMPLE"</formula>
    </cfRule>
    <cfRule type="cellIs" dxfId="2508" priority="464" operator="equal">
      <formula>"CUMPLE"</formula>
    </cfRule>
  </conditionalFormatting>
  <conditionalFormatting sqref="J262:J263">
    <cfRule type="cellIs" dxfId="2507" priority="461" operator="equal">
      <formula>"NO CUMPLE"</formula>
    </cfRule>
    <cfRule type="cellIs" dxfId="2506" priority="462" operator="equal">
      <formula>"CUMPLE"</formula>
    </cfRule>
  </conditionalFormatting>
  <conditionalFormatting sqref="M261">
    <cfRule type="expression" dxfId="2505" priority="459">
      <formula>L261="NO CUMPLE"</formula>
    </cfRule>
    <cfRule type="expression" dxfId="2504" priority="460">
      <formula>L261="CUMPLE"</formula>
    </cfRule>
  </conditionalFormatting>
  <conditionalFormatting sqref="L261:L263">
    <cfRule type="cellIs" dxfId="2503" priority="457" operator="equal">
      <formula>"NO CUMPLE"</formula>
    </cfRule>
    <cfRule type="cellIs" dxfId="2502" priority="458" operator="equal">
      <formula>"CUMPLE"</formula>
    </cfRule>
  </conditionalFormatting>
  <conditionalFormatting sqref="M262">
    <cfRule type="expression" dxfId="2501" priority="455">
      <formula>L262="NO CUMPLE"</formula>
    </cfRule>
    <cfRule type="expression" dxfId="2500" priority="456">
      <formula>L262="CUMPLE"</formula>
    </cfRule>
  </conditionalFormatting>
  <conditionalFormatting sqref="K261">
    <cfRule type="expression" dxfId="2499" priority="453">
      <formula>J261="NO CUMPLE"</formula>
    </cfRule>
    <cfRule type="expression" dxfId="2498" priority="454">
      <formula>J261="CUMPLE"</formula>
    </cfRule>
  </conditionalFormatting>
  <conditionalFormatting sqref="K262:K263">
    <cfRule type="expression" dxfId="2497" priority="451">
      <formula>J262="NO CUMPLE"</formula>
    </cfRule>
    <cfRule type="expression" dxfId="2496" priority="452">
      <formula>J262="CUMPLE"</formula>
    </cfRule>
  </conditionalFormatting>
  <conditionalFormatting sqref="J264">
    <cfRule type="cellIs" dxfId="2495" priority="449" operator="equal">
      <formula>"NO CUMPLE"</formula>
    </cfRule>
    <cfRule type="cellIs" dxfId="2494" priority="450" operator="equal">
      <formula>"CUMPLE"</formula>
    </cfRule>
  </conditionalFormatting>
  <conditionalFormatting sqref="J265:J266">
    <cfRule type="cellIs" dxfId="2493" priority="447" operator="equal">
      <formula>"NO CUMPLE"</formula>
    </cfRule>
    <cfRule type="cellIs" dxfId="2492" priority="448" operator="equal">
      <formula>"CUMPLE"</formula>
    </cfRule>
  </conditionalFormatting>
  <conditionalFormatting sqref="M264">
    <cfRule type="expression" dxfId="2491" priority="445">
      <formula>L264="NO CUMPLE"</formula>
    </cfRule>
    <cfRule type="expression" dxfId="2490" priority="446">
      <formula>L264="CUMPLE"</formula>
    </cfRule>
  </conditionalFormatting>
  <conditionalFormatting sqref="L264:L266">
    <cfRule type="cellIs" dxfId="2489" priority="443" operator="equal">
      <formula>"NO CUMPLE"</formula>
    </cfRule>
    <cfRule type="cellIs" dxfId="2488" priority="444" operator="equal">
      <formula>"CUMPLE"</formula>
    </cfRule>
  </conditionalFormatting>
  <conditionalFormatting sqref="M265">
    <cfRule type="expression" dxfId="2487" priority="441">
      <formula>L265="NO CUMPLE"</formula>
    </cfRule>
    <cfRule type="expression" dxfId="2486" priority="442">
      <formula>L265="CUMPLE"</formula>
    </cfRule>
  </conditionalFormatting>
  <conditionalFormatting sqref="K264">
    <cfRule type="expression" dxfId="2485" priority="439">
      <formula>J264="NO CUMPLE"</formula>
    </cfRule>
    <cfRule type="expression" dxfId="2484" priority="440">
      <formula>J264="CUMPLE"</formula>
    </cfRule>
  </conditionalFormatting>
  <conditionalFormatting sqref="K265:K266">
    <cfRule type="expression" dxfId="2483" priority="437">
      <formula>J265="NO CUMPLE"</formula>
    </cfRule>
    <cfRule type="expression" dxfId="2482" priority="438">
      <formula>J265="CUMPLE"</formula>
    </cfRule>
  </conditionalFormatting>
  <conditionalFormatting sqref="J267">
    <cfRule type="cellIs" dxfId="2481" priority="435" operator="equal">
      <formula>"NO CUMPLE"</formula>
    </cfRule>
    <cfRule type="cellIs" dxfId="2480" priority="436" operator="equal">
      <formula>"CUMPLE"</formula>
    </cfRule>
  </conditionalFormatting>
  <conditionalFormatting sqref="J268:J269">
    <cfRule type="cellIs" dxfId="2479" priority="433" operator="equal">
      <formula>"NO CUMPLE"</formula>
    </cfRule>
    <cfRule type="cellIs" dxfId="2478" priority="434" operator="equal">
      <formula>"CUMPLE"</formula>
    </cfRule>
  </conditionalFormatting>
  <conditionalFormatting sqref="M267">
    <cfRule type="expression" dxfId="2477" priority="431">
      <formula>L267="NO CUMPLE"</formula>
    </cfRule>
    <cfRule type="expression" dxfId="2476" priority="432">
      <formula>L267="CUMPLE"</formula>
    </cfRule>
  </conditionalFormatting>
  <conditionalFormatting sqref="L267:L269">
    <cfRule type="cellIs" dxfId="2475" priority="429" operator="equal">
      <formula>"NO CUMPLE"</formula>
    </cfRule>
    <cfRule type="cellIs" dxfId="2474" priority="430" operator="equal">
      <formula>"CUMPLE"</formula>
    </cfRule>
  </conditionalFormatting>
  <conditionalFormatting sqref="M268">
    <cfRule type="expression" dxfId="2473" priority="427">
      <formula>L268="NO CUMPLE"</formula>
    </cfRule>
    <cfRule type="expression" dxfId="2472" priority="428">
      <formula>L268="CUMPLE"</formula>
    </cfRule>
  </conditionalFormatting>
  <conditionalFormatting sqref="K267">
    <cfRule type="expression" dxfId="2471" priority="425">
      <formula>J267="NO CUMPLE"</formula>
    </cfRule>
    <cfRule type="expression" dxfId="2470" priority="426">
      <formula>J267="CUMPLE"</formula>
    </cfRule>
  </conditionalFormatting>
  <conditionalFormatting sqref="K268:K269">
    <cfRule type="expression" dxfId="2469" priority="423">
      <formula>J268="NO CUMPLE"</formula>
    </cfRule>
    <cfRule type="expression" dxfId="2468" priority="424">
      <formula>J268="CUMPLE"</formula>
    </cfRule>
  </conditionalFormatting>
  <conditionalFormatting sqref="M324">
    <cfRule type="expression" dxfId="2467" priority="421">
      <formula>L324="NO CUMPLE"</formula>
    </cfRule>
    <cfRule type="expression" dxfId="2466" priority="422">
      <formula>L324="CUMPLE"</formula>
    </cfRule>
  </conditionalFormatting>
  <conditionalFormatting sqref="L325:L326">
    <cfRule type="cellIs" dxfId="2465" priority="419" operator="equal">
      <formula>"NO CUMPLE"</formula>
    </cfRule>
    <cfRule type="cellIs" dxfId="2464" priority="420" operator="equal">
      <formula>"CUMPLE"</formula>
    </cfRule>
  </conditionalFormatting>
  <conditionalFormatting sqref="M325">
    <cfRule type="expression" dxfId="2463" priority="417">
      <formula>L325="NO CUMPLE"</formula>
    </cfRule>
    <cfRule type="expression" dxfId="2462" priority="418">
      <formula>L325="CUMPLE"</formula>
    </cfRule>
  </conditionalFormatting>
  <conditionalFormatting sqref="K324">
    <cfRule type="expression" dxfId="2461" priority="415">
      <formula>J324="NO CUMPLE"</formula>
    </cfRule>
    <cfRule type="expression" dxfId="2460" priority="416">
      <formula>J324="CUMPLE"</formula>
    </cfRule>
  </conditionalFormatting>
  <conditionalFormatting sqref="K325:K326">
    <cfRule type="expression" dxfId="2459" priority="413">
      <formula>J325="NO CUMPLE"</formula>
    </cfRule>
    <cfRule type="expression" dxfId="2458" priority="414">
      <formula>J325="CUMPLE"</formula>
    </cfRule>
  </conditionalFormatting>
  <conditionalFormatting sqref="J326">
    <cfRule type="cellIs" dxfId="2457" priority="411" operator="equal">
      <formula>"NO CUMPLE"</formula>
    </cfRule>
    <cfRule type="cellIs" dxfId="2456" priority="412" operator="equal">
      <formula>"CUMPLE"</formula>
    </cfRule>
  </conditionalFormatting>
  <conditionalFormatting sqref="J325">
    <cfRule type="cellIs" dxfId="2455" priority="409" operator="equal">
      <formula>"NO CUMPLE"</formula>
    </cfRule>
    <cfRule type="cellIs" dxfId="2454" priority="410" operator="equal">
      <formula>"CUMPLE"</formula>
    </cfRule>
  </conditionalFormatting>
  <conditionalFormatting sqref="L324">
    <cfRule type="cellIs" dxfId="2453" priority="407" operator="equal">
      <formula>"NO CUMPLE"</formula>
    </cfRule>
    <cfRule type="cellIs" dxfId="2452" priority="408" operator="equal">
      <formula>"CUMPLE"</formula>
    </cfRule>
  </conditionalFormatting>
  <conditionalFormatting sqref="J324">
    <cfRule type="cellIs" dxfId="2451" priority="405" operator="equal">
      <formula>"NO CUMPLE"</formula>
    </cfRule>
    <cfRule type="cellIs" dxfId="2450" priority="406" operator="equal">
      <formula>"CUMPLE"</formula>
    </cfRule>
  </conditionalFormatting>
  <conditionalFormatting sqref="M327">
    <cfRule type="expression" dxfId="2449" priority="403">
      <formula>L327="NO CUMPLE"</formula>
    </cfRule>
    <cfRule type="expression" dxfId="2448" priority="404">
      <formula>L327="CUMPLE"</formula>
    </cfRule>
  </conditionalFormatting>
  <conditionalFormatting sqref="L328:L329">
    <cfRule type="cellIs" dxfId="2447" priority="401" operator="equal">
      <formula>"NO CUMPLE"</formula>
    </cfRule>
    <cfRule type="cellIs" dxfId="2446" priority="402" operator="equal">
      <formula>"CUMPLE"</formula>
    </cfRule>
  </conditionalFormatting>
  <conditionalFormatting sqref="M328">
    <cfRule type="expression" dxfId="2445" priority="399">
      <formula>L328="NO CUMPLE"</formula>
    </cfRule>
    <cfRule type="expression" dxfId="2444" priority="400">
      <formula>L328="CUMPLE"</formula>
    </cfRule>
  </conditionalFormatting>
  <conditionalFormatting sqref="K327">
    <cfRule type="expression" dxfId="2443" priority="397">
      <formula>J327="NO CUMPLE"</formula>
    </cfRule>
    <cfRule type="expression" dxfId="2442" priority="398">
      <formula>J327="CUMPLE"</formula>
    </cfRule>
  </conditionalFormatting>
  <conditionalFormatting sqref="K328:K329">
    <cfRule type="expression" dxfId="2441" priority="395">
      <formula>J328="NO CUMPLE"</formula>
    </cfRule>
    <cfRule type="expression" dxfId="2440" priority="396">
      <formula>J328="CUMPLE"</formula>
    </cfRule>
  </conditionalFormatting>
  <conditionalFormatting sqref="J329">
    <cfRule type="cellIs" dxfId="2439" priority="393" operator="equal">
      <formula>"NO CUMPLE"</formula>
    </cfRule>
    <cfRule type="cellIs" dxfId="2438" priority="394" operator="equal">
      <formula>"CUMPLE"</formula>
    </cfRule>
  </conditionalFormatting>
  <conditionalFormatting sqref="J328">
    <cfRule type="cellIs" dxfId="2437" priority="391" operator="equal">
      <formula>"NO CUMPLE"</formula>
    </cfRule>
    <cfRule type="cellIs" dxfId="2436" priority="392" operator="equal">
      <formula>"CUMPLE"</formula>
    </cfRule>
  </conditionalFormatting>
  <conditionalFormatting sqref="L327">
    <cfRule type="cellIs" dxfId="2435" priority="389" operator="equal">
      <formula>"NO CUMPLE"</formula>
    </cfRule>
    <cfRule type="cellIs" dxfId="2434" priority="390" operator="equal">
      <formula>"CUMPLE"</formula>
    </cfRule>
  </conditionalFormatting>
  <conditionalFormatting sqref="J327">
    <cfRule type="cellIs" dxfId="2433" priority="387" operator="equal">
      <formula>"NO CUMPLE"</formula>
    </cfRule>
    <cfRule type="cellIs" dxfId="2432" priority="388" operator="equal">
      <formula>"CUMPLE"</formula>
    </cfRule>
  </conditionalFormatting>
  <conditionalFormatting sqref="M346">
    <cfRule type="expression" dxfId="2431" priority="385">
      <formula>L346="NO CUMPLE"</formula>
    </cfRule>
    <cfRule type="expression" dxfId="2430" priority="386">
      <formula>L346="CUMPLE"</formula>
    </cfRule>
  </conditionalFormatting>
  <conditionalFormatting sqref="L347:L348">
    <cfRule type="cellIs" dxfId="2429" priority="383" operator="equal">
      <formula>"NO CUMPLE"</formula>
    </cfRule>
    <cfRule type="cellIs" dxfId="2428" priority="384" operator="equal">
      <formula>"CUMPLE"</formula>
    </cfRule>
  </conditionalFormatting>
  <conditionalFormatting sqref="M347">
    <cfRule type="expression" dxfId="2427" priority="381">
      <formula>L347="NO CUMPLE"</formula>
    </cfRule>
    <cfRule type="expression" dxfId="2426" priority="382">
      <formula>L347="CUMPLE"</formula>
    </cfRule>
  </conditionalFormatting>
  <conditionalFormatting sqref="K346">
    <cfRule type="expression" dxfId="2425" priority="379">
      <formula>J346="NO CUMPLE"</formula>
    </cfRule>
    <cfRule type="expression" dxfId="2424" priority="380">
      <formula>J346="CUMPLE"</formula>
    </cfRule>
  </conditionalFormatting>
  <conditionalFormatting sqref="K347:K348">
    <cfRule type="expression" dxfId="2423" priority="377">
      <formula>J347="NO CUMPLE"</formula>
    </cfRule>
    <cfRule type="expression" dxfId="2422" priority="378">
      <formula>J347="CUMPLE"</formula>
    </cfRule>
  </conditionalFormatting>
  <conditionalFormatting sqref="J348">
    <cfRule type="cellIs" dxfId="2421" priority="375" operator="equal">
      <formula>"NO CUMPLE"</formula>
    </cfRule>
    <cfRule type="cellIs" dxfId="2420" priority="376" operator="equal">
      <formula>"CUMPLE"</formula>
    </cfRule>
  </conditionalFormatting>
  <conditionalFormatting sqref="J347">
    <cfRule type="cellIs" dxfId="2419" priority="373" operator="equal">
      <formula>"NO CUMPLE"</formula>
    </cfRule>
    <cfRule type="cellIs" dxfId="2418" priority="374" operator="equal">
      <formula>"CUMPLE"</formula>
    </cfRule>
  </conditionalFormatting>
  <conditionalFormatting sqref="L346">
    <cfRule type="cellIs" dxfId="2417" priority="371" operator="equal">
      <formula>"NO CUMPLE"</formula>
    </cfRule>
    <cfRule type="cellIs" dxfId="2416" priority="372" operator="equal">
      <formula>"CUMPLE"</formula>
    </cfRule>
  </conditionalFormatting>
  <conditionalFormatting sqref="J346">
    <cfRule type="cellIs" dxfId="2415" priority="369" operator="equal">
      <formula>"NO CUMPLE"</formula>
    </cfRule>
    <cfRule type="cellIs" dxfId="2414" priority="370" operator="equal">
      <formula>"CUMPLE"</formula>
    </cfRule>
  </conditionalFormatting>
  <conditionalFormatting sqref="M349">
    <cfRule type="expression" dxfId="2413" priority="367">
      <formula>L349="NO CUMPLE"</formula>
    </cfRule>
    <cfRule type="expression" dxfId="2412" priority="368">
      <formula>L349="CUMPLE"</formula>
    </cfRule>
  </conditionalFormatting>
  <conditionalFormatting sqref="L350:L351">
    <cfRule type="cellIs" dxfId="2411" priority="365" operator="equal">
      <formula>"NO CUMPLE"</formula>
    </cfRule>
    <cfRule type="cellIs" dxfId="2410" priority="366" operator="equal">
      <formula>"CUMPLE"</formula>
    </cfRule>
  </conditionalFormatting>
  <conditionalFormatting sqref="M350">
    <cfRule type="expression" dxfId="2409" priority="363">
      <formula>L350="NO CUMPLE"</formula>
    </cfRule>
    <cfRule type="expression" dxfId="2408" priority="364">
      <formula>L350="CUMPLE"</formula>
    </cfRule>
  </conditionalFormatting>
  <conditionalFormatting sqref="K349">
    <cfRule type="expression" dxfId="2407" priority="361">
      <formula>J349="NO CUMPLE"</formula>
    </cfRule>
    <cfRule type="expression" dxfId="2406" priority="362">
      <formula>J349="CUMPLE"</formula>
    </cfRule>
  </conditionalFormatting>
  <conditionalFormatting sqref="K350:K351">
    <cfRule type="expression" dxfId="2405" priority="359">
      <formula>J350="NO CUMPLE"</formula>
    </cfRule>
    <cfRule type="expression" dxfId="2404" priority="360">
      <formula>J350="CUMPLE"</formula>
    </cfRule>
  </conditionalFormatting>
  <conditionalFormatting sqref="J351">
    <cfRule type="cellIs" dxfId="2403" priority="357" operator="equal">
      <formula>"NO CUMPLE"</formula>
    </cfRule>
    <cfRule type="cellIs" dxfId="2402" priority="358" operator="equal">
      <formula>"CUMPLE"</formula>
    </cfRule>
  </conditionalFormatting>
  <conditionalFormatting sqref="J350">
    <cfRule type="cellIs" dxfId="2401" priority="355" operator="equal">
      <formula>"NO CUMPLE"</formula>
    </cfRule>
    <cfRule type="cellIs" dxfId="2400" priority="356" operator="equal">
      <formula>"CUMPLE"</formula>
    </cfRule>
  </conditionalFormatting>
  <conditionalFormatting sqref="L349">
    <cfRule type="cellIs" dxfId="2399" priority="353" operator="equal">
      <formula>"NO CUMPLE"</formula>
    </cfRule>
    <cfRule type="cellIs" dxfId="2398" priority="354" operator="equal">
      <formula>"CUMPLE"</formula>
    </cfRule>
  </conditionalFormatting>
  <conditionalFormatting sqref="J349">
    <cfRule type="cellIs" dxfId="2397" priority="351" operator="equal">
      <formula>"NO CUMPLE"</formula>
    </cfRule>
    <cfRule type="cellIs" dxfId="2396" priority="352" operator="equal">
      <formula>"CUMPLE"</formula>
    </cfRule>
  </conditionalFormatting>
  <conditionalFormatting sqref="N60">
    <cfRule type="expression" dxfId="2395" priority="348">
      <formula>N60=" "</formula>
    </cfRule>
    <cfRule type="expression" dxfId="2394" priority="349">
      <formula>N60="NO PRESENTÓ CERTIFICADO"</formula>
    </cfRule>
    <cfRule type="expression" dxfId="2393" priority="350">
      <formula>N60="PRESENTÓ CERTIFICADO"</formula>
    </cfRule>
  </conditionalFormatting>
  <conditionalFormatting sqref="Q66">
    <cfRule type="containsBlanks" dxfId="2392" priority="339">
      <formula>LEN(TRIM(Q66))=0</formula>
    </cfRule>
    <cfRule type="cellIs" dxfId="2391" priority="344" operator="equal">
      <formula>"REQUERIMIENTOS SUBSANADOS"</formula>
    </cfRule>
    <cfRule type="containsText" dxfId="2390" priority="345" operator="containsText" text="NO SUBSANABLE">
      <formula>NOT(ISERROR(SEARCH("NO SUBSANABLE",Q66)))</formula>
    </cfRule>
    <cfRule type="containsText" dxfId="2389" priority="346" operator="containsText" text="PENDIENTES POR SUBSANAR">
      <formula>NOT(ISERROR(SEARCH("PENDIENTES POR SUBSANAR",Q66)))</formula>
    </cfRule>
    <cfRule type="containsText" dxfId="2388" priority="347" operator="containsText" text="SIN OBSERVACIÓN">
      <formula>NOT(ISERROR(SEARCH("SIN OBSERVACIÓN",Q66)))</formula>
    </cfRule>
  </conditionalFormatting>
  <conditionalFormatting sqref="R66">
    <cfRule type="containsBlanks" dxfId="2387" priority="338">
      <formula>LEN(TRIM(R66))=0</formula>
    </cfRule>
    <cfRule type="cellIs" dxfId="2386" priority="340" operator="equal">
      <formula>"NO CUMPLEN CON LO SOLICITADO"</formula>
    </cfRule>
    <cfRule type="cellIs" dxfId="2385" priority="341" operator="equal">
      <formula>"CUMPLEN CON LO SOLICITADO"</formula>
    </cfRule>
    <cfRule type="cellIs" dxfId="2384" priority="342" operator="equal">
      <formula>"PENDIENTES"</formula>
    </cfRule>
    <cfRule type="cellIs" dxfId="2383" priority="343" operator="equal">
      <formula>"NINGUNO"</formula>
    </cfRule>
  </conditionalFormatting>
  <conditionalFormatting sqref="Q69">
    <cfRule type="containsBlanks" dxfId="2382" priority="329">
      <formula>LEN(TRIM(Q69))=0</formula>
    </cfRule>
    <cfRule type="cellIs" dxfId="2381" priority="334" operator="equal">
      <formula>"REQUERIMIENTOS SUBSANADOS"</formula>
    </cfRule>
    <cfRule type="containsText" dxfId="2380" priority="335" operator="containsText" text="NO SUBSANABLE">
      <formula>NOT(ISERROR(SEARCH("NO SUBSANABLE",Q69)))</formula>
    </cfRule>
    <cfRule type="containsText" dxfId="2379" priority="336" operator="containsText" text="PENDIENTES POR SUBSANAR">
      <formula>NOT(ISERROR(SEARCH("PENDIENTES POR SUBSANAR",Q69)))</formula>
    </cfRule>
    <cfRule type="containsText" dxfId="2378" priority="337" operator="containsText" text="SIN OBSERVACIÓN">
      <formula>NOT(ISERROR(SEARCH("SIN OBSERVACIÓN",Q69)))</formula>
    </cfRule>
  </conditionalFormatting>
  <conditionalFormatting sqref="R69">
    <cfRule type="containsBlanks" dxfId="2377" priority="328">
      <formula>LEN(TRIM(R69))=0</formula>
    </cfRule>
    <cfRule type="cellIs" dxfId="2376" priority="330" operator="equal">
      <formula>"NO CUMPLEN CON LO SOLICITADO"</formula>
    </cfRule>
    <cfRule type="cellIs" dxfId="2375" priority="331" operator="equal">
      <formula>"CUMPLEN CON LO SOLICITADO"</formula>
    </cfRule>
    <cfRule type="cellIs" dxfId="2374" priority="332" operator="equal">
      <formula>"PENDIENTES"</formula>
    </cfRule>
    <cfRule type="cellIs" dxfId="2373" priority="333" operator="equal">
      <formula>"NINGUNO"</formula>
    </cfRule>
  </conditionalFormatting>
  <conditionalFormatting sqref="O79">
    <cfRule type="cellIs" dxfId="2372" priority="324" operator="equal">
      <formula>"PENDIENTE POR DESCRIPCIÓN"</formula>
    </cfRule>
    <cfRule type="cellIs" dxfId="2371" priority="325" operator="equal">
      <formula>"DESCRIPCIÓN INSUFICIENTE"</formula>
    </cfRule>
    <cfRule type="cellIs" dxfId="2370" priority="326" operator="equal">
      <formula>"NO ESTÁ ACORDE A ITEM 5.2.1 (T.R.)"</formula>
    </cfRule>
    <cfRule type="cellIs" dxfId="2369" priority="327" operator="equal">
      <formula>"ACORDE A ITEM 5.2.1 (T.R.)"</formula>
    </cfRule>
  </conditionalFormatting>
  <conditionalFormatting sqref="O85 O82">
    <cfRule type="cellIs" dxfId="2368" priority="316" operator="equal">
      <formula>"PENDIENTE POR DESCRIPCIÓN"</formula>
    </cfRule>
    <cfRule type="cellIs" dxfId="2367" priority="317" operator="equal">
      <formula>"DESCRIPCIÓN INSUFICIENTE"</formula>
    </cfRule>
    <cfRule type="cellIs" dxfId="2366" priority="318" operator="equal">
      <formula>"NO ESTÁ ACORDE A ITEM 5.2.1 (T.R.)"</formula>
    </cfRule>
    <cfRule type="cellIs" dxfId="2365" priority="319" operator="equal">
      <formula>"ACORDE A ITEM 5.2.1 (T.R.)"</formula>
    </cfRule>
  </conditionalFormatting>
  <conditionalFormatting sqref="O88">
    <cfRule type="cellIs" dxfId="2364" priority="312" operator="equal">
      <formula>"PENDIENTE POR DESCRIPCIÓN"</formula>
    </cfRule>
    <cfRule type="cellIs" dxfId="2363" priority="313" operator="equal">
      <formula>"DESCRIPCIÓN INSUFICIENTE"</formula>
    </cfRule>
    <cfRule type="cellIs" dxfId="2362" priority="314" operator="equal">
      <formula>"NO ESTÁ ACORDE A ITEM 5.2.1 (T.R.)"</formula>
    </cfRule>
    <cfRule type="cellIs" dxfId="2361" priority="315" operator="equal">
      <formula>"ACORDE A ITEM 5.2.1 (T.R.)"</formula>
    </cfRule>
  </conditionalFormatting>
  <conditionalFormatting sqref="O91">
    <cfRule type="cellIs" dxfId="2360" priority="308" operator="equal">
      <formula>"PENDIENTE POR DESCRIPCIÓN"</formula>
    </cfRule>
    <cfRule type="cellIs" dxfId="2359" priority="309" operator="equal">
      <formula>"DESCRIPCIÓN INSUFICIENTE"</formula>
    </cfRule>
    <cfRule type="cellIs" dxfId="2358" priority="310" operator="equal">
      <formula>"NO ESTÁ ACORDE A ITEM 5.2.1 (T.R.)"</formula>
    </cfRule>
    <cfRule type="cellIs" dxfId="2357" priority="311" operator="equal">
      <formula>"ACORDE A ITEM 5.2.1 (T.R.)"</formula>
    </cfRule>
  </conditionalFormatting>
  <conditionalFormatting sqref="Q79">
    <cfRule type="containsBlanks" dxfId="2356" priority="298">
      <formula>LEN(TRIM(Q79))=0</formula>
    </cfRule>
    <cfRule type="cellIs" dxfId="2355" priority="299" operator="equal">
      <formula>"REQUERIMIENTOS SUBSANADOS"</formula>
    </cfRule>
    <cfRule type="containsText" dxfId="2354" priority="300" operator="containsText" text="NO SUBSANABLE">
      <formula>NOT(ISERROR(SEARCH("NO SUBSANABLE",Q79)))</formula>
    </cfRule>
    <cfRule type="containsText" dxfId="2353" priority="301" operator="containsText" text="PENDIENTES POR SUBSANAR">
      <formula>NOT(ISERROR(SEARCH("PENDIENTES POR SUBSANAR",Q79)))</formula>
    </cfRule>
    <cfRule type="containsText" dxfId="2352" priority="302" operator="containsText" text="SIN OBSERVACIÓN">
      <formula>NOT(ISERROR(SEARCH("SIN OBSERVACIÓN",Q79)))</formula>
    </cfRule>
  </conditionalFormatting>
  <conditionalFormatting sqref="Q82">
    <cfRule type="containsBlanks" dxfId="2351" priority="293">
      <formula>LEN(TRIM(Q82))=0</formula>
    </cfRule>
    <cfRule type="cellIs" dxfId="2350" priority="294" operator="equal">
      <formula>"REQUERIMIENTOS SUBSANADOS"</formula>
    </cfRule>
    <cfRule type="containsText" dxfId="2349" priority="295" operator="containsText" text="NO SUBSANABLE">
      <formula>NOT(ISERROR(SEARCH("NO SUBSANABLE",Q82)))</formula>
    </cfRule>
    <cfRule type="containsText" dxfId="2348" priority="296" operator="containsText" text="PENDIENTES POR SUBSANAR">
      <formula>NOT(ISERROR(SEARCH("PENDIENTES POR SUBSANAR",Q82)))</formula>
    </cfRule>
    <cfRule type="containsText" dxfId="2347" priority="297" operator="containsText" text="SIN OBSERVACIÓN">
      <formula>NOT(ISERROR(SEARCH("SIN OBSERVACIÓN",Q82)))</formula>
    </cfRule>
  </conditionalFormatting>
  <conditionalFormatting sqref="Q85">
    <cfRule type="containsBlanks" dxfId="2346" priority="288">
      <formula>LEN(TRIM(Q85))=0</formula>
    </cfRule>
    <cfRule type="cellIs" dxfId="2345" priority="289" operator="equal">
      <formula>"REQUERIMIENTOS SUBSANADOS"</formula>
    </cfRule>
    <cfRule type="containsText" dxfId="2344" priority="290" operator="containsText" text="NO SUBSANABLE">
      <formula>NOT(ISERROR(SEARCH("NO SUBSANABLE",Q85)))</formula>
    </cfRule>
    <cfRule type="containsText" dxfId="2343" priority="291" operator="containsText" text="PENDIENTES POR SUBSANAR">
      <formula>NOT(ISERROR(SEARCH("PENDIENTES POR SUBSANAR",Q85)))</formula>
    </cfRule>
    <cfRule type="containsText" dxfId="2342" priority="292" operator="containsText" text="SIN OBSERVACIÓN">
      <formula>NOT(ISERROR(SEARCH("SIN OBSERVACIÓN",Q85)))</formula>
    </cfRule>
  </conditionalFormatting>
  <conditionalFormatting sqref="Q88">
    <cfRule type="containsBlanks" dxfId="2341" priority="283">
      <formula>LEN(TRIM(Q88))=0</formula>
    </cfRule>
    <cfRule type="cellIs" dxfId="2340" priority="284" operator="equal">
      <formula>"REQUERIMIENTOS SUBSANADOS"</formula>
    </cfRule>
    <cfRule type="containsText" dxfId="2339" priority="285" operator="containsText" text="NO SUBSANABLE">
      <formula>NOT(ISERROR(SEARCH("NO SUBSANABLE",Q88)))</formula>
    </cfRule>
    <cfRule type="containsText" dxfId="2338" priority="286" operator="containsText" text="PENDIENTES POR SUBSANAR">
      <formula>NOT(ISERROR(SEARCH("PENDIENTES POR SUBSANAR",Q88)))</formula>
    </cfRule>
    <cfRule type="containsText" dxfId="2337" priority="287" operator="containsText" text="SIN OBSERVACIÓN">
      <formula>NOT(ISERROR(SEARCH("SIN OBSERVACIÓN",Q88)))</formula>
    </cfRule>
  </conditionalFormatting>
  <conditionalFormatting sqref="Q91">
    <cfRule type="containsBlanks" dxfId="2336" priority="278">
      <formula>LEN(TRIM(Q91))=0</formula>
    </cfRule>
    <cfRule type="cellIs" dxfId="2335" priority="279" operator="equal">
      <formula>"REQUERIMIENTOS SUBSANADOS"</formula>
    </cfRule>
    <cfRule type="containsText" dxfId="2334" priority="280" operator="containsText" text="NO SUBSANABLE">
      <formula>NOT(ISERROR(SEARCH("NO SUBSANABLE",Q91)))</formula>
    </cfRule>
    <cfRule type="containsText" dxfId="2333" priority="281" operator="containsText" text="PENDIENTES POR SUBSANAR">
      <formula>NOT(ISERROR(SEARCH("PENDIENTES POR SUBSANAR",Q91)))</formula>
    </cfRule>
    <cfRule type="containsText" dxfId="2332" priority="282" operator="containsText" text="SIN OBSERVACIÓN">
      <formula>NOT(ISERROR(SEARCH("SIN OBSERVACIÓN",Q91)))</formula>
    </cfRule>
  </conditionalFormatting>
  <conditionalFormatting sqref="R82">
    <cfRule type="containsBlanks" dxfId="2331" priority="273">
      <formula>LEN(TRIM(R82))=0</formula>
    </cfRule>
    <cfRule type="cellIs" dxfId="2330" priority="274" operator="equal">
      <formula>"NO CUMPLEN CON LO SOLICITADO"</formula>
    </cfRule>
    <cfRule type="cellIs" dxfId="2329" priority="275" operator="equal">
      <formula>"CUMPLEN CON LO SOLICITADO"</formula>
    </cfRule>
    <cfRule type="cellIs" dxfId="2328" priority="276" operator="equal">
      <formula>"PENDIENTES"</formula>
    </cfRule>
    <cfRule type="cellIs" dxfId="2327" priority="277" operator="equal">
      <formula>"NINGUNO"</formula>
    </cfRule>
  </conditionalFormatting>
  <conditionalFormatting sqref="R85">
    <cfRule type="containsBlanks" dxfId="2326" priority="268">
      <formula>LEN(TRIM(R85))=0</formula>
    </cfRule>
    <cfRule type="cellIs" dxfId="2325" priority="269" operator="equal">
      <formula>"NO CUMPLEN CON LO SOLICITADO"</formula>
    </cfRule>
    <cfRule type="cellIs" dxfId="2324" priority="270" operator="equal">
      <formula>"CUMPLEN CON LO SOLICITADO"</formula>
    </cfRule>
    <cfRule type="cellIs" dxfId="2323" priority="271" operator="equal">
      <formula>"PENDIENTES"</formula>
    </cfRule>
    <cfRule type="cellIs" dxfId="2322" priority="272" operator="equal">
      <formula>"NINGUNO"</formula>
    </cfRule>
  </conditionalFormatting>
  <conditionalFormatting sqref="R88">
    <cfRule type="containsBlanks" dxfId="2321" priority="263">
      <formula>LEN(TRIM(R88))=0</formula>
    </cfRule>
    <cfRule type="cellIs" dxfId="2320" priority="264" operator="equal">
      <formula>"NO CUMPLEN CON LO SOLICITADO"</formula>
    </cfRule>
    <cfRule type="cellIs" dxfId="2319" priority="265" operator="equal">
      <formula>"CUMPLEN CON LO SOLICITADO"</formula>
    </cfRule>
    <cfRule type="cellIs" dxfId="2318" priority="266" operator="equal">
      <formula>"PENDIENTES"</formula>
    </cfRule>
    <cfRule type="cellIs" dxfId="2317" priority="267" operator="equal">
      <formula>"NINGUNO"</formula>
    </cfRule>
  </conditionalFormatting>
  <conditionalFormatting sqref="R91">
    <cfRule type="containsBlanks" dxfId="2316" priority="258">
      <formula>LEN(TRIM(R91))=0</formula>
    </cfRule>
    <cfRule type="cellIs" dxfId="2315" priority="259" operator="equal">
      <formula>"NO CUMPLEN CON LO SOLICITADO"</formula>
    </cfRule>
    <cfRule type="cellIs" dxfId="2314" priority="260" operator="equal">
      <formula>"CUMPLEN CON LO SOLICITADO"</formula>
    </cfRule>
    <cfRule type="cellIs" dxfId="2313" priority="261" operator="equal">
      <formula>"PENDIENTES"</formula>
    </cfRule>
    <cfRule type="cellIs" dxfId="2312" priority="262" operator="equal">
      <formula>"NINGUNO"</formula>
    </cfRule>
  </conditionalFormatting>
  <conditionalFormatting sqref="Q110">
    <cfRule type="containsBlanks" dxfId="2311" priority="249">
      <formula>LEN(TRIM(Q110))=0</formula>
    </cfRule>
    <cfRule type="cellIs" dxfId="2310" priority="254" operator="equal">
      <formula>"REQUERIMIENTOS SUBSANADOS"</formula>
    </cfRule>
    <cfRule type="containsText" dxfId="2309" priority="255" operator="containsText" text="NO SUBSANABLE">
      <formula>NOT(ISERROR(SEARCH("NO SUBSANABLE",Q110)))</formula>
    </cfRule>
    <cfRule type="containsText" dxfId="2308" priority="256" operator="containsText" text="PENDIENTES POR SUBSANAR">
      <formula>NOT(ISERROR(SEARCH("PENDIENTES POR SUBSANAR",Q110)))</formula>
    </cfRule>
    <cfRule type="containsText" dxfId="2307" priority="257" operator="containsText" text="SIN OBSERVACIÓN">
      <formula>NOT(ISERROR(SEARCH("SIN OBSERVACIÓN",Q110)))</formula>
    </cfRule>
  </conditionalFormatting>
  <conditionalFormatting sqref="R110">
    <cfRule type="containsBlanks" dxfId="2306" priority="248">
      <formula>LEN(TRIM(R110))=0</formula>
    </cfRule>
    <cfRule type="cellIs" dxfId="2305" priority="250" operator="equal">
      <formula>"NO CUMPLEN CON LO SOLICITADO"</formula>
    </cfRule>
    <cfRule type="cellIs" dxfId="2304" priority="251" operator="equal">
      <formula>"CUMPLEN CON LO SOLICITADO"</formula>
    </cfRule>
    <cfRule type="cellIs" dxfId="2303" priority="252" operator="equal">
      <formula>"PENDIENTES"</formula>
    </cfRule>
    <cfRule type="cellIs" dxfId="2302" priority="253" operator="equal">
      <formula>"NINGUNO"</formula>
    </cfRule>
  </conditionalFormatting>
  <conditionalFormatting sqref="N123 N126 N129 N132 N135">
    <cfRule type="expression" dxfId="2301" priority="245">
      <formula>N123=" "</formula>
    </cfRule>
    <cfRule type="expression" dxfId="2300" priority="246">
      <formula>N123="NO PRESENTÓ CERTIFICADO"</formula>
    </cfRule>
    <cfRule type="expression" dxfId="2299" priority="247">
      <formula>N123="PRESENTÓ CERTIFICADO"</formula>
    </cfRule>
  </conditionalFormatting>
  <conditionalFormatting sqref="O123 O126 O129 O132 O135">
    <cfRule type="cellIs" dxfId="2298" priority="241" operator="equal">
      <formula>"PENDIENTE POR DESCRIPCIÓN"</formula>
    </cfRule>
    <cfRule type="cellIs" dxfId="2297" priority="242" operator="equal">
      <formula>"DESCRIPCIÓN INSUFICIENTE"</formula>
    </cfRule>
    <cfRule type="cellIs" dxfId="2296" priority="243" operator="equal">
      <formula>"NO ESTÁ ACORDE A ITEM 5.2.1 (T.R.)"</formula>
    </cfRule>
    <cfRule type="cellIs" dxfId="2295" priority="244" operator="equal">
      <formula>"ACORDE A ITEM 5.2.1 (T.R.)"</formula>
    </cfRule>
  </conditionalFormatting>
  <conditionalFormatting sqref="P126">
    <cfRule type="expression" dxfId="2294" priority="236">
      <formula>Q126="NO SUBSANABLE"</formula>
    </cfRule>
    <cfRule type="expression" dxfId="2293" priority="237">
      <formula>Q126="REQUERIMIENTOS SUBSANADOS"</formula>
    </cfRule>
    <cfRule type="expression" dxfId="2292" priority="238">
      <formula>Q126="PENDIENTES POR SUBSANAR"</formula>
    </cfRule>
    <cfRule type="expression" dxfId="2291" priority="239">
      <formula>Q126="SIN OBSERVACIÓN"</formula>
    </cfRule>
    <cfRule type="containsBlanks" dxfId="2290" priority="240">
      <formula>LEN(TRIM(P126))=0</formula>
    </cfRule>
  </conditionalFormatting>
  <conditionalFormatting sqref="Q126">
    <cfRule type="containsBlanks" dxfId="2289" priority="227">
      <formula>LEN(TRIM(Q126))=0</formula>
    </cfRule>
    <cfRule type="cellIs" dxfId="2288" priority="232" operator="equal">
      <formula>"REQUERIMIENTOS SUBSANADOS"</formula>
    </cfRule>
    <cfRule type="containsText" dxfId="2287" priority="233" operator="containsText" text="NO SUBSANABLE">
      <formula>NOT(ISERROR(SEARCH("NO SUBSANABLE",Q126)))</formula>
    </cfRule>
    <cfRule type="containsText" dxfId="2286" priority="234" operator="containsText" text="PENDIENTES POR SUBSANAR">
      <formula>NOT(ISERROR(SEARCH("PENDIENTES POR SUBSANAR",Q126)))</formula>
    </cfRule>
    <cfRule type="containsText" dxfId="2285" priority="235" operator="containsText" text="SIN OBSERVACIÓN">
      <formula>NOT(ISERROR(SEARCH("SIN OBSERVACIÓN",Q126)))</formula>
    </cfRule>
  </conditionalFormatting>
  <conditionalFormatting sqref="R126">
    <cfRule type="containsBlanks" dxfId="2284" priority="226">
      <formula>LEN(TRIM(R126))=0</formula>
    </cfRule>
    <cfRule type="cellIs" dxfId="2283" priority="228" operator="equal">
      <formula>"NO CUMPLEN CON LO SOLICITADO"</formula>
    </cfRule>
    <cfRule type="cellIs" dxfId="2282" priority="229" operator="equal">
      <formula>"CUMPLEN CON LO SOLICITADO"</formula>
    </cfRule>
    <cfRule type="cellIs" dxfId="2281" priority="230" operator="equal">
      <formula>"PENDIENTES"</formula>
    </cfRule>
    <cfRule type="cellIs" dxfId="2280" priority="231" operator="equal">
      <formula>"NINGUNO"</formula>
    </cfRule>
  </conditionalFormatting>
  <conditionalFormatting sqref="Q129">
    <cfRule type="containsBlanks" dxfId="2279" priority="217">
      <formula>LEN(TRIM(Q129))=0</formula>
    </cfRule>
    <cfRule type="cellIs" dxfId="2278" priority="222" operator="equal">
      <formula>"REQUERIMIENTOS SUBSANADOS"</formula>
    </cfRule>
    <cfRule type="containsText" dxfId="2277" priority="223" operator="containsText" text="NO SUBSANABLE">
      <formula>NOT(ISERROR(SEARCH("NO SUBSANABLE",Q129)))</formula>
    </cfRule>
    <cfRule type="containsText" dxfId="2276" priority="224" operator="containsText" text="PENDIENTES POR SUBSANAR">
      <formula>NOT(ISERROR(SEARCH("PENDIENTES POR SUBSANAR",Q129)))</formula>
    </cfRule>
    <cfRule type="containsText" dxfId="2275" priority="225" operator="containsText" text="SIN OBSERVACIÓN">
      <formula>NOT(ISERROR(SEARCH("SIN OBSERVACIÓN",Q129)))</formula>
    </cfRule>
  </conditionalFormatting>
  <conditionalFormatting sqref="R129">
    <cfRule type="containsBlanks" dxfId="2274" priority="216">
      <formula>LEN(TRIM(R129))=0</formula>
    </cfRule>
    <cfRule type="cellIs" dxfId="2273" priority="218" operator="equal">
      <formula>"NO CUMPLEN CON LO SOLICITADO"</formula>
    </cfRule>
    <cfRule type="cellIs" dxfId="2272" priority="219" operator="equal">
      <formula>"CUMPLEN CON LO SOLICITADO"</formula>
    </cfRule>
    <cfRule type="cellIs" dxfId="2271" priority="220" operator="equal">
      <formula>"PENDIENTES"</formula>
    </cfRule>
    <cfRule type="cellIs" dxfId="2270" priority="221" operator="equal">
      <formula>"NINGUNO"</formula>
    </cfRule>
  </conditionalFormatting>
  <conditionalFormatting sqref="Q132">
    <cfRule type="containsBlanks" dxfId="2269" priority="207">
      <formula>LEN(TRIM(Q132))=0</formula>
    </cfRule>
    <cfRule type="cellIs" dxfId="2268" priority="212" operator="equal">
      <formula>"REQUERIMIENTOS SUBSANADOS"</formula>
    </cfRule>
    <cfRule type="containsText" dxfId="2267" priority="213" operator="containsText" text="NO SUBSANABLE">
      <formula>NOT(ISERROR(SEARCH("NO SUBSANABLE",Q132)))</formula>
    </cfRule>
    <cfRule type="containsText" dxfId="2266" priority="214" operator="containsText" text="PENDIENTES POR SUBSANAR">
      <formula>NOT(ISERROR(SEARCH("PENDIENTES POR SUBSANAR",Q132)))</formula>
    </cfRule>
    <cfRule type="containsText" dxfId="2265" priority="215" operator="containsText" text="SIN OBSERVACIÓN">
      <formula>NOT(ISERROR(SEARCH("SIN OBSERVACIÓN",Q132)))</formula>
    </cfRule>
  </conditionalFormatting>
  <conditionalFormatting sqref="R132">
    <cfRule type="containsBlanks" dxfId="2264" priority="206">
      <formula>LEN(TRIM(R132))=0</formula>
    </cfRule>
    <cfRule type="cellIs" dxfId="2263" priority="208" operator="equal">
      <formula>"NO CUMPLEN CON LO SOLICITADO"</formula>
    </cfRule>
    <cfRule type="cellIs" dxfId="2262" priority="209" operator="equal">
      <formula>"CUMPLEN CON LO SOLICITADO"</formula>
    </cfRule>
    <cfRule type="cellIs" dxfId="2261" priority="210" operator="equal">
      <formula>"PENDIENTES"</formula>
    </cfRule>
    <cfRule type="cellIs" dxfId="2260" priority="211" operator="equal">
      <formula>"NINGUNO"</formula>
    </cfRule>
  </conditionalFormatting>
  <conditionalFormatting sqref="P135">
    <cfRule type="expression" dxfId="2259" priority="201">
      <formula>Q135="NO SUBSANABLE"</formula>
    </cfRule>
    <cfRule type="expression" dxfId="2258" priority="202">
      <formula>Q135="REQUERIMIENTOS SUBSANADOS"</formula>
    </cfRule>
    <cfRule type="expression" dxfId="2257" priority="203">
      <formula>Q135="PENDIENTES POR SUBSANAR"</formula>
    </cfRule>
    <cfRule type="expression" dxfId="2256" priority="204">
      <formula>Q135="SIN OBSERVACIÓN"</formula>
    </cfRule>
    <cfRule type="containsBlanks" dxfId="2255" priority="205">
      <formula>LEN(TRIM(P135))=0</formula>
    </cfRule>
  </conditionalFormatting>
  <conditionalFormatting sqref="Q135">
    <cfRule type="containsBlanks" dxfId="2254" priority="192">
      <formula>LEN(TRIM(Q135))=0</formula>
    </cfRule>
    <cfRule type="cellIs" dxfId="2253" priority="197" operator="equal">
      <formula>"REQUERIMIENTOS SUBSANADOS"</formula>
    </cfRule>
    <cfRule type="containsText" dxfId="2252" priority="198" operator="containsText" text="NO SUBSANABLE">
      <formula>NOT(ISERROR(SEARCH("NO SUBSANABLE",Q135)))</formula>
    </cfRule>
    <cfRule type="containsText" dxfId="2251" priority="199" operator="containsText" text="PENDIENTES POR SUBSANAR">
      <formula>NOT(ISERROR(SEARCH("PENDIENTES POR SUBSANAR",Q135)))</formula>
    </cfRule>
    <cfRule type="containsText" dxfId="2250" priority="200" operator="containsText" text="SIN OBSERVACIÓN">
      <formula>NOT(ISERROR(SEARCH("SIN OBSERVACIÓN",Q135)))</formula>
    </cfRule>
  </conditionalFormatting>
  <conditionalFormatting sqref="R135">
    <cfRule type="containsBlanks" dxfId="2249" priority="191">
      <formula>LEN(TRIM(R135))=0</formula>
    </cfRule>
    <cfRule type="cellIs" dxfId="2248" priority="193" operator="equal">
      <formula>"NO CUMPLEN CON LO SOLICITADO"</formula>
    </cfRule>
    <cfRule type="cellIs" dxfId="2247" priority="194" operator="equal">
      <formula>"CUMPLEN CON LO SOLICITADO"</formula>
    </cfRule>
    <cfRule type="cellIs" dxfId="2246" priority="195" operator="equal">
      <formula>"PENDIENTES"</formula>
    </cfRule>
    <cfRule type="cellIs" dxfId="2245" priority="196" operator="equal">
      <formula>"NINGUNO"</formula>
    </cfRule>
  </conditionalFormatting>
  <conditionalFormatting sqref="N167 N170 N173 N176 N179">
    <cfRule type="expression" dxfId="2244" priority="188">
      <formula>N167=" "</formula>
    </cfRule>
    <cfRule type="expression" dxfId="2243" priority="189">
      <formula>N167="NO PRESENTÓ CERTIFICADO"</formula>
    </cfRule>
    <cfRule type="expression" dxfId="2242" priority="190">
      <formula>N167="PRESENTÓ CERTIFICADO"</formula>
    </cfRule>
  </conditionalFormatting>
  <conditionalFormatting sqref="O167 O170 O173 O176 O179">
    <cfRule type="cellIs" dxfId="2241" priority="184" operator="equal">
      <formula>"PENDIENTE POR DESCRIPCIÓN"</formula>
    </cfRule>
    <cfRule type="cellIs" dxfId="2240" priority="185" operator="equal">
      <formula>"DESCRIPCIÓN INSUFICIENTE"</formula>
    </cfRule>
    <cfRule type="cellIs" dxfId="2239" priority="186" operator="equal">
      <formula>"NO ESTÁ ACORDE A ITEM 5.2.1 (T.R.)"</formula>
    </cfRule>
    <cfRule type="cellIs" dxfId="2238" priority="187" operator="equal">
      <formula>"ACORDE A ITEM 5.2.1 (T.R.)"</formula>
    </cfRule>
  </conditionalFormatting>
  <conditionalFormatting sqref="P167 P170 P173 P176">
    <cfRule type="expression" dxfId="2237" priority="175">
      <formula>Q167="NO SUBSANABLE"</formula>
    </cfRule>
    <cfRule type="expression" dxfId="2236" priority="176">
      <formula>Q167="REQUERIMIENTOS SUBSANADOS"</formula>
    </cfRule>
    <cfRule type="expression" dxfId="2235" priority="177">
      <formula>Q167="PENDIENTES POR SUBSANAR"</formula>
    </cfRule>
    <cfRule type="expression" dxfId="2234" priority="179">
      <formula>Q167="SIN OBSERVACIÓN"</formula>
    </cfRule>
    <cfRule type="containsBlanks" dxfId="2233" priority="180">
      <formula>LEN(TRIM(P167))=0</formula>
    </cfRule>
  </conditionalFormatting>
  <conditionalFormatting sqref="Q167 Q170 Q173 Q176">
    <cfRule type="containsBlanks" dxfId="2232" priority="174">
      <formula>LEN(TRIM(Q167))=0</formula>
    </cfRule>
    <cfRule type="cellIs" dxfId="2231" priority="178" operator="equal">
      <formula>"REQUERIMIENTOS SUBSANADOS"</formula>
    </cfRule>
    <cfRule type="containsText" dxfId="2230" priority="181" operator="containsText" text="NO SUBSANABLE">
      <formula>NOT(ISERROR(SEARCH("NO SUBSANABLE",Q167)))</formula>
    </cfRule>
    <cfRule type="containsText" dxfId="2229" priority="182" operator="containsText" text="PENDIENTES POR SUBSANAR">
      <formula>NOT(ISERROR(SEARCH("PENDIENTES POR SUBSANAR",Q167)))</formula>
    </cfRule>
    <cfRule type="containsText" dxfId="2228" priority="183" operator="containsText" text="SIN OBSERVACIÓN">
      <formula>NOT(ISERROR(SEARCH("SIN OBSERVACIÓN",Q167)))</formula>
    </cfRule>
  </conditionalFormatting>
  <conditionalFormatting sqref="R167 R170 R173 R176 R179">
    <cfRule type="containsBlanks" dxfId="2227" priority="169">
      <formula>LEN(TRIM(R167))=0</formula>
    </cfRule>
    <cfRule type="cellIs" dxfId="2226" priority="170" operator="equal">
      <formula>"NO CUMPLEN CON LO SOLICITADO"</formula>
    </cfRule>
    <cfRule type="cellIs" dxfId="2225" priority="171" operator="equal">
      <formula>"CUMPLEN CON LO SOLICITADO"</formula>
    </cfRule>
    <cfRule type="cellIs" dxfId="2224" priority="172" operator="equal">
      <formula>"PENDIENTES"</formula>
    </cfRule>
    <cfRule type="cellIs" dxfId="2223" priority="173" operator="equal">
      <formula>"NINGUNO"</formula>
    </cfRule>
  </conditionalFormatting>
  <conditionalFormatting sqref="T167">
    <cfRule type="cellIs" dxfId="2222" priority="167" operator="equal">
      <formula>"NO"</formula>
    </cfRule>
    <cfRule type="cellIs" dxfId="2221" priority="168" operator="equal">
      <formula>"SI"</formula>
    </cfRule>
  </conditionalFormatting>
  <conditionalFormatting sqref="N189">
    <cfRule type="expression" dxfId="2220" priority="164">
      <formula>N189=" "</formula>
    </cfRule>
    <cfRule type="expression" dxfId="2219" priority="165">
      <formula>N189="NO PRESENTÓ CERTIFICADO"</formula>
    </cfRule>
    <cfRule type="expression" dxfId="2218" priority="166">
      <formula>N189="PRESENTÓ CERTIFICADO"</formula>
    </cfRule>
  </conditionalFormatting>
  <conditionalFormatting sqref="O189">
    <cfRule type="cellIs" dxfId="2217" priority="160" operator="equal">
      <formula>"PENDIENTE POR DESCRIPCIÓN"</formula>
    </cfRule>
    <cfRule type="cellIs" dxfId="2216" priority="161" operator="equal">
      <formula>"DESCRIPCIÓN INSUFICIENTE"</formula>
    </cfRule>
    <cfRule type="cellIs" dxfId="2215" priority="162" operator="equal">
      <formula>"NO ESTÁ ACORDE A ITEM 5.2.1 (T.R.)"</formula>
    </cfRule>
    <cfRule type="cellIs" dxfId="2214" priority="163" operator="equal">
      <formula>"ACORDE A ITEM 5.2.1 (T.R.)"</formula>
    </cfRule>
  </conditionalFormatting>
  <conditionalFormatting sqref="Q189">
    <cfRule type="containsBlanks" dxfId="2213" priority="155">
      <formula>LEN(TRIM(Q189))=0</formula>
    </cfRule>
    <cfRule type="cellIs" dxfId="2212" priority="156" operator="equal">
      <formula>"REQUERIMIENTOS SUBSANADOS"</formula>
    </cfRule>
    <cfRule type="containsText" dxfId="2211" priority="157" operator="containsText" text="NO SUBSANABLE">
      <formula>NOT(ISERROR(SEARCH("NO SUBSANABLE",Q189)))</formula>
    </cfRule>
    <cfRule type="containsText" dxfId="2210" priority="158" operator="containsText" text="PENDIENTES POR SUBSANAR">
      <formula>NOT(ISERROR(SEARCH("PENDIENTES POR SUBSANAR",Q189)))</formula>
    </cfRule>
    <cfRule type="containsText" dxfId="2209" priority="159" operator="containsText" text="SIN OBSERVACIÓN">
      <formula>NOT(ISERROR(SEARCH("SIN OBSERVACIÓN",Q189)))</formula>
    </cfRule>
  </conditionalFormatting>
  <conditionalFormatting sqref="R189">
    <cfRule type="containsBlanks" dxfId="2208" priority="150">
      <formula>LEN(TRIM(R189))=0</formula>
    </cfRule>
    <cfRule type="cellIs" dxfId="2207" priority="151" operator="equal">
      <formula>"NO CUMPLEN CON LO SOLICITADO"</formula>
    </cfRule>
    <cfRule type="cellIs" dxfId="2206" priority="152" operator="equal">
      <formula>"CUMPLEN CON LO SOLICITADO"</formula>
    </cfRule>
    <cfRule type="cellIs" dxfId="2205" priority="153" operator="equal">
      <formula>"PENDIENTES"</formula>
    </cfRule>
    <cfRule type="cellIs" dxfId="2204" priority="154" operator="equal">
      <formula>"NINGUNO"</formula>
    </cfRule>
  </conditionalFormatting>
  <conditionalFormatting sqref="N211">
    <cfRule type="expression" dxfId="2203" priority="147">
      <formula>N211=" "</formula>
    </cfRule>
    <cfRule type="expression" dxfId="2202" priority="148">
      <formula>N211="NO PRESENTÓ CERTIFICADO"</formula>
    </cfRule>
    <cfRule type="expression" dxfId="2201" priority="149">
      <formula>N211="PRESENTÓ CERTIFICADO"</formula>
    </cfRule>
  </conditionalFormatting>
  <conditionalFormatting sqref="O211">
    <cfRule type="cellIs" dxfId="2200" priority="143" operator="equal">
      <formula>"PENDIENTE POR DESCRIPCIÓN"</formula>
    </cfRule>
    <cfRule type="cellIs" dxfId="2199" priority="144" operator="equal">
      <formula>"DESCRIPCIÓN INSUFICIENTE"</formula>
    </cfRule>
    <cfRule type="cellIs" dxfId="2198" priority="145" operator="equal">
      <formula>"NO ESTÁ ACORDE A ITEM 5.2.1 (T.R.)"</formula>
    </cfRule>
    <cfRule type="cellIs" dxfId="2197" priority="146" operator="equal">
      <formula>"ACORDE A ITEM 5.2.1 (T.R.)"</formula>
    </cfRule>
  </conditionalFormatting>
  <conditionalFormatting sqref="Q211">
    <cfRule type="containsBlanks" dxfId="2196" priority="138">
      <formula>LEN(TRIM(Q211))=0</formula>
    </cfRule>
    <cfRule type="cellIs" dxfId="2195" priority="139" operator="equal">
      <formula>"REQUERIMIENTOS SUBSANADOS"</formula>
    </cfRule>
    <cfRule type="containsText" dxfId="2194" priority="140" operator="containsText" text="NO SUBSANABLE">
      <formula>NOT(ISERROR(SEARCH("NO SUBSANABLE",Q211)))</formula>
    </cfRule>
    <cfRule type="containsText" dxfId="2193" priority="141" operator="containsText" text="PENDIENTES POR SUBSANAR">
      <formula>NOT(ISERROR(SEARCH("PENDIENTES POR SUBSANAR",Q211)))</formula>
    </cfRule>
    <cfRule type="containsText" dxfId="2192" priority="142" operator="containsText" text="SIN OBSERVACIÓN">
      <formula>NOT(ISERROR(SEARCH("SIN OBSERVACIÓN",Q211)))</formula>
    </cfRule>
  </conditionalFormatting>
  <conditionalFormatting sqref="R211">
    <cfRule type="containsBlanks" dxfId="2191" priority="133">
      <formula>LEN(TRIM(R211))=0</formula>
    </cfRule>
    <cfRule type="cellIs" dxfId="2190" priority="134" operator="equal">
      <formula>"NO CUMPLEN CON LO SOLICITADO"</formula>
    </cfRule>
    <cfRule type="cellIs" dxfId="2189" priority="135" operator="equal">
      <formula>"CUMPLEN CON LO SOLICITADO"</formula>
    </cfRule>
    <cfRule type="cellIs" dxfId="2188" priority="136" operator="equal">
      <formula>"PENDIENTES"</formula>
    </cfRule>
    <cfRule type="cellIs" dxfId="2187" priority="137" operator="equal">
      <formula>"NINGUNO"</formula>
    </cfRule>
  </conditionalFormatting>
  <conditionalFormatting sqref="N233">
    <cfRule type="expression" dxfId="2186" priority="130">
      <formula>N233=" "</formula>
    </cfRule>
    <cfRule type="expression" dxfId="2185" priority="131">
      <formula>N233="NO PRESENTÓ CERTIFICADO"</formula>
    </cfRule>
    <cfRule type="expression" dxfId="2184" priority="132">
      <formula>N233="PRESENTÓ CERTIFICADO"</formula>
    </cfRule>
  </conditionalFormatting>
  <conditionalFormatting sqref="O233">
    <cfRule type="cellIs" dxfId="2183" priority="126" operator="equal">
      <formula>"PENDIENTE POR DESCRIPCIÓN"</formula>
    </cfRule>
    <cfRule type="cellIs" dxfId="2182" priority="127" operator="equal">
      <formula>"DESCRIPCIÓN INSUFICIENTE"</formula>
    </cfRule>
    <cfRule type="cellIs" dxfId="2181" priority="128" operator="equal">
      <formula>"NO ESTÁ ACORDE A ITEM 5.2.1 (T.R.)"</formula>
    </cfRule>
    <cfRule type="cellIs" dxfId="2180" priority="129" operator="equal">
      <formula>"ACORDE A ITEM 5.2.1 (T.R.)"</formula>
    </cfRule>
  </conditionalFormatting>
  <conditionalFormatting sqref="N236">
    <cfRule type="expression" dxfId="2179" priority="123">
      <formula>N236=" "</formula>
    </cfRule>
    <cfRule type="expression" dxfId="2178" priority="124">
      <formula>N236="NO PRESENTÓ CERTIFICADO"</formula>
    </cfRule>
    <cfRule type="expression" dxfId="2177" priority="125">
      <formula>N236="PRESENTÓ CERTIFICADO"</formula>
    </cfRule>
  </conditionalFormatting>
  <conditionalFormatting sqref="O236">
    <cfRule type="cellIs" dxfId="2176" priority="119" operator="equal">
      <formula>"PENDIENTE POR DESCRIPCIÓN"</formula>
    </cfRule>
    <cfRule type="cellIs" dxfId="2175" priority="120" operator="equal">
      <formula>"DESCRIPCIÓN INSUFICIENTE"</formula>
    </cfRule>
    <cfRule type="cellIs" dxfId="2174" priority="121" operator="equal">
      <formula>"NO ESTÁ ACORDE A ITEM 5.2.1 (T.R.)"</formula>
    </cfRule>
    <cfRule type="cellIs" dxfId="2173" priority="122" operator="equal">
      <formula>"ACORDE A ITEM 5.2.1 (T.R.)"</formula>
    </cfRule>
  </conditionalFormatting>
  <conditionalFormatting sqref="N255 N258 N261 N264 N267">
    <cfRule type="expression" dxfId="2172" priority="116">
      <formula>N255=" "</formula>
    </cfRule>
    <cfRule type="expression" dxfId="2171" priority="117">
      <formula>N255="NO PRESENTÓ CERTIFICADO"</formula>
    </cfRule>
    <cfRule type="expression" dxfId="2170" priority="118">
      <formula>N255="PRESENTÓ CERTIFICADO"</formula>
    </cfRule>
  </conditionalFormatting>
  <conditionalFormatting sqref="O255 O258 O261 O264 O267">
    <cfRule type="cellIs" dxfId="2169" priority="112" operator="equal">
      <formula>"PENDIENTE POR DESCRIPCIÓN"</formula>
    </cfRule>
    <cfRule type="cellIs" dxfId="2168" priority="113" operator="equal">
      <formula>"DESCRIPCIÓN INSUFICIENTE"</formula>
    </cfRule>
    <cfRule type="cellIs" dxfId="2167" priority="114" operator="equal">
      <formula>"NO ESTÁ ACORDE A ITEM 5.2.1 (T.R.)"</formula>
    </cfRule>
    <cfRule type="cellIs" dxfId="2166" priority="115" operator="equal">
      <formula>"ACORDE A ITEM 5.2.1 (T.R.)"</formula>
    </cfRule>
  </conditionalFormatting>
  <conditionalFormatting sqref="Q255 Q258 Q261 Q264 Q267">
    <cfRule type="containsBlanks" dxfId="2165" priority="107">
      <formula>LEN(TRIM(Q255))=0</formula>
    </cfRule>
    <cfRule type="cellIs" dxfId="2164" priority="108" operator="equal">
      <formula>"REQUERIMIENTOS SUBSANADOS"</formula>
    </cfRule>
    <cfRule type="containsText" dxfId="2163" priority="109" operator="containsText" text="NO SUBSANABLE">
      <formula>NOT(ISERROR(SEARCH("NO SUBSANABLE",Q255)))</formula>
    </cfRule>
    <cfRule type="containsText" dxfId="2162" priority="110" operator="containsText" text="PENDIENTES POR SUBSANAR">
      <formula>NOT(ISERROR(SEARCH("PENDIENTES POR SUBSANAR",Q255)))</formula>
    </cfRule>
    <cfRule type="containsText" dxfId="2161" priority="111" operator="containsText" text="SIN OBSERVACIÓN">
      <formula>NOT(ISERROR(SEARCH("SIN OBSERVACIÓN",Q255)))</formula>
    </cfRule>
  </conditionalFormatting>
  <conditionalFormatting sqref="R255 R258 R261 R264 R267">
    <cfRule type="containsBlanks" dxfId="2160" priority="102">
      <formula>LEN(TRIM(R255))=0</formula>
    </cfRule>
    <cfRule type="cellIs" dxfId="2159" priority="103" operator="equal">
      <formula>"NO CUMPLEN CON LO SOLICITADO"</formula>
    </cfRule>
    <cfRule type="cellIs" dxfId="2158" priority="104" operator="equal">
      <formula>"CUMPLEN CON LO SOLICITADO"</formula>
    </cfRule>
    <cfRule type="cellIs" dxfId="2157" priority="105" operator="equal">
      <formula>"PENDIENTES"</formula>
    </cfRule>
    <cfRule type="cellIs" dxfId="2156" priority="106" operator="equal">
      <formula>"NINGUNO"</formula>
    </cfRule>
  </conditionalFormatting>
  <conditionalFormatting sqref="N321">
    <cfRule type="expression" dxfId="2155" priority="99">
      <formula>N321=" "</formula>
    </cfRule>
    <cfRule type="expression" dxfId="2154" priority="100">
      <formula>N321="NO PRESENTÓ CERTIFICADO"</formula>
    </cfRule>
    <cfRule type="expression" dxfId="2153" priority="101">
      <formula>N321="PRESENTÓ CERTIFICADO"</formula>
    </cfRule>
  </conditionalFormatting>
  <conditionalFormatting sqref="O321">
    <cfRule type="cellIs" dxfId="2152" priority="95" operator="equal">
      <formula>"PENDIENTE POR DESCRIPCIÓN"</formula>
    </cfRule>
    <cfRule type="cellIs" dxfId="2151" priority="96" operator="equal">
      <formula>"DESCRIPCIÓN INSUFICIENTE"</formula>
    </cfRule>
    <cfRule type="cellIs" dxfId="2150" priority="97" operator="equal">
      <formula>"NO ESTÁ ACORDE A ITEM 5.2.1 (T.R.)"</formula>
    </cfRule>
    <cfRule type="cellIs" dxfId="2149" priority="98" operator="equal">
      <formula>"ACORDE A ITEM 5.2.1 (T.R.)"</formula>
    </cfRule>
  </conditionalFormatting>
  <conditionalFormatting sqref="N324">
    <cfRule type="expression" dxfId="2148" priority="92">
      <formula>N324=" "</formula>
    </cfRule>
    <cfRule type="expression" dxfId="2147" priority="93">
      <formula>N324="NO PRESENTÓ CERTIFICADO"</formula>
    </cfRule>
    <cfRule type="expression" dxfId="2146" priority="94">
      <formula>N324="PRESENTÓ CERTIFICADO"</formula>
    </cfRule>
  </conditionalFormatting>
  <conditionalFormatting sqref="O324">
    <cfRule type="cellIs" dxfId="2145" priority="88" operator="equal">
      <formula>"PENDIENTE POR DESCRIPCIÓN"</formula>
    </cfRule>
    <cfRule type="cellIs" dxfId="2144" priority="89" operator="equal">
      <formula>"DESCRIPCIÓN INSUFICIENTE"</formula>
    </cfRule>
    <cfRule type="cellIs" dxfId="2143" priority="90" operator="equal">
      <formula>"NO ESTÁ ACORDE A ITEM 5.2.1 (T.R.)"</formula>
    </cfRule>
    <cfRule type="cellIs" dxfId="2142" priority="91" operator="equal">
      <formula>"ACORDE A ITEM 5.2.1 (T.R.)"</formula>
    </cfRule>
  </conditionalFormatting>
  <conditionalFormatting sqref="N327">
    <cfRule type="expression" dxfId="2141" priority="85">
      <formula>N327=" "</formula>
    </cfRule>
    <cfRule type="expression" dxfId="2140" priority="86">
      <formula>N327="NO PRESENTÓ CERTIFICADO"</formula>
    </cfRule>
    <cfRule type="expression" dxfId="2139" priority="87">
      <formula>N327="PRESENTÓ CERTIFICADO"</formula>
    </cfRule>
  </conditionalFormatting>
  <conditionalFormatting sqref="O327">
    <cfRule type="cellIs" dxfId="2138" priority="81" operator="equal">
      <formula>"PENDIENTE POR DESCRIPCIÓN"</formula>
    </cfRule>
    <cfRule type="cellIs" dxfId="2137" priority="82" operator="equal">
      <formula>"DESCRIPCIÓN INSUFICIENTE"</formula>
    </cfRule>
    <cfRule type="cellIs" dxfId="2136" priority="83" operator="equal">
      <formula>"NO ESTÁ ACORDE A ITEM 5.2.1 (T.R.)"</formula>
    </cfRule>
    <cfRule type="cellIs" dxfId="2135" priority="84" operator="equal">
      <formula>"ACORDE A ITEM 5.2.1 (T.R.)"</formula>
    </cfRule>
  </conditionalFormatting>
  <conditionalFormatting sqref="Q327 Q324">
    <cfRule type="containsBlanks" dxfId="2134" priority="62">
      <formula>LEN(TRIM(Q324))=0</formula>
    </cfRule>
    <cfRule type="cellIs" dxfId="2133" priority="67" operator="equal">
      <formula>"REQUERIMIENTOS SUBSANADOS"</formula>
    </cfRule>
    <cfRule type="containsText" dxfId="2132" priority="68" operator="containsText" text="NO SUBSANABLE">
      <formula>NOT(ISERROR(SEARCH("NO SUBSANABLE",Q324)))</formula>
    </cfRule>
    <cfRule type="containsText" dxfId="2131" priority="69" operator="containsText" text="PENDIENTES POR SUBSANAR">
      <formula>NOT(ISERROR(SEARCH("PENDIENTES POR SUBSANAR",Q324)))</formula>
    </cfRule>
    <cfRule type="containsText" dxfId="2130" priority="70" operator="containsText" text="SIN OBSERVACIÓN">
      <formula>NOT(ISERROR(SEARCH("SIN OBSERVACIÓN",Q324)))</formula>
    </cfRule>
  </conditionalFormatting>
  <conditionalFormatting sqref="R327 R324">
    <cfRule type="containsBlanks" dxfId="2129" priority="61">
      <formula>LEN(TRIM(R324))=0</formula>
    </cfRule>
    <cfRule type="cellIs" dxfId="2128" priority="63" operator="equal">
      <formula>"NO CUMPLEN CON LO SOLICITADO"</formula>
    </cfRule>
    <cfRule type="cellIs" dxfId="2127" priority="64" operator="equal">
      <formula>"CUMPLEN CON LO SOLICITADO"</formula>
    </cfRule>
    <cfRule type="cellIs" dxfId="2126" priority="65" operator="equal">
      <formula>"PENDIENTES"</formula>
    </cfRule>
    <cfRule type="cellIs" dxfId="2125" priority="66" operator="equal">
      <formula>"NINGUNO"</formula>
    </cfRule>
  </conditionalFormatting>
  <conditionalFormatting sqref="N343 N346 N349">
    <cfRule type="expression" dxfId="2124" priority="58">
      <formula>N343=" "</formula>
    </cfRule>
    <cfRule type="expression" dxfId="2123" priority="59">
      <formula>N343="NO PRESENTÓ CERTIFICADO"</formula>
    </cfRule>
    <cfRule type="expression" dxfId="2122" priority="60">
      <formula>N343="PRESENTÓ CERTIFICADO"</formula>
    </cfRule>
  </conditionalFormatting>
  <conditionalFormatting sqref="O343 O346 O349">
    <cfRule type="cellIs" dxfId="2121" priority="54" operator="equal">
      <formula>"PENDIENTE POR DESCRIPCIÓN"</formula>
    </cfRule>
    <cfRule type="cellIs" dxfId="2120" priority="55" operator="equal">
      <formula>"DESCRIPCIÓN INSUFICIENTE"</formula>
    </cfRule>
    <cfRule type="cellIs" dxfId="2119" priority="56" operator="equal">
      <formula>"NO ESTÁ ACORDE A ITEM 5.2.1 (T.R.)"</formula>
    </cfRule>
    <cfRule type="cellIs" dxfId="2118" priority="57" operator="equal">
      <formula>"ACORDE A ITEM 5.2.1 (T.R.)"</formula>
    </cfRule>
  </conditionalFormatting>
  <conditionalFormatting sqref="Q343 Q346 Q349">
    <cfRule type="containsBlanks" dxfId="2117" priority="45">
      <formula>LEN(TRIM(Q343))=0</formula>
    </cfRule>
    <cfRule type="cellIs" dxfId="2116" priority="50" operator="equal">
      <formula>"REQUERIMIENTOS SUBSANADOS"</formula>
    </cfRule>
    <cfRule type="containsText" dxfId="2115" priority="51" operator="containsText" text="NO SUBSANABLE">
      <formula>NOT(ISERROR(SEARCH("NO SUBSANABLE",Q343)))</formula>
    </cfRule>
    <cfRule type="containsText" dxfId="2114" priority="52" operator="containsText" text="PENDIENTES POR SUBSANAR">
      <formula>NOT(ISERROR(SEARCH("PENDIENTES POR SUBSANAR",Q343)))</formula>
    </cfRule>
    <cfRule type="containsText" dxfId="2113" priority="53" operator="containsText" text="SIN OBSERVACIÓN">
      <formula>NOT(ISERROR(SEARCH("SIN OBSERVACIÓN",Q343)))</formula>
    </cfRule>
  </conditionalFormatting>
  <conditionalFormatting sqref="R343 R346 R349">
    <cfRule type="containsBlanks" dxfId="2112" priority="44">
      <formula>LEN(TRIM(R343))=0</formula>
    </cfRule>
    <cfRule type="cellIs" dxfId="2111" priority="46" operator="equal">
      <formula>"NO CUMPLEN CON LO SOLICITADO"</formula>
    </cfRule>
    <cfRule type="cellIs" dxfId="2110" priority="47" operator="equal">
      <formula>"CUMPLEN CON LO SOLICITADO"</formula>
    </cfRule>
    <cfRule type="cellIs" dxfId="2109" priority="48" operator="equal">
      <formula>"PENDIENTES"</formula>
    </cfRule>
    <cfRule type="cellIs" dxfId="2108" priority="49" operator="equal">
      <formula>"NINGUNO"</formula>
    </cfRule>
  </conditionalFormatting>
  <conditionalFormatting sqref="J280">
    <cfRule type="cellIs" dxfId="2107" priority="42" operator="equal">
      <formula>"NO CUMPLE"</formula>
    </cfRule>
    <cfRule type="cellIs" dxfId="2106" priority="43" operator="equal">
      <formula>"CUMPLE"</formula>
    </cfRule>
  </conditionalFormatting>
  <conditionalFormatting sqref="J281:J282">
    <cfRule type="cellIs" dxfId="2105" priority="40" operator="equal">
      <formula>"NO CUMPLE"</formula>
    </cfRule>
    <cfRule type="cellIs" dxfId="2104" priority="41" operator="equal">
      <formula>"CUMPLE"</formula>
    </cfRule>
  </conditionalFormatting>
  <conditionalFormatting sqref="L280:L281">
    <cfRule type="cellIs" dxfId="2103" priority="38" operator="equal">
      <formula>"NO CUMPLE"</formula>
    </cfRule>
    <cfRule type="cellIs" dxfId="2102" priority="39" operator="equal">
      <formula>"CUMPLE"</formula>
    </cfRule>
  </conditionalFormatting>
  <conditionalFormatting sqref="J283">
    <cfRule type="cellIs" dxfId="2101" priority="36" operator="equal">
      <formula>"NO CUMPLE"</formula>
    </cfRule>
    <cfRule type="cellIs" dxfId="2100" priority="37" operator="equal">
      <formula>"CUMPLE"</formula>
    </cfRule>
  </conditionalFormatting>
  <conditionalFormatting sqref="J284:J285">
    <cfRule type="cellIs" dxfId="2099" priority="34" operator="equal">
      <formula>"NO CUMPLE"</formula>
    </cfRule>
    <cfRule type="cellIs" dxfId="2098" priority="35" operator="equal">
      <formula>"CUMPLE"</formula>
    </cfRule>
  </conditionalFormatting>
  <conditionalFormatting sqref="L283:L284">
    <cfRule type="cellIs" dxfId="2097" priority="32" operator="equal">
      <formula>"NO CUMPLE"</formula>
    </cfRule>
    <cfRule type="cellIs" dxfId="2096" priority="33" operator="equal">
      <formula>"CUMPLE"</formula>
    </cfRule>
  </conditionalFormatting>
  <conditionalFormatting sqref="Q277 Q280 Q283">
    <cfRule type="containsBlanks" dxfId="2095" priority="27">
      <formula>LEN(TRIM(Q277))=0</formula>
    </cfRule>
    <cfRule type="cellIs" dxfId="2094" priority="28" operator="equal">
      <formula>"REQUERIMIENTOS SUBSANADOS"</formula>
    </cfRule>
    <cfRule type="containsText" dxfId="2093" priority="29" operator="containsText" text="NO SUBSANABLE">
      <formula>NOT(ISERROR(SEARCH("NO SUBSANABLE",Q277)))</formula>
    </cfRule>
    <cfRule type="containsText" dxfId="2092" priority="30" operator="containsText" text="PENDIENTES POR SUBSANAR">
      <formula>NOT(ISERROR(SEARCH("PENDIENTES POR SUBSANAR",Q277)))</formula>
    </cfRule>
    <cfRule type="containsText" dxfId="2091" priority="31" operator="containsText" text="SIN OBSERVACIÓN">
      <formula>NOT(ISERROR(SEARCH("SIN OBSERVACIÓN",Q277)))</formula>
    </cfRule>
  </conditionalFormatting>
  <conditionalFormatting sqref="N302 N305">
    <cfRule type="expression" dxfId="2090" priority="19">
      <formula>N302=" "</formula>
    </cfRule>
    <cfRule type="expression" dxfId="2089" priority="20">
      <formula>N302="NO PRESENTÓ CERTIFICADO"</formula>
    </cfRule>
    <cfRule type="expression" dxfId="2088" priority="21">
      <formula>N302="PRESENTÓ CERTIFICADO"</formula>
    </cfRule>
  </conditionalFormatting>
  <conditionalFormatting sqref="O302 O305">
    <cfRule type="cellIs" dxfId="2087" priority="15" operator="equal">
      <formula>"PENDIENTE POR DESCRIPCIÓN"</formula>
    </cfRule>
    <cfRule type="cellIs" dxfId="2086" priority="16" operator="equal">
      <formula>"DESCRIPCIÓN INSUFICIENTE"</formula>
    </cfRule>
    <cfRule type="cellIs" dxfId="2085" priority="17" operator="equal">
      <formula>"NO ESTÁ ACORDE A ITEM 5.2.1 (T.R.)"</formula>
    </cfRule>
    <cfRule type="cellIs" dxfId="2084" priority="18" operator="equal">
      <formula>"ACORDE A ITEM 5.2.1 (T.R.)"</formula>
    </cfRule>
  </conditionalFormatting>
  <conditionalFormatting sqref="J304">
    <cfRule type="cellIs" dxfId="2083" priority="13" operator="equal">
      <formula>"NO CUMPLE"</formula>
    </cfRule>
    <cfRule type="cellIs" dxfId="2082" priority="14" operator="equal">
      <formula>"CUMPLE"</formula>
    </cfRule>
  </conditionalFormatting>
  <conditionalFormatting sqref="L303">
    <cfRule type="cellIs" dxfId="2081" priority="11" operator="equal">
      <formula>"NO CUMPLE"</formula>
    </cfRule>
    <cfRule type="cellIs" dxfId="2080" priority="12" operator="equal">
      <formula>"CUMPLE"</formula>
    </cfRule>
  </conditionalFormatting>
  <conditionalFormatting sqref="P302 P305">
    <cfRule type="expression" dxfId="2079" priority="6">
      <formula>Q302="NO SUBSANABLE"</formula>
    </cfRule>
    <cfRule type="expression" dxfId="2078" priority="7">
      <formula>Q302="REQUERIMIENTOS SUBSANADOS"</formula>
    </cfRule>
    <cfRule type="expression" dxfId="2077" priority="8">
      <formula>Q302="PENDIENTES POR SUBSANAR"</formula>
    </cfRule>
    <cfRule type="expression" dxfId="2076" priority="9">
      <formula>Q302="SIN OBSERVACIÓN"</formula>
    </cfRule>
    <cfRule type="containsBlanks" dxfId="2075" priority="10">
      <formula>LEN(TRIM(P302))=0</formula>
    </cfRule>
  </conditionalFormatting>
  <conditionalFormatting sqref="R302 R305">
    <cfRule type="containsBlanks" dxfId="2074" priority="1">
      <formula>LEN(TRIM(R302))=0</formula>
    </cfRule>
    <cfRule type="cellIs" dxfId="2073" priority="2" operator="equal">
      <formula>"NO CUMPLEN CON LO SOLICITADO"</formula>
    </cfRule>
    <cfRule type="cellIs" dxfId="2072" priority="3" operator="equal">
      <formula>"CUMPLEN CON LO SOLICITADO"</formula>
    </cfRule>
    <cfRule type="cellIs" dxfId="2071" priority="4" operator="equal">
      <formula>"PENDIENTES"</formula>
    </cfRule>
    <cfRule type="cellIs" dxfId="2070" priority="5" operator="equal">
      <formula>"NINGUNO"</formula>
    </cfRule>
  </conditionalFormatting>
  <dataValidations count="8">
    <dataValidation type="list" allowBlank="1" showInputMessage="1" showErrorMessage="1" sqref="R13 R267 R198 R22 R25 R35 R38 R16 R44 R47 R41 R214 R57 R60 R66 R79 R69 R63 R82 R85 R101 R110 R88 R104 R113 R91 R107 R123 R129 R132 R148 R151 R154 R157 R135 R355 R264 R126 R280 R179 R145 R195 R189 R192 R220 R223 R217 R239 R236 R242 R245 R211 R233 R201 R170 R173 R277 R176 R255 R286 R289 R283 R299 R167 R308 R311 R346 R349 R321 R330 R19 R352 R333 R324 R327 R343 R258 R261 R302 R305">
      <formula1>"NINGUNO, PENDIENTES, CUMPLEN CON LO SOLICITADO, NO CUMPLEN CON LO SOLICITADO"</formula1>
    </dataValidation>
    <dataValidation type="list" allowBlank="1" showInputMessage="1" showErrorMessage="1" sqref="Q13 Q267 Q198 Q22 Q25 Q35 Q38 Q16 Q44 Q47 Q41 Q346 Q57 Q19 Q66 Q69 Q79 Q63 Q82 Q85 Q101 Q110 Q88 Q104 Q113 Q91 Q107 Q123 Q129 Q132 Q264 Q214 Q135 Q157 Q154 Q148 Q151 Q126 Q179 Q176 Q145 Q195 Q189 Q192 Q220 Q223 Q217 Q239 Q236 Q242 Q245 Q211 Q201 Q233 Q355 Q170 Q349 Q173 Q255 Q286 Q289 Q277 Q299 Q167 Q308 Q311 Q302 Q305 Q321 Q330 Q60 Q352 Q333 Q324 Q327 Q343 Q258 Q261 Q280 Q283">
      <formula1>"SIN OBSERVACIÓN, PENDIENTES POR SUBSANAR, REQUERIMIENTOS SUBSANADOS, NO SUBSANABLE"</formula1>
    </dataValidation>
    <dataValidation type="list" allowBlank="1" showInputMessage="1" showErrorMessage="1" sqref="N13 N330 N16 N22 N25 N35 N324 N19 N44 N47 N57 N214 N41 N63 N69 N79 N66 N82 N85 N88 N101 N60 N91 N107 N113 N110 N333 N104 N355 N264 N145 N123 N129 N132 N154 N135 N126 N148 N151 N179 N167 N157 N192 N195 N189 N198 N220 N223 N217 N239 N211 N242 N245 N236 N233 N201 N170 N173 N277 N176 N255 N286 N289 N283 N280 N299 N308 N311 N346 N349 N267 N38 N352 N343 N321 N327 N258 N261 N302 N305">
      <formula1>"PRESENTÓ CERTIFICADO,NO PRESENTÓ CERTIFICADO"</formula1>
    </dataValidation>
    <dataValidation type="list" allowBlank="1" showInputMessage="1" showErrorMessage="1" sqref="H13 H19 H16 H22 H25 H35 H44 H47 H57 H63 H41 H60 H69 H79 H82 H38 H66 H101 H107 H104 H110 H113 H123 H88 H91 H132 H145 H135 H85 H126 H167 H157 H129 H173 H179 H189 H176 H192 H148 H211 H214 H151 H220 H223 H233 H239 H236 H242 H245 H255 H201 H170 H217 H277 H302 H305 H286 H289 H299 H267 H261 H308 H311 H321 H327 H264 H330 H333 H343 H324 H346 H349 H352 H154 H355 H195 H198 H258 H280 H283">
      <formula1>"I,C,UT"</formula1>
    </dataValidation>
    <dataValidation type="list" allowBlank="1" showInputMessage="1" showErrorMessage="1" sqref="L13:L27 J123:J137 L101:L115 L189:L203 J35:J49 L79:L93 J79:J93 L211:L225 J57:J71 L35:L49 J189:J203 J101:J115 J13:J27 L57:L71 J211:J225 J299:J313 J277:J291 L343:L357 L277:L291 L255:L269 J145:J159 L167:L181 L233:L247 J321:J335 L123:L137 L145:L159 J167:J181 J233:J247 J255:J269 L321:L335 J343:J357 L299:L313">
      <formula1>",CUMPLE,NO CUMPLE"</formula1>
    </dataValidation>
    <dataValidation type="list" allowBlank="1" showInputMessage="1" showErrorMessage="1" sqref="O198 O330 O16 O22 O25 O35 O324 O19 O44 O47 O57 O60 O41 O63 O69 O214 O66 O79 O82 O85 O101 O91 O88 O107 O113 O110 O333 O104 O355 O264 O145 O123 O129 O132 O154 O126 O148 O135 O151 O179 O157 O167 O192 O189 O195 O220 O223 O217 O239 O211 O242 O245 O236 O233 O201 O170 O173 O277 O176 O255 O286 O289 O283 O280 O299 O308 O311 O346 O349 O267 O13 O38 O352 O343 O321 O327 O258 O261 O302 O305">
      <formula1>"ACORDE A ITEM 5.2.1 (T.R.),NO ESTÁ ACORDE A ITEM 5.2.1 (T.R.),DESCRIPCIÓN INSUFICIENTE,PENDIENTE POR DESCRIPCIÓN"</formula1>
    </dataValidation>
    <dataValidation type="list" allowBlank="1" showInputMessage="1" showErrorMessage="1" sqref="B10 B32 B54 B76 B98 B120 B142 B164 B186 B208 B230 B252 B274 B296 B318">
      <formula1>"1,2,3,4,5,6,7,8,9,10,11,12,13,14,15"</formula1>
    </dataValidation>
    <dataValidation type="list" allowBlank="1" showInputMessage="1" showErrorMessage="1" sqref="T13:T27 T35:T49 T57:T71 T79:T93 T101:T115 T123:T137 T145:T159 T343:T357 T189:T203 T211:T225 T233:T247 T255:T269 T277:T291 T299:T313 T321:T335 T167:T181">
      <formula1>"SI,NO"</formula1>
    </dataValidation>
  </dataValidations>
  <pageMargins left="0.7" right="0.7" top="0.75" bottom="0.75" header="0.3" footer="0.3"/>
  <pageSetup paperSize="9" orientation="portrait" horizontalDpi="4294967292"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38"/>
  <sheetViews>
    <sheetView zoomScale="85" zoomScaleNormal="85" workbookViewId="0">
      <selection activeCell="B6" sqref="B6"/>
    </sheetView>
  </sheetViews>
  <sheetFormatPr baseColWidth="10" defaultColWidth="11.42578125" defaultRowHeight="15"/>
  <cols>
    <col min="1" max="1" width="6.42578125" style="23" bestFit="1" customWidth="1"/>
    <col min="2" max="2" width="36.28515625" style="23" customWidth="1"/>
    <col min="3" max="4" width="16.42578125" style="23" bestFit="1" customWidth="1"/>
    <col min="5" max="5" width="9.85546875" style="55" customWidth="1"/>
    <col min="6" max="6" width="14" style="55" bestFit="1" customWidth="1"/>
    <col min="7" max="7" width="18" style="55" bestFit="1" customWidth="1"/>
    <col min="8" max="8" width="16.42578125" style="55" bestFit="1" customWidth="1"/>
    <col min="9" max="9" width="17.28515625" style="55" customWidth="1"/>
    <col min="10" max="10" width="18.28515625" style="55" bestFit="1" customWidth="1"/>
    <col min="11" max="11" width="19.42578125" style="23" customWidth="1"/>
    <col min="12" max="12" width="11.42578125" style="23"/>
    <col min="13" max="13" width="11.42578125" style="38"/>
    <col min="14" max="14" width="43.85546875" style="23" customWidth="1"/>
    <col min="15" max="15" width="14.85546875" style="39" customWidth="1"/>
    <col min="16" max="16384" width="11.42578125" style="23"/>
  </cols>
  <sheetData>
    <row r="1" spans="1:15" ht="24" customHeight="1">
      <c r="A1" s="1280" t="s">
        <v>39</v>
      </c>
      <c r="B1" s="1280"/>
      <c r="C1" s="1280"/>
      <c r="D1" s="1280"/>
      <c r="E1" s="1280"/>
      <c r="F1" s="1280"/>
      <c r="G1" s="1280"/>
      <c r="H1" s="1280"/>
      <c r="I1" s="1280"/>
      <c r="J1" s="1280"/>
    </row>
    <row r="2" spans="1:15" s="41" customFormat="1" ht="15.75" customHeight="1">
      <c r="A2" s="40"/>
      <c r="B2" s="40"/>
      <c r="C2" s="40"/>
      <c r="D2" s="40"/>
      <c r="E2" s="40"/>
      <c r="F2" s="40"/>
      <c r="G2" s="40"/>
      <c r="H2" s="40"/>
      <c r="I2" s="40"/>
      <c r="J2" s="40"/>
      <c r="M2" s="42"/>
      <c r="O2" s="43"/>
    </row>
    <row r="3" spans="1:15" ht="15.75" customHeight="1">
      <c r="A3" s="1282" t="s">
        <v>25</v>
      </c>
      <c r="B3" s="1282" t="s">
        <v>11</v>
      </c>
      <c r="C3" s="1283" t="s">
        <v>7</v>
      </c>
      <c r="D3" s="1283"/>
      <c r="E3" s="1283"/>
      <c r="F3" s="1283"/>
      <c r="G3" s="1284" t="s">
        <v>8</v>
      </c>
      <c r="H3" s="1284"/>
      <c r="I3" s="1284"/>
      <c r="J3" s="1284"/>
    </row>
    <row r="4" spans="1:15" ht="35.25" customHeight="1">
      <c r="A4" s="1282"/>
      <c r="B4" s="1282"/>
      <c r="C4" s="44" t="s">
        <v>127</v>
      </c>
      <c r="D4" s="1285" t="s">
        <v>128</v>
      </c>
      <c r="E4" s="1286"/>
      <c r="F4" s="274">
        <v>0.65</v>
      </c>
      <c r="G4" s="45" t="s">
        <v>44</v>
      </c>
      <c r="H4" s="1287" t="s">
        <v>142</v>
      </c>
      <c r="I4" s="1288"/>
      <c r="J4" s="275">
        <f>+'5.2. EXPERIENCIA GRAL'!N6*1.5</f>
        <v>966766612.5</v>
      </c>
    </row>
    <row r="5" spans="1:15" s="26" customFormat="1" ht="27.75" customHeight="1">
      <c r="A5" s="1282"/>
      <c r="B5" s="1282"/>
      <c r="C5" s="44" t="s">
        <v>9</v>
      </c>
      <c r="D5" s="44" t="s">
        <v>10</v>
      </c>
      <c r="E5" s="44" t="s">
        <v>2</v>
      </c>
      <c r="F5" s="44" t="s">
        <v>68</v>
      </c>
      <c r="G5" s="47" t="s">
        <v>5</v>
      </c>
      <c r="H5" s="47" t="s">
        <v>6</v>
      </c>
      <c r="I5" s="47" t="s">
        <v>2</v>
      </c>
      <c r="J5" s="47" t="s">
        <v>68</v>
      </c>
      <c r="M5" s="1281" t="s">
        <v>102</v>
      </c>
      <c r="N5" s="1281"/>
      <c r="O5" s="48" t="s">
        <v>101</v>
      </c>
    </row>
    <row r="6" spans="1:15" s="26" customFormat="1" ht="15.75">
      <c r="A6" s="49">
        <f>IF('1_ENTREGA'!A8="","",'1_ENTREGA'!A8)</f>
        <v>1</v>
      </c>
      <c r="B6" s="50" t="str">
        <f t="shared" ref="B6:B19" si="0">IF(A6="","",VLOOKUP(A6,LISTA_OFERENTES,2,FALSE))</f>
        <v>INVERCOPA S.A.S.</v>
      </c>
      <c r="C6" s="276"/>
      <c r="D6" s="276"/>
      <c r="E6" s="143"/>
      <c r="F6" s="1080" t="s">
        <v>555</v>
      </c>
      <c r="G6" s="277"/>
      <c r="H6" s="277"/>
      <c r="I6" s="46"/>
      <c r="J6" s="51" t="str">
        <f>IF(B6="","",IF(I6="","NO CUMPLE",IF(I6&gt;=$J$4,"CUMPLE","NO CUMPLE")))</f>
        <v>NO CUMPLE</v>
      </c>
      <c r="M6" s="52">
        <v>1</v>
      </c>
      <c r="N6" s="53" t="str">
        <f t="shared" ref="N6:N19" si="1">VLOOKUP(M6,LISTA_OFERENTES,2,FALSE)</f>
        <v>INVERCOPA S.A.S.</v>
      </c>
      <c r="O6" s="54" t="str">
        <f t="shared" ref="O6:O35" si="2">IF(OR(F6="NO CUMPLE",J6="NO CUMPLE"),"NH","H")</f>
        <v>NH</v>
      </c>
    </row>
    <row r="7" spans="1:15" s="26" customFormat="1" ht="15.75">
      <c r="A7" s="49">
        <f>IF('1_ENTREGA'!A9="","",'1_ENTREGA'!A9)</f>
        <v>2</v>
      </c>
      <c r="B7" s="50" t="str">
        <f t="shared" si="0"/>
        <v>MAURICIO RAFAEL PABA PINZÓN</v>
      </c>
      <c r="C7" s="276">
        <v>2571362675</v>
      </c>
      <c r="D7" s="276">
        <v>8461371150</v>
      </c>
      <c r="E7" s="143">
        <f>C7/D7</f>
        <v>0.30389432509410724</v>
      </c>
      <c r="F7" s="51" t="str">
        <f>IF(B7="","",IF(E7&lt;=$F$4,"CUMPLE","NO CUMPLE"))</f>
        <v>CUMPLE</v>
      </c>
      <c r="G7" s="277">
        <v>6331673288</v>
      </c>
      <c r="H7" s="277">
        <v>354264342</v>
      </c>
      <c r="I7" s="46">
        <f t="shared" ref="I7:I35" si="3">G7-H7</f>
        <v>5977408946</v>
      </c>
      <c r="J7" s="51" t="str">
        <f t="shared" ref="J7:J35" si="4">IF(B7="","",IF(I7="","NO CUMPLE",IF(I7&gt;=$J$4,"CUMPLE","NO CUMPLE")))</f>
        <v>CUMPLE</v>
      </c>
      <c r="M7" s="52">
        <v>2</v>
      </c>
      <c r="N7" s="53" t="str">
        <f t="shared" si="1"/>
        <v>MAURICIO RAFAEL PABA PINZÓN</v>
      </c>
      <c r="O7" s="54" t="str">
        <f t="shared" si="2"/>
        <v>H</v>
      </c>
    </row>
    <row r="8" spans="1:15" s="26" customFormat="1" ht="31.5">
      <c r="A8" s="49">
        <f>IF('1_ENTREGA'!A10="","",'1_ENTREGA'!A10)</f>
        <v>3</v>
      </c>
      <c r="B8" s="50" t="str">
        <f t="shared" si="0"/>
        <v>CONSORCIO INTERNACIONAL DE SOLUCIONES INTEGRALES S.A.S.</v>
      </c>
      <c r="C8" s="276">
        <v>4120145887</v>
      </c>
      <c r="D8" s="276">
        <v>6431436228</v>
      </c>
      <c r="E8" s="143">
        <f>C8/D8</f>
        <v>0.6406260967126548</v>
      </c>
      <c r="F8" s="51" t="str">
        <f>IF(B8="","",IF(E8&lt;=$F$4,"CUMPLE","NO CUMPLE"))</f>
        <v>CUMPLE</v>
      </c>
      <c r="G8" s="277">
        <v>5604770293</v>
      </c>
      <c r="H8" s="277">
        <v>1760403223</v>
      </c>
      <c r="I8" s="46">
        <f t="shared" si="3"/>
        <v>3844367070</v>
      </c>
      <c r="J8" s="51" t="str">
        <f t="shared" si="4"/>
        <v>CUMPLE</v>
      </c>
      <c r="M8" s="52">
        <v>3</v>
      </c>
      <c r="N8" s="53" t="str">
        <f t="shared" si="1"/>
        <v>CONSORCIO INTERNACIONAL DE SOLUCIONES INTEGRALES S.A.S.</v>
      </c>
      <c r="O8" s="54" t="str">
        <f t="shared" si="2"/>
        <v>H</v>
      </c>
    </row>
    <row r="9" spans="1:15" s="26" customFormat="1" ht="25.5" customHeight="1">
      <c r="A9" s="49">
        <f>IF('1_ENTREGA'!A11="","",'1_ENTREGA'!A11)</f>
        <v>4</v>
      </c>
      <c r="B9" s="50" t="str">
        <f t="shared" si="0"/>
        <v>LUIS ENRIQUE OYOLA QUINTERO</v>
      </c>
      <c r="C9" s="276">
        <v>680966757</v>
      </c>
      <c r="D9" s="276">
        <v>2751966880</v>
      </c>
      <c r="E9" s="143">
        <f>C9/D9</f>
        <v>0.24744729376975641</v>
      </c>
      <c r="F9" s="51" t="str">
        <f>IF(B9="","",IF(E9&lt;=$F$4,"CUMPLE","NO CUMPLE"))</f>
        <v>CUMPLE</v>
      </c>
      <c r="G9" s="277">
        <v>2091099880</v>
      </c>
      <c r="H9" s="277">
        <v>128254382</v>
      </c>
      <c r="I9" s="46">
        <f t="shared" si="3"/>
        <v>1962845498</v>
      </c>
      <c r="J9" s="51" t="str">
        <f t="shared" si="4"/>
        <v>CUMPLE</v>
      </c>
      <c r="M9" s="52">
        <v>4</v>
      </c>
      <c r="N9" s="53" t="str">
        <f t="shared" si="1"/>
        <v>LUIS ENRIQUE OYOLA QUINTERO</v>
      </c>
      <c r="O9" s="54" t="str">
        <f t="shared" si="2"/>
        <v>H</v>
      </c>
    </row>
    <row r="10" spans="1:15" s="26" customFormat="1" ht="25.5" customHeight="1">
      <c r="A10" s="1072">
        <f>IF('1_ENTREGA'!A12="","",'1_ENTREGA'!A12)</f>
        <v>5</v>
      </c>
      <c r="B10" s="1071" t="str">
        <f t="shared" si="0"/>
        <v>JOHN JAIRO VÁSQUEZ SUÁREZ</v>
      </c>
      <c r="C10" s="278">
        <v>442933000</v>
      </c>
      <c r="D10" s="278">
        <v>4568911000</v>
      </c>
      <c r="E10" s="143">
        <f t="shared" ref="E10:E35" si="5">C10/D10</f>
        <v>9.6944983169950122E-2</v>
      </c>
      <c r="F10" s="51" t="str">
        <f t="shared" ref="F10:F35" si="6">IF(B10="","",IF(E10&lt;=$F$4,"CUMPLE","NO CUMPLE"))</f>
        <v>CUMPLE</v>
      </c>
      <c r="G10" s="279">
        <v>3626321000</v>
      </c>
      <c r="H10" s="279">
        <v>116934000</v>
      </c>
      <c r="I10" s="249">
        <f t="shared" si="3"/>
        <v>3509387000</v>
      </c>
      <c r="J10" s="51" t="str">
        <f t="shared" si="4"/>
        <v>CUMPLE</v>
      </c>
      <c r="M10" s="52">
        <v>5</v>
      </c>
      <c r="N10" s="53" t="str">
        <f t="shared" si="1"/>
        <v>JOHN JAIRO VÁSQUEZ SUÁREZ</v>
      </c>
      <c r="O10" s="54" t="str">
        <f t="shared" si="2"/>
        <v>H</v>
      </c>
    </row>
    <row r="11" spans="1:15" s="26" customFormat="1" ht="34.5" customHeight="1">
      <c r="A11" s="49">
        <f>IF('1_ENTREGA'!A13="","",'1_ENTREGA'!A13)</f>
        <v>6</v>
      </c>
      <c r="B11" s="50" t="str">
        <f t="shared" si="0"/>
        <v>GRUPO EMPRESARIAL PINZÓN MUÑOZ S.A.S.</v>
      </c>
      <c r="C11" s="276">
        <v>7956973846</v>
      </c>
      <c r="D11" s="276">
        <v>13890929670</v>
      </c>
      <c r="E11" s="143">
        <f t="shared" si="5"/>
        <v>0.57281794919634055</v>
      </c>
      <c r="F11" s="51" t="str">
        <f t="shared" si="6"/>
        <v>CUMPLE</v>
      </c>
      <c r="G11" s="276">
        <v>11576868160</v>
      </c>
      <c r="H11" s="276">
        <v>3465716778</v>
      </c>
      <c r="I11" s="249">
        <f t="shared" si="3"/>
        <v>8111151382</v>
      </c>
      <c r="J11" s="51" t="str">
        <f t="shared" si="4"/>
        <v>CUMPLE</v>
      </c>
      <c r="M11" s="52">
        <v>6</v>
      </c>
      <c r="N11" s="53" t="str">
        <f t="shared" si="1"/>
        <v>GRUPO EMPRESARIAL PINZÓN MUÑOZ S.A.S.</v>
      </c>
      <c r="O11" s="54" t="str">
        <f t="shared" si="2"/>
        <v>H</v>
      </c>
    </row>
    <row r="12" spans="1:15" s="26" customFormat="1" ht="32.25" customHeight="1">
      <c r="A12" s="49">
        <f>IF('1_ENTREGA'!A14="","",'1_ENTREGA'!A14)</f>
        <v>7</v>
      </c>
      <c r="B12" s="50" t="str">
        <f t="shared" si="0"/>
        <v>ASEM S.A.S.</v>
      </c>
      <c r="C12" s="276">
        <v>794451746</v>
      </c>
      <c r="D12" s="276">
        <v>3268910927</v>
      </c>
      <c r="E12" s="143">
        <f t="shared" si="5"/>
        <v>0.24303254623370776</v>
      </c>
      <c r="F12" s="51" t="str">
        <f t="shared" si="6"/>
        <v>CUMPLE</v>
      </c>
      <c r="G12" s="276">
        <v>2350049024</v>
      </c>
      <c r="H12" s="276">
        <v>705477433</v>
      </c>
      <c r="I12" s="249">
        <f t="shared" si="3"/>
        <v>1644571591</v>
      </c>
      <c r="J12" s="51" t="str">
        <f t="shared" si="4"/>
        <v>CUMPLE</v>
      </c>
      <c r="M12" s="52">
        <v>7</v>
      </c>
      <c r="N12" s="53" t="str">
        <f t="shared" si="1"/>
        <v>ASEM S.A.S.</v>
      </c>
      <c r="O12" s="54" t="str">
        <f t="shared" si="2"/>
        <v>H</v>
      </c>
    </row>
    <row r="13" spans="1:15" s="26" customFormat="1" ht="39.75" customHeight="1">
      <c r="A13" s="49">
        <f>IF('1_ENTREGA'!A15="","",'1_ENTREGA'!A15)</f>
        <v>8</v>
      </c>
      <c r="B13" s="50" t="str">
        <f t="shared" si="0"/>
        <v>ARCELEC S.A.S.</v>
      </c>
      <c r="C13" s="276">
        <v>3471232766</v>
      </c>
      <c r="D13" s="276">
        <v>5827788642</v>
      </c>
      <c r="E13" s="143">
        <f t="shared" si="5"/>
        <v>0.59563463592062094</v>
      </c>
      <c r="F13" s="51" t="str">
        <f t="shared" si="6"/>
        <v>CUMPLE</v>
      </c>
      <c r="G13" s="276">
        <v>5802800436</v>
      </c>
      <c r="H13" s="276">
        <v>1865936553</v>
      </c>
      <c r="I13" s="249">
        <f t="shared" si="3"/>
        <v>3936863883</v>
      </c>
      <c r="J13" s="51" t="str">
        <f t="shared" si="4"/>
        <v>CUMPLE</v>
      </c>
      <c r="M13" s="52">
        <v>8</v>
      </c>
      <c r="N13" s="53" t="str">
        <f t="shared" si="1"/>
        <v>ARCELEC S.A.S.</v>
      </c>
      <c r="O13" s="54" t="str">
        <f t="shared" si="2"/>
        <v>H</v>
      </c>
    </row>
    <row r="14" spans="1:15" s="26" customFormat="1" ht="35.25" customHeight="1">
      <c r="A14" s="49">
        <f>IF('1_ENTREGA'!A16="","",'1_ENTREGA'!A16)</f>
        <v>9</v>
      </c>
      <c r="B14" s="50" t="str">
        <f t="shared" si="0"/>
        <v>HIMHER Y COMPAÑIA S.A.</v>
      </c>
      <c r="C14" s="276">
        <v>4313870525</v>
      </c>
      <c r="D14" s="276">
        <v>8500574763</v>
      </c>
      <c r="E14" s="143">
        <f t="shared" si="5"/>
        <v>0.50747986404128287</v>
      </c>
      <c r="F14" s="51" t="str">
        <f t="shared" si="6"/>
        <v>CUMPLE</v>
      </c>
      <c r="G14" s="276">
        <v>5080058674</v>
      </c>
      <c r="H14" s="276">
        <v>2142745225</v>
      </c>
      <c r="I14" s="249">
        <f t="shared" si="3"/>
        <v>2937313449</v>
      </c>
      <c r="J14" s="51" t="str">
        <f t="shared" si="4"/>
        <v>CUMPLE</v>
      </c>
      <c r="M14" s="52">
        <v>9</v>
      </c>
      <c r="N14" s="53" t="str">
        <f t="shared" si="1"/>
        <v>HIMHER Y COMPAÑIA S.A.</v>
      </c>
      <c r="O14" s="54" t="str">
        <f t="shared" si="2"/>
        <v>H</v>
      </c>
    </row>
    <row r="15" spans="1:15" s="26" customFormat="1" ht="31.5" customHeight="1">
      <c r="A15" s="49">
        <f>IF('1_ENTREGA'!A17="","",'1_ENTREGA'!A17)</f>
        <v>10</v>
      </c>
      <c r="B15" s="50" t="str">
        <f t="shared" si="0"/>
        <v>INTER OBRAS GR S.A.S.</v>
      </c>
      <c r="C15" s="276">
        <v>547095964</v>
      </c>
      <c r="D15" s="276">
        <v>1838176136</v>
      </c>
      <c r="E15" s="143">
        <f t="shared" ref="E15" si="7">C15/D15</f>
        <v>0.29762978274243029</v>
      </c>
      <c r="F15" s="51" t="str">
        <f t="shared" ref="F15" si="8">IF(B15="","",IF(E15&lt;=$F$4,"CUMPLE","NO CUMPLE"))</f>
        <v>CUMPLE</v>
      </c>
      <c r="G15" s="276">
        <v>1838176136</v>
      </c>
      <c r="H15" s="276">
        <v>547095964</v>
      </c>
      <c r="I15" s="249">
        <f t="shared" si="3"/>
        <v>1291080172</v>
      </c>
      <c r="J15" s="51" t="str">
        <f t="shared" si="4"/>
        <v>CUMPLE</v>
      </c>
      <c r="M15" s="52">
        <v>10</v>
      </c>
      <c r="N15" s="53" t="str">
        <f t="shared" si="1"/>
        <v>INTER OBRAS GR S.A.S.</v>
      </c>
      <c r="O15" s="54" t="str">
        <f t="shared" si="2"/>
        <v>H</v>
      </c>
    </row>
    <row r="16" spans="1:15" s="26" customFormat="1" ht="32.25" customHeight="1">
      <c r="A16" s="49">
        <f>IF('1_ENTREGA'!A18="","",'1_ENTREGA'!A18)</f>
        <v>11</v>
      </c>
      <c r="B16" s="50" t="str">
        <f t="shared" si="0"/>
        <v>KA S.A.</v>
      </c>
      <c r="C16" s="276">
        <v>1155409166</v>
      </c>
      <c r="D16" s="276">
        <v>2800388439</v>
      </c>
      <c r="E16" s="143">
        <f t="shared" si="5"/>
        <v>0.41258889299392654</v>
      </c>
      <c r="F16" s="51" t="str">
        <f t="shared" si="6"/>
        <v>CUMPLE</v>
      </c>
      <c r="G16" s="276">
        <v>2314819412</v>
      </c>
      <c r="H16" s="276">
        <v>169436712</v>
      </c>
      <c r="I16" s="249">
        <f t="shared" si="3"/>
        <v>2145382700</v>
      </c>
      <c r="J16" s="51" t="str">
        <f t="shared" si="4"/>
        <v>CUMPLE</v>
      </c>
      <c r="M16" s="52">
        <v>11</v>
      </c>
      <c r="N16" s="53" t="str">
        <f t="shared" si="1"/>
        <v>KA S.A.</v>
      </c>
      <c r="O16" s="54" t="str">
        <f t="shared" si="2"/>
        <v>H</v>
      </c>
    </row>
    <row r="17" spans="1:15" s="26" customFormat="1" ht="25.5" customHeight="1">
      <c r="A17" s="49">
        <f>IF('1_ENTREGA'!A19="","",'1_ENTREGA'!A19)</f>
        <v>12</v>
      </c>
      <c r="B17" s="50" t="str">
        <f t="shared" si="0"/>
        <v>JULIO CESAR QUESADA ARREDONDO</v>
      </c>
      <c r="C17" s="276">
        <v>344043823</v>
      </c>
      <c r="D17" s="276">
        <v>1683024923</v>
      </c>
      <c r="E17" s="143">
        <f t="shared" si="5"/>
        <v>0.2044199217125913</v>
      </c>
      <c r="F17" s="51" t="str">
        <f t="shared" si="6"/>
        <v>CUMPLE</v>
      </c>
      <c r="G17" s="276">
        <v>1649592564</v>
      </c>
      <c r="H17" s="276">
        <v>16386723</v>
      </c>
      <c r="I17" s="249">
        <f t="shared" si="3"/>
        <v>1633205841</v>
      </c>
      <c r="J17" s="51" t="str">
        <f t="shared" si="4"/>
        <v>CUMPLE</v>
      </c>
      <c r="M17" s="52">
        <v>12</v>
      </c>
      <c r="N17" s="53" t="str">
        <f t="shared" si="1"/>
        <v>JULIO CESAR QUESADA ARREDONDO</v>
      </c>
      <c r="O17" s="54" t="str">
        <f t="shared" si="2"/>
        <v>H</v>
      </c>
    </row>
    <row r="18" spans="1:15" s="26" customFormat="1" ht="25.5" customHeight="1">
      <c r="A18" s="49">
        <f>IF('1_ENTREGA'!A20="","",'1_ENTREGA'!A20)</f>
        <v>13</v>
      </c>
      <c r="B18" s="50" t="str">
        <f t="shared" si="0"/>
        <v>GALA URBANA S.A.S.</v>
      </c>
      <c r="C18" s="276">
        <v>163681036</v>
      </c>
      <c r="D18" s="276">
        <v>852668219</v>
      </c>
      <c r="E18" s="143">
        <f>C18/D18</f>
        <v>0.19196333621061112</v>
      </c>
      <c r="F18" s="51" t="str">
        <f t="shared" si="6"/>
        <v>CUMPLE</v>
      </c>
      <c r="G18" s="276">
        <v>852668219</v>
      </c>
      <c r="H18" s="276">
        <v>163681036</v>
      </c>
      <c r="I18" s="249">
        <f t="shared" si="3"/>
        <v>688987183</v>
      </c>
      <c r="J18" s="51" t="str">
        <f t="shared" si="4"/>
        <v>NO CUMPLE</v>
      </c>
      <c r="M18" s="52">
        <v>13</v>
      </c>
      <c r="N18" s="53" t="str">
        <f t="shared" si="1"/>
        <v>GALA URBANA S.A.S.</v>
      </c>
      <c r="O18" s="54" t="str">
        <f t="shared" si="2"/>
        <v>NH</v>
      </c>
    </row>
    <row r="19" spans="1:15" s="26" customFormat="1" ht="25.5" customHeight="1">
      <c r="A19" s="49">
        <f>IF('1_ENTREGA'!A21="","",'1_ENTREGA'!A21)</f>
        <v>14</v>
      </c>
      <c r="B19" s="50" t="str">
        <f t="shared" si="0"/>
        <v>SIRCOL S.A.S.</v>
      </c>
      <c r="C19" s="276">
        <v>131717046</v>
      </c>
      <c r="D19" s="276">
        <v>1440186495</v>
      </c>
      <c r="E19" s="143">
        <f t="shared" si="5"/>
        <v>9.1458326027421891E-2</v>
      </c>
      <c r="F19" s="51" t="str">
        <f t="shared" si="6"/>
        <v>CUMPLE</v>
      </c>
      <c r="G19" s="276">
        <v>1364930256</v>
      </c>
      <c r="H19" s="276">
        <v>131717046</v>
      </c>
      <c r="I19" s="249">
        <f t="shared" si="3"/>
        <v>1233213210</v>
      </c>
      <c r="J19" s="51" t="str">
        <f t="shared" si="4"/>
        <v>CUMPLE</v>
      </c>
      <c r="M19" s="52">
        <v>14</v>
      </c>
      <c r="N19" s="53" t="str">
        <f t="shared" si="1"/>
        <v>SIRCOL S.A.S.</v>
      </c>
      <c r="O19" s="54" t="str">
        <f t="shared" si="2"/>
        <v>H</v>
      </c>
    </row>
    <row r="20" spans="1:15" s="26" customFormat="1" ht="25.5" customHeight="1">
      <c r="A20" s="49">
        <f>IF('1_ENTREGA'!A22="","",'1_ENTREGA'!A22)</f>
        <v>15</v>
      </c>
      <c r="B20" s="50" t="str">
        <f t="shared" ref="B20:B35" si="9">IF(A20="","",VLOOKUP(A20,LISTA_OFERENTES,2,FALSE))</f>
        <v>ACEROS Y CONCRETOS S.A.S.</v>
      </c>
      <c r="C20" s="276">
        <v>609309646</v>
      </c>
      <c r="D20" s="276">
        <v>3720370015</v>
      </c>
      <c r="E20" s="143">
        <f t="shared" si="5"/>
        <v>0.16377662532042528</v>
      </c>
      <c r="F20" s="51" t="str">
        <f t="shared" si="6"/>
        <v>CUMPLE</v>
      </c>
      <c r="G20" s="276">
        <v>1257386882</v>
      </c>
      <c r="H20" s="276">
        <v>80627759</v>
      </c>
      <c r="I20" s="249">
        <f t="shared" si="3"/>
        <v>1176759123</v>
      </c>
      <c r="J20" s="51" t="str">
        <f t="shared" si="4"/>
        <v>CUMPLE</v>
      </c>
      <c r="M20" s="52">
        <v>15</v>
      </c>
      <c r="N20" s="53" t="str">
        <f t="shared" ref="N20:N35" si="10">VLOOKUP(M20,LISTA_OFERENTES,2,FALSE)</f>
        <v>ACEROS Y CONCRETOS S.A.S.</v>
      </c>
      <c r="O20" s="54" t="str">
        <f t="shared" si="2"/>
        <v>H</v>
      </c>
    </row>
    <row r="21" spans="1:15" s="26" customFormat="1" ht="36" customHeight="1">
      <c r="A21" s="49">
        <f>IF('1_ENTREGA'!A23="","",'1_ENTREGA'!A23)</f>
        <v>16</v>
      </c>
      <c r="B21" s="50" t="str">
        <f t="shared" si="9"/>
        <v>DANIEL JOSÉ NIEVES VERGARA</v>
      </c>
      <c r="C21" s="276">
        <v>108208837</v>
      </c>
      <c r="D21" s="276">
        <v>1840123842</v>
      </c>
      <c r="E21" s="143">
        <f t="shared" si="5"/>
        <v>5.8805192634420529E-2</v>
      </c>
      <c r="F21" s="51" t="str">
        <f t="shared" si="6"/>
        <v>CUMPLE</v>
      </c>
      <c r="G21" s="276">
        <v>1525469842</v>
      </c>
      <c r="H21" s="276">
        <v>108208837</v>
      </c>
      <c r="I21" s="249">
        <f t="shared" si="3"/>
        <v>1417261005</v>
      </c>
      <c r="J21" s="51" t="str">
        <f t="shared" si="4"/>
        <v>CUMPLE</v>
      </c>
      <c r="M21" s="52">
        <v>16</v>
      </c>
      <c r="N21" s="53" t="str">
        <f t="shared" si="10"/>
        <v>DANIEL JOSÉ NIEVES VERGARA</v>
      </c>
      <c r="O21" s="54" t="str">
        <f t="shared" si="2"/>
        <v>H</v>
      </c>
    </row>
    <row r="22" spans="1:15" s="26" customFormat="1" ht="37.5" hidden="1" customHeight="1">
      <c r="A22" s="49">
        <f>IF('1_ENTREGA'!A24="","",'1_ENTREGA'!A24)</f>
        <v>17</v>
      </c>
      <c r="B22" s="50">
        <f t="shared" si="9"/>
        <v>0</v>
      </c>
      <c r="C22" s="247"/>
      <c r="D22" s="247"/>
      <c r="E22" s="143" t="e">
        <f t="shared" si="5"/>
        <v>#DIV/0!</v>
      </c>
      <c r="F22" s="51" t="e">
        <f t="shared" si="6"/>
        <v>#DIV/0!</v>
      </c>
      <c r="G22" s="248"/>
      <c r="H22" s="248"/>
      <c r="I22" s="249">
        <f t="shared" si="3"/>
        <v>0</v>
      </c>
      <c r="J22" s="51" t="str">
        <f t="shared" si="4"/>
        <v>NO CUMPLE</v>
      </c>
      <c r="M22" s="52">
        <v>17</v>
      </c>
      <c r="N22" s="53">
        <f t="shared" si="10"/>
        <v>0</v>
      </c>
      <c r="O22" s="54" t="e">
        <f t="shared" si="2"/>
        <v>#DIV/0!</v>
      </c>
    </row>
    <row r="23" spans="1:15" s="26" customFormat="1" ht="25.5" hidden="1" customHeight="1">
      <c r="A23" s="49">
        <f>IF('1_ENTREGA'!A25="","",'1_ENTREGA'!A25)</f>
        <v>18</v>
      </c>
      <c r="B23" s="50">
        <f t="shared" si="9"/>
        <v>0</v>
      </c>
      <c r="C23" s="247"/>
      <c r="D23" s="247"/>
      <c r="E23" s="143" t="e">
        <f t="shared" si="5"/>
        <v>#DIV/0!</v>
      </c>
      <c r="F23" s="51" t="e">
        <f t="shared" si="6"/>
        <v>#DIV/0!</v>
      </c>
      <c r="G23" s="248"/>
      <c r="H23" s="248"/>
      <c r="I23" s="249">
        <f t="shared" si="3"/>
        <v>0</v>
      </c>
      <c r="J23" s="51" t="str">
        <f t="shared" si="4"/>
        <v>NO CUMPLE</v>
      </c>
      <c r="M23" s="52">
        <v>18</v>
      </c>
      <c r="N23" s="53">
        <f t="shared" si="10"/>
        <v>0</v>
      </c>
      <c r="O23" s="54" t="e">
        <f t="shared" si="2"/>
        <v>#DIV/0!</v>
      </c>
    </row>
    <row r="24" spans="1:15" s="26" customFormat="1" ht="25.5" hidden="1" customHeight="1">
      <c r="A24" s="49">
        <f>IF('1_ENTREGA'!A26="","",'1_ENTREGA'!A26)</f>
        <v>19</v>
      </c>
      <c r="B24" s="50">
        <f t="shared" si="9"/>
        <v>0</v>
      </c>
      <c r="C24" s="247"/>
      <c r="D24" s="247"/>
      <c r="E24" s="143" t="e">
        <f t="shared" si="5"/>
        <v>#DIV/0!</v>
      </c>
      <c r="F24" s="51" t="e">
        <f t="shared" si="6"/>
        <v>#DIV/0!</v>
      </c>
      <c r="G24" s="248"/>
      <c r="H24" s="248"/>
      <c r="I24" s="249">
        <f t="shared" si="3"/>
        <v>0</v>
      </c>
      <c r="J24" s="51" t="str">
        <f t="shared" si="4"/>
        <v>NO CUMPLE</v>
      </c>
      <c r="M24" s="52">
        <v>19</v>
      </c>
      <c r="N24" s="53">
        <f t="shared" si="10"/>
        <v>0</v>
      </c>
      <c r="O24" s="54" t="e">
        <f t="shared" si="2"/>
        <v>#DIV/0!</v>
      </c>
    </row>
    <row r="25" spans="1:15" s="26" customFormat="1" ht="36.75" hidden="1" customHeight="1">
      <c r="A25" s="49">
        <f>IF('1_ENTREGA'!A27="","",'1_ENTREGA'!A27)</f>
        <v>20</v>
      </c>
      <c r="B25" s="50">
        <f t="shared" si="9"/>
        <v>0</v>
      </c>
      <c r="C25" s="247"/>
      <c r="D25" s="247"/>
      <c r="E25" s="143" t="e">
        <f t="shared" si="5"/>
        <v>#DIV/0!</v>
      </c>
      <c r="F25" s="51" t="e">
        <f t="shared" si="6"/>
        <v>#DIV/0!</v>
      </c>
      <c r="G25" s="248"/>
      <c r="H25" s="153"/>
      <c r="I25" s="249">
        <f t="shared" si="3"/>
        <v>0</v>
      </c>
      <c r="J25" s="51" t="str">
        <f t="shared" si="4"/>
        <v>NO CUMPLE</v>
      </c>
      <c r="M25" s="52">
        <v>20</v>
      </c>
      <c r="N25" s="53">
        <f t="shared" si="10"/>
        <v>0</v>
      </c>
      <c r="O25" s="54" t="e">
        <f t="shared" si="2"/>
        <v>#DIV/0!</v>
      </c>
    </row>
    <row r="26" spans="1:15" s="26" customFormat="1" ht="45" hidden="1" customHeight="1">
      <c r="A26" s="49">
        <f>IF('1_ENTREGA'!A28="","",'1_ENTREGA'!A28)</f>
        <v>21</v>
      </c>
      <c r="B26" s="50">
        <f t="shared" si="9"/>
        <v>0</v>
      </c>
      <c r="C26" s="247"/>
      <c r="D26" s="247"/>
      <c r="E26" s="143" t="e">
        <f t="shared" si="5"/>
        <v>#DIV/0!</v>
      </c>
      <c r="F26" s="51" t="e">
        <f t="shared" si="6"/>
        <v>#DIV/0!</v>
      </c>
      <c r="G26" s="248"/>
      <c r="H26" s="248"/>
      <c r="I26" s="249">
        <f t="shared" si="3"/>
        <v>0</v>
      </c>
      <c r="J26" s="51" t="str">
        <f t="shared" si="4"/>
        <v>NO CUMPLE</v>
      </c>
      <c r="M26" s="52">
        <v>21</v>
      </c>
      <c r="N26" s="53">
        <f t="shared" si="10"/>
        <v>0</v>
      </c>
      <c r="O26" s="54" t="e">
        <f t="shared" si="2"/>
        <v>#DIV/0!</v>
      </c>
    </row>
    <row r="27" spans="1:15" s="26" customFormat="1" ht="38.25" hidden="1" customHeight="1">
      <c r="A27" s="49">
        <f>IF('1_ENTREGA'!A29="","",'1_ENTREGA'!A29)</f>
        <v>22</v>
      </c>
      <c r="B27" s="50">
        <f t="shared" si="9"/>
        <v>0</v>
      </c>
      <c r="C27" s="247"/>
      <c r="D27" s="247"/>
      <c r="E27" s="143" t="e">
        <f t="shared" si="5"/>
        <v>#DIV/0!</v>
      </c>
      <c r="F27" s="51" t="e">
        <f t="shared" si="6"/>
        <v>#DIV/0!</v>
      </c>
      <c r="G27" s="248"/>
      <c r="H27" s="248"/>
      <c r="I27" s="249">
        <f t="shared" si="3"/>
        <v>0</v>
      </c>
      <c r="J27" s="51" t="str">
        <f t="shared" si="4"/>
        <v>NO CUMPLE</v>
      </c>
      <c r="M27" s="52">
        <v>22</v>
      </c>
      <c r="N27" s="53">
        <f t="shared" si="10"/>
        <v>0</v>
      </c>
      <c r="O27" s="54" t="e">
        <f t="shared" si="2"/>
        <v>#DIV/0!</v>
      </c>
    </row>
    <row r="28" spans="1:15" s="26" customFormat="1" ht="25.5" hidden="1" customHeight="1">
      <c r="A28" s="49">
        <f>IF('1_ENTREGA'!A30="","",'1_ENTREGA'!A30)</f>
        <v>23</v>
      </c>
      <c r="B28" s="50">
        <f t="shared" si="9"/>
        <v>0</v>
      </c>
      <c r="C28" s="247"/>
      <c r="D28" s="247"/>
      <c r="E28" s="143" t="e">
        <f t="shared" si="5"/>
        <v>#DIV/0!</v>
      </c>
      <c r="F28" s="51" t="e">
        <f t="shared" si="6"/>
        <v>#DIV/0!</v>
      </c>
      <c r="G28" s="248"/>
      <c r="H28" s="248"/>
      <c r="I28" s="249">
        <f t="shared" si="3"/>
        <v>0</v>
      </c>
      <c r="J28" s="51" t="str">
        <f t="shared" si="4"/>
        <v>NO CUMPLE</v>
      </c>
      <c r="M28" s="52">
        <v>23</v>
      </c>
      <c r="N28" s="53">
        <f t="shared" si="10"/>
        <v>0</v>
      </c>
      <c r="O28" s="54" t="e">
        <f t="shared" si="2"/>
        <v>#DIV/0!</v>
      </c>
    </row>
    <row r="29" spans="1:15" s="26" customFormat="1" ht="25.5" hidden="1" customHeight="1">
      <c r="A29" s="49">
        <f>IF('1_ENTREGA'!A31="","",'1_ENTREGA'!A31)</f>
        <v>24</v>
      </c>
      <c r="B29" s="50">
        <f t="shared" si="9"/>
        <v>0</v>
      </c>
      <c r="C29" s="247"/>
      <c r="D29" s="247"/>
      <c r="E29" s="143" t="e">
        <f t="shared" si="5"/>
        <v>#DIV/0!</v>
      </c>
      <c r="F29" s="51" t="e">
        <f t="shared" si="6"/>
        <v>#DIV/0!</v>
      </c>
      <c r="G29" s="248"/>
      <c r="H29" s="248"/>
      <c r="I29" s="249">
        <f t="shared" si="3"/>
        <v>0</v>
      </c>
      <c r="J29" s="51" t="str">
        <f t="shared" si="4"/>
        <v>NO CUMPLE</v>
      </c>
      <c r="M29" s="52">
        <v>24</v>
      </c>
      <c r="N29" s="53">
        <f t="shared" si="10"/>
        <v>0</v>
      </c>
      <c r="O29" s="54" t="e">
        <f t="shared" si="2"/>
        <v>#DIV/0!</v>
      </c>
    </row>
    <row r="30" spans="1:15" s="26" customFormat="1" ht="44.25" hidden="1" customHeight="1">
      <c r="A30" s="49">
        <f>IF('1_ENTREGA'!A32="","",'1_ENTREGA'!A32)</f>
        <v>25</v>
      </c>
      <c r="B30" s="50">
        <f t="shared" si="9"/>
        <v>0</v>
      </c>
      <c r="C30" s="152"/>
      <c r="D30" s="152"/>
      <c r="E30" s="143" t="e">
        <f t="shared" si="5"/>
        <v>#DIV/0!</v>
      </c>
      <c r="F30" s="51" t="e">
        <f t="shared" si="6"/>
        <v>#DIV/0!</v>
      </c>
      <c r="G30" s="153"/>
      <c r="H30" s="153"/>
      <c r="I30" s="46">
        <f t="shared" si="3"/>
        <v>0</v>
      </c>
      <c r="J30" s="51" t="str">
        <f t="shared" si="4"/>
        <v>NO CUMPLE</v>
      </c>
      <c r="M30" s="52">
        <v>25</v>
      </c>
      <c r="N30" s="53">
        <f t="shared" si="10"/>
        <v>0</v>
      </c>
      <c r="O30" s="54" t="e">
        <f t="shared" si="2"/>
        <v>#DIV/0!</v>
      </c>
    </row>
    <row r="31" spans="1:15" s="26" customFormat="1" ht="25.5" hidden="1" customHeight="1">
      <c r="A31" s="49">
        <f>IF('1_ENTREGA'!A33="","",'1_ENTREGA'!A33)</f>
        <v>26</v>
      </c>
      <c r="B31" s="50">
        <f t="shared" si="9"/>
        <v>0</v>
      </c>
      <c r="C31" s="152"/>
      <c r="D31" s="152"/>
      <c r="E31" s="143" t="e">
        <f t="shared" si="5"/>
        <v>#DIV/0!</v>
      </c>
      <c r="F31" s="51" t="e">
        <f t="shared" si="6"/>
        <v>#DIV/0!</v>
      </c>
      <c r="G31" s="152"/>
      <c r="H31" s="153"/>
      <c r="I31" s="46">
        <f t="shared" si="3"/>
        <v>0</v>
      </c>
      <c r="J31" s="51" t="str">
        <f t="shared" si="4"/>
        <v>NO CUMPLE</v>
      </c>
      <c r="M31" s="52">
        <v>26</v>
      </c>
      <c r="N31" s="53">
        <f t="shared" si="10"/>
        <v>0</v>
      </c>
      <c r="O31" s="54" t="e">
        <f t="shared" si="2"/>
        <v>#DIV/0!</v>
      </c>
    </row>
    <row r="32" spans="1:15" s="26" customFormat="1" ht="25.5" hidden="1" customHeight="1">
      <c r="A32" s="49">
        <f>IF('1_ENTREGA'!A34="","",'1_ENTREGA'!A34)</f>
        <v>27</v>
      </c>
      <c r="B32" s="50">
        <f t="shared" si="9"/>
        <v>0</v>
      </c>
      <c r="C32" s="152"/>
      <c r="D32" s="152"/>
      <c r="E32" s="296" t="e">
        <f t="shared" si="5"/>
        <v>#DIV/0!</v>
      </c>
      <c r="F32" s="51" t="e">
        <f t="shared" si="6"/>
        <v>#DIV/0!</v>
      </c>
      <c r="G32" s="153"/>
      <c r="H32" s="153"/>
      <c r="I32" s="46">
        <f t="shared" si="3"/>
        <v>0</v>
      </c>
      <c r="J32" s="51" t="str">
        <f t="shared" si="4"/>
        <v>NO CUMPLE</v>
      </c>
      <c r="M32" s="52">
        <v>27</v>
      </c>
      <c r="N32" s="53">
        <f t="shared" si="10"/>
        <v>0</v>
      </c>
      <c r="O32" s="54" t="e">
        <f t="shared" si="2"/>
        <v>#DIV/0!</v>
      </c>
    </row>
    <row r="33" spans="1:15" s="26" customFormat="1" ht="25.5" hidden="1" customHeight="1">
      <c r="A33" s="49">
        <f>IF('1_ENTREGA'!A35="","",'1_ENTREGA'!A35)</f>
        <v>28</v>
      </c>
      <c r="B33" s="50" t="str">
        <f t="shared" si="9"/>
        <v>O13</v>
      </c>
      <c r="C33" s="152"/>
      <c r="D33" s="152"/>
      <c r="E33" s="143" t="e">
        <f t="shared" si="5"/>
        <v>#DIV/0!</v>
      </c>
      <c r="F33" s="51" t="e">
        <f t="shared" si="6"/>
        <v>#DIV/0!</v>
      </c>
      <c r="G33" s="153"/>
      <c r="H33" s="153"/>
      <c r="I33" s="46">
        <f t="shared" si="3"/>
        <v>0</v>
      </c>
      <c r="J33" s="51" t="str">
        <f t="shared" si="4"/>
        <v>NO CUMPLE</v>
      </c>
      <c r="M33" s="52">
        <v>28</v>
      </c>
      <c r="N33" s="53" t="str">
        <f t="shared" si="10"/>
        <v>O13</v>
      </c>
      <c r="O33" s="54" t="e">
        <f t="shared" si="2"/>
        <v>#DIV/0!</v>
      </c>
    </row>
    <row r="34" spans="1:15" s="26" customFormat="1" ht="25.5" hidden="1" customHeight="1">
      <c r="A34" s="49">
        <f>IF('1_ENTREGA'!A36="","",'1_ENTREGA'!A36)</f>
        <v>29</v>
      </c>
      <c r="B34" s="50" t="str">
        <f t="shared" si="9"/>
        <v>O14</v>
      </c>
      <c r="C34" s="152"/>
      <c r="D34" s="152"/>
      <c r="E34" s="143" t="e">
        <f t="shared" si="5"/>
        <v>#DIV/0!</v>
      </c>
      <c r="F34" s="51" t="e">
        <f t="shared" si="6"/>
        <v>#DIV/0!</v>
      </c>
      <c r="G34" s="153"/>
      <c r="H34" s="153"/>
      <c r="I34" s="46">
        <f t="shared" si="3"/>
        <v>0</v>
      </c>
      <c r="J34" s="51" t="str">
        <f t="shared" si="4"/>
        <v>NO CUMPLE</v>
      </c>
      <c r="M34" s="52">
        <v>29</v>
      </c>
      <c r="N34" s="53" t="str">
        <f t="shared" si="10"/>
        <v>O14</v>
      </c>
      <c r="O34" s="54" t="e">
        <f t="shared" si="2"/>
        <v>#DIV/0!</v>
      </c>
    </row>
    <row r="35" spans="1:15" s="26" customFormat="1" ht="25.5" hidden="1" customHeight="1">
      <c r="A35" s="49">
        <f>IF('1_ENTREGA'!A37="","",'1_ENTREGA'!A37)</f>
        <v>30</v>
      </c>
      <c r="B35" s="50" t="str">
        <f t="shared" si="9"/>
        <v>O15</v>
      </c>
      <c r="C35" s="96"/>
      <c r="D35" s="96"/>
      <c r="E35" s="143" t="e">
        <f t="shared" si="5"/>
        <v>#DIV/0!</v>
      </c>
      <c r="F35" s="51" t="e">
        <f t="shared" si="6"/>
        <v>#DIV/0!</v>
      </c>
      <c r="G35" s="97"/>
      <c r="H35" s="97"/>
      <c r="I35" s="46">
        <f t="shared" si="3"/>
        <v>0</v>
      </c>
      <c r="J35" s="51" t="str">
        <f t="shared" si="4"/>
        <v>NO CUMPLE</v>
      </c>
      <c r="M35" s="52">
        <v>30</v>
      </c>
      <c r="N35" s="53" t="str">
        <f t="shared" si="10"/>
        <v>O15</v>
      </c>
      <c r="O35" s="54" t="e">
        <f t="shared" si="2"/>
        <v>#DIV/0!</v>
      </c>
    </row>
    <row r="36" spans="1:15" hidden="1"/>
    <row r="37" spans="1:15" hidden="1"/>
    <row r="38" spans="1:15" hidden="1"/>
  </sheetData>
  <sheetProtection algorithmName="SHA-512" hashValue="/U6YvC2WAIGDuvP8E5qyvqqNHLP6UXDnbhnVhDkbU+HIcoQ7NBE5UDGtnI25mKWjppD9g2JbPFvfItgCai7UKg==" saltValue="mEPSE1y6IvbJ7JWQ4CM7Jw==" spinCount="100000" sheet="1" objects="1" scenarios="1"/>
  <mergeCells count="8">
    <mergeCell ref="A1:J1"/>
    <mergeCell ref="M5:N5"/>
    <mergeCell ref="A3:A5"/>
    <mergeCell ref="B3:B5"/>
    <mergeCell ref="C3:F3"/>
    <mergeCell ref="G3:J3"/>
    <mergeCell ref="D4:E4"/>
    <mergeCell ref="H4:I4"/>
  </mergeCells>
  <conditionalFormatting sqref="J6:J35">
    <cfRule type="cellIs" dxfId="2069" priority="23" operator="equal">
      <formula>"NO CUMPLE"</formula>
    </cfRule>
  </conditionalFormatting>
  <conditionalFormatting sqref="F6:F14 F16:F35">
    <cfRule type="cellIs" dxfId="2068" priority="8" operator="equal">
      <formula>"NO CUMPLE"</formula>
    </cfRule>
  </conditionalFormatting>
  <conditionalFormatting sqref="F15">
    <cfRule type="cellIs" dxfId="2067" priority="1"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U181"/>
  <sheetViews>
    <sheetView topLeftCell="A31" zoomScale="85" zoomScaleNormal="85" workbookViewId="0">
      <selection activeCell="IT139" sqref="IT139"/>
    </sheetView>
  </sheetViews>
  <sheetFormatPr baseColWidth="10" defaultColWidth="11.42578125" defaultRowHeight="15" outlineLevelCol="1"/>
  <cols>
    <col min="1" max="2" width="9.140625" style="383" customWidth="1"/>
    <col min="3" max="3" width="129.42578125" style="383" customWidth="1"/>
    <col min="4" max="4" width="17.42578125" style="383" customWidth="1"/>
    <col min="5" max="5" width="19.7109375" style="383" customWidth="1"/>
    <col min="6" max="6" width="24.28515625" style="383" customWidth="1"/>
    <col min="7" max="7" width="28.42578125" style="383" customWidth="1"/>
    <col min="8" max="8" width="32.140625" style="383" customWidth="1"/>
    <col min="9" max="9" width="13.42578125" style="383" customWidth="1"/>
    <col min="10" max="10" width="12.28515625" style="383" hidden="1" customWidth="1" outlineLevel="1"/>
    <col min="11" max="11" width="9.140625" style="383" hidden="1" customWidth="1" outlineLevel="1"/>
    <col min="12" max="12" width="128" style="383" hidden="1" customWidth="1" outlineLevel="1"/>
    <col min="13" max="13" width="10.85546875" style="383" hidden="1" customWidth="1" outlineLevel="1"/>
    <col min="14" max="14" width="13.7109375" style="383" hidden="1" customWidth="1" outlineLevel="1"/>
    <col min="15" max="15" width="16.140625" style="383" hidden="1" customWidth="1" outlineLevel="1"/>
    <col min="16" max="16" width="24.85546875" style="383" hidden="1" customWidth="1" outlineLevel="1"/>
    <col min="17" max="17" width="20.42578125" style="383" hidden="1" customWidth="1" outlineLevel="1"/>
    <col min="18" max="23" width="7.42578125" style="384" hidden="1" customWidth="1" outlineLevel="1"/>
    <col min="24" max="24" width="19.28515625" style="384" hidden="1" customWidth="1" outlineLevel="1"/>
    <col min="25" max="25" width="15" style="384" hidden="1" customWidth="1" outlineLevel="1"/>
    <col min="26" max="26" width="9.42578125" style="383" hidden="1" customWidth="1" outlineLevel="1"/>
    <col min="27" max="27" width="8.140625" style="383" customWidth="1" collapsed="1"/>
    <col min="28" max="28" width="9.140625" style="383" hidden="1" customWidth="1" outlineLevel="1"/>
    <col min="29" max="29" width="128" style="383" hidden="1" customWidth="1" outlineLevel="1"/>
    <col min="30" max="30" width="10.85546875" style="383" hidden="1" customWidth="1" outlineLevel="1"/>
    <col min="31" max="31" width="13.7109375" style="383" hidden="1" customWidth="1" outlineLevel="1"/>
    <col min="32" max="32" width="25.140625" style="383" hidden="1" customWidth="1" outlineLevel="1"/>
    <col min="33" max="33" width="35" style="383" hidden="1" customWidth="1" outlineLevel="1"/>
    <col min="34" max="34" width="20.42578125" style="383" hidden="1" customWidth="1" outlineLevel="1"/>
    <col min="35" max="40" width="7.42578125" style="384" hidden="1" customWidth="1" outlineLevel="1"/>
    <col min="41" max="41" width="19.85546875" style="384" hidden="1" customWidth="1" outlineLevel="1"/>
    <col min="42" max="42" width="15" style="384" hidden="1" customWidth="1" outlineLevel="1"/>
    <col min="43" max="43" width="11.42578125" style="383" customWidth="1" collapsed="1"/>
    <col min="44" max="44" width="11.42578125" style="383" hidden="1" customWidth="1" outlineLevel="1"/>
    <col min="45" max="45" width="9.140625" style="383" hidden="1" customWidth="1" outlineLevel="1"/>
    <col min="46" max="46" width="128" style="383" hidden="1" customWidth="1" outlineLevel="1"/>
    <col min="47" max="47" width="10.85546875" style="383" hidden="1" customWidth="1" outlineLevel="1"/>
    <col min="48" max="48" width="13.7109375" style="383" hidden="1" customWidth="1" outlineLevel="1"/>
    <col min="49" max="49" width="16.140625" style="383" hidden="1" customWidth="1" outlineLevel="1"/>
    <col min="50" max="50" width="21.7109375" style="383" hidden="1" customWidth="1" outlineLevel="1"/>
    <col min="51" max="51" width="20.42578125" style="383" hidden="1" customWidth="1" outlineLevel="1"/>
    <col min="52" max="57" width="7.42578125" style="384" hidden="1" customWidth="1" outlineLevel="1"/>
    <col min="58" max="58" width="19.42578125" style="384" hidden="1" customWidth="1" outlineLevel="1"/>
    <col min="59" max="59" width="15" style="384" hidden="1" customWidth="1" outlineLevel="1"/>
    <col min="60" max="60" width="11.42578125" style="383" hidden="1" customWidth="1" outlineLevel="1"/>
    <col min="61" max="61" width="11.42578125" style="383" customWidth="1" collapsed="1"/>
    <col min="62" max="62" width="9.140625" style="383" hidden="1" customWidth="1" outlineLevel="1"/>
    <col min="63" max="63" width="128" style="383" hidden="1" customWidth="1" outlineLevel="1"/>
    <col min="64" max="64" width="10.85546875" style="383" hidden="1" customWidth="1" outlineLevel="1"/>
    <col min="65" max="65" width="13.7109375" style="383" hidden="1" customWidth="1" outlineLevel="1"/>
    <col min="66" max="66" width="16.140625" style="383" hidden="1" customWidth="1" outlineLevel="1"/>
    <col min="67" max="67" width="27.42578125" style="383" hidden="1" customWidth="1" outlineLevel="1"/>
    <col min="68" max="68" width="20.42578125" style="383" hidden="1" customWidth="1" outlineLevel="1"/>
    <col min="69" max="74" width="7.42578125" style="384" hidden="1" customWidth="1" outlineLevel="1"/>
    <col min="75" max="75" width="21.140625" style="384" hidden="1" customWidth="1" outlineLevel="1"/>
    <col min="76" max="76" width="15" style="384" hidden="1" customWidth="1" outlineLevel="1"/>
    <col min="77" max="77" width="11.42578125" style="383" customWidth="1" collapsed="1"/>
    <col min="78" max="78" width="11.42578125" style="383" customWidth="1"/>
    <col min="79" max="79" width="9.140625" style="383" hidden="1" customWidth="1" outlineLevel="1"/>
    <col min="80" max="80" width="128" style="383" hidden="1" customWidth="1" outlineLevel="1"/>
    <col min="81" max="81" width="10.85546875" style="383" hidden="1" customWidth="1" outlineLevel="1"/>
    <col min="82" max="82" width="13.7109375" style="383" hidden="1" customWidth="1" outlineLevel="1"/>
    <col min="83" max="83" width="16.140625" style="383" hidden="1" customWidth="1" outlineLevel="1"/>
    <col min="84" max="84" width="21.7109375" style="383" hidden="1" customWidth="1" outlineLevel="1"/>
    <col min="85" max="85" width="20.42578125" style="383" hidden="1" customWidth="1" outlineLevel="1"/>
    <col min="86" max="91" width="7.42578125" style="384" hidden="1" customWidth="1" outlineLevel="1"/>
    <col min="92" max="92" width="22.42578125" style="384" hidden="1" customWidth="1" outlineLevel="1"/>
    <col min="93" max="93" width="15" style="384" hidden="1" customWidth="1" outlineLevel="1"/>
    <col min="94" max="94" width="11.42578125" style="383" customWidth="1" collapsed="1"/>
    <col min="95" max="95" width="11.42578125" style="383" customWidth="1"/>
    <col min="96" max="96" width="9.140625" style="383" hidden="1" customWidth="1" outlineLevel="1"/>
    <col min="97" max="97" width="128" style="383" hidden="1" customWidth="1" outlineLevel="1"/>
    <col min="98" max="98" width="10.85546875" style="383" hidden="1" customWidth="1" outlineLevel="1"/>
    <col min="99" max="99" width="13.7109375" style="383" hidden="1" customWidth="1" outlineLevel="1"/>
    <col min="100" max="100" width="26.28515625" style="383" hidden="1" customWidth="1" outlineLevel="1"/>
    <col min="101" max="101" width="17.85546875" style="383" hidden="1" customWidth="1" outlineLevel="1"/>
    <col min="102" max="102" width="34.42578125" style="383" hidden="1" customWidth="1" outlineLevel="1"/>
    <col min="103" max="108" width="7.42578125" style="384" hidden="1" customWidth="1" outlineLevel="1"/>
    <col min="109" max="109" width="20.42578125" style="384" hidden="1" customWidth="1" outlineLevel="1"/>
    <col min="110" max="110" width="15" style="384" hidden="1" customWidth="1" outlineLevel="1"/>
    <col min="111" max="111" width="11.42578125" style="383" customWidth="1" collapsed="1"/>
    <col min="112" max="112" width="11.42578125" style="383" customWidth="1"/>
    <col min="113" max="113" width="9.140625" style="383" customWidth="1" outlineLevel="1"/>
    <col min="114" max="114" width="128" style="383" customWidth="1" outlineLevel="1"/>
    <col min="115" max="115" width="10.85546875" style="383" customWidth="1" outlineLevel="1"/>
    <col min="116" max="116" width="13.7109375" style="383" customWidth="1" outlineLevel="1"/>
    <col min="117" max="117" width="16.140625" style="383" customWidth="1" outlineLevel="1"/>
    <col min="118" max="118" width="22.28515625" style="383" customWidth="1" outlineLevel="1"/>
    <col min="119" max="119" width="20.42578125" style="383" customWidth="1" outlineLevel="1"/>
    <col min="120" max="125" width="7.42578125" style="384" customWidth="1" outlineLevel="1"/>
    <col min="126" max="126" width="20.42578125" style="384" customWidth="1" outlineLevel="1"/>
    <col min="127" max="127" width="15" style="384" customWidth="1" outlineLevel="1"/>
    <col min="128" max="129" width="11.42578125" style="383" customWidth="1"/>
    <col min="130" max="130" width="9.140625" style="383" hidden="1" customWidth="1" outlineLevel="1"/>
    <col min="131" max="131" width="128" style="383" hidden="1" customWidth="1" outlineLevel="1"/>
    <col min="132" max="132" width="10.85546875" style="383" hidden="1" customWidth="1" outlineLevel="1"/>
    <col min="133" max="133" width="13.7109375" style="383" hidden="1" customWidth="1" outlineLevel="1"/>
    <col min="134" max="134" width="16.140625" style="383" hidden="1" customWidth="1" outlineLevel="1"/>
    <col min="135" max="135" width="17.85546875" style="383" hidden="1" customWidth="1" outlineLevel="1"/>
    <col min="136" max="136" width="20.42578125" style="383" hidden="1" customWidth="1" outlineLevel="1"/>
    <col min="137" max="142" width="7.42578125" style="384" hidden="1" customWidth="1" outlineLevel="1"/>
    <col min="143" max="143" width="16.7109375" style="384" hidden="1" customWidth="1" outlineLevel="1"/>
    <col min="144" max="144" width="15" style="384" hidden="1" customWidth="1" outlineLevel="1"/>
    <col min="145" max="145" width="11.42578125" style="383" customWidth="1" collapsed="1"/>
    <col min="146" max="146" width="11.42578125" style="383" customWidth="1"/>
    <col min="147" max="147" width="9.140625" style="383" hidden="1" customWidth="1" outlineLevel="1"/>
    <col min="148" max="148" width="128" style="383" hidden="1" customWidth="1" outlineLevel="1"/>
    <col min="149" max="149" width="10.85546875" style="383" hidden="1" customWidth="1" outlineLevel="1"/>
    <col min="150" max="150" width="13.7109375" style="383" hidden="1" customWidth="1" outlineLevel="1"/>
    <col min="151" max="151" width="16.140625" style="383" hidden="1" customWidth="1" outlineLevel="1"/>
    <col min="152" max="152" width="21" style="383" hidden="1" customWidth="1" outlineLevel="1"/>
    <col min="153" max="153" width="20.42578125" style="383" hidden="1" customWidth="1" outlineLevel="1"/>
    <col min="154" max="159" width="7.42578125" style="384" hidden="1" customWidth="1" outlineLevel="1"/>
    <col min="160" max="160" width="16.7109375" style="384" hidden="1" customWidth="1" outlineLevel="1"/>
    <col min="161" max="161" width="15" style="384" hidden="1" customWidth="1" outlineLevel="1"/>
    <col min="162" max="162" width="11.42578125" style="383" customWidth="1" collapsed="1"/>
    <col min="163" max="163" width="11.42578125" style="383" customWidth="1"/>
    <col min="164" max="164" width="9.140625" style="383" hidden="1" customWidth="1" outlineLevel="1"/>
    <col min="165" max="165" width="132.140625" style="383" hidden="1" customWidth="1" outlineLevel="1"/>
    <col min="166" max="166" width="10.85546875" style="383" hidden="1" customWidth="1" outlineLevel="1"/>
    <col min="167" max="167" width="13.7109375" style="383" hidden="1" customWidth="1" outlineLevel="1"/>
    <col min="168" max="168" width="16.140625" style="383" hidden="1" customWidth="1" outlineLevel="1"/>
    <col min="169" max="169" width="23.28515625" style="383" hidden="1" customWidth="1" outlineLevel="1"/>
    <col min="170" max="170" width="20.42578125" style="383" hidden="1" customWidth="1" outlineLevel="1"/>
    <col min="171" max="176" width="7.42578125" style="384" hidden="1" customWidth="1" outlineLevel="1"/>
    <col min="177" max="177" width="20.85546875" style="384" hidden="1" customWidth="1" outlineLevel="1"/>
    <col min="178" max="178" width="15" style="384" hidden="1" customWidth="1" outlineLevel="1"/>
    <col min="179" max="179" width="11.42578125" style="383" customWidth="1" collapsed="1"/>
    <col min="180" max="180" width="11.42578125" style="383" customWidth="1"/>
    <col min="181" max="181" width="13" style="383" hidden="1" customWidth="1" outlineLevel="1"/>
    <col min="182" max="182" width="128" style="383" hidden="1" customWidth="1" outlineLevel="1"/>
    <col min="183" max="183" width="10.85546875" style="383" hidden="1" customWidth="1" outlineLevel="1"/>
    <col min="184" max="184" width="13.7109375" style="383" hidden="1" customWidth="1" outlineLevel="1"/>
    <col min="185" max="185" width="16.140625" style="383" hidden="1" customWidth="1" outlineLevel="1"/>
    <col min="186" max="186" width="23.85546875" style="383" hidden="1" customWidth="1" outlineLevel="1"/>
    <col min="187" max="187" width="20.42578125" style="383" hidden="1" customWidth="1" outlineLevel="1"/>
    <col min="188" max="193" width="7.42578125" style="384" hidden="1" customWidth="1" outlineLevel="1"/>
    <col min="194" max="194" width="19.28515625" style="384" hidden="1" customWidth="1" outlineLevel="1"/>
    <col min="195" max="195" width="15" style="384" hidden="1" customWidth="1" outlineLevel="1"/>
    <col min="196" max="196" width="11.42578125" style="383" customWidth="1" collapsed="1"/>
    <col min="197" max="197" width="11.42578125" style="383" customWidth="1"/>
    <col min="198" max="198" width="9.140625" style="383" hidden="1" customWidth="1" outlineLevel="1"/>
    <col min="199" max="199" width="128" style="383" hidden="1" customWidth="1" outlineLevel="1"/>
    <col min="200" max="200" width="10.85546875" style="383" hidden="1" customWidth="1" outlineLevel="1"/>
    <col min="201" max="201" width="13.7109375" style="383" hidden="1" customWidth="1" outlineLevel="1"/>
    <col min="202" max="202" width="16.140625" style="383" hidden="1" customWidth="1" outlineLevel="1"/>
    <col min="203" max="203" width="17.85546875" style="383" hidden="1" customWidth="1" outlineLevel="1"/>
    <col min="204" max="204" width="20.42578125" style="383" hidden="1" customWidth="1" outlineLevel="1"/>
    <col min="205" max="210" width="7.42578125" style="384" hidden="1" customWidth="1" outlineLevel="1"/>
    <col min="211" max="211" width="16.7109375" style="384" hidden="1" customWidth="1" outlineLevel="1"/>
    <col min="212" max="212" width="15" style="384" hidden="1" customWidth="1" outlineLevel="1"/>
    <col min="213" max="213" width="11.42578125" style="383" customWidth="1" collapsed="1"/>
    <col min="214" max="214" width="11.42578125" style="383" customWidth="1"/>
    <col min="215" max="215" width="9.140625" style="383" hidden="1" customWidth="1" outlineLevel="1"/>
    <col min="216" max="216" width="128" style="383" hidden="1" customWidth="1" outlineLevel="1"/>
    <col min="217" max="217" width="10.85546875" style="383" hidden="1" customWidth="1" outlineLevel="1"/>
    <col min="218" max="218" width="13.7109375" style="383" hidden="1" customWidth="1" outlineLevel="1"/>
    <col min="219" max="219" width="16.140625" style="383" hidden="1" customWidth="1" outlineLevel="1"/>
    <col min="220" max="220" width="21.28515625" style="383" hidden="1" customWidth="1" outlineLevel="1"/>
    <col min="221" max="221" width="20.42578125" style="383" hidden="1" customWidth="1" outlineLevel="1"/>
    <col min="222" max="227" width="7.42578125" style="384" hidden="1" customWidth="1" outlineLevel="1"/>
    <col min="228" max="228" width="21.42578125" style="384" hidden="1" customWidth="1" outlineLevel="1"/>
    <col min="229" max="229" width="15" style="384" hidden="1" customWidth="1" outlineLevel="1"/>
    <col min="230" max="230" width="11.42578125" style="383" customWidth="1" collapsed="1"/>
    <col min="231" max="231" width="11.42578125" style="383" customWidth="1"/>
    <col min="232" max="232" width="9.140625" style="383" hidden="1" customWidth="1" outlineLevel="1"/>
    <col min="233" max="233" width="128" style="383" hidden="1" customWidth="1" outlineLevel="1"/>
    <col min="234" max="234" width="10.85546875" style="383" hidden="1" customWidth="1" outlineLevel="1"/>
    <col min="235" max="235" width="13.7109375" style="383" hidden="1" customWidth="1" outlineLevel="1"/>
    <col min="236" max="236" width="16.140625" style="383" hidden="1" customWidth="1" outlineLevel="1"/>
    <col min="237" max="237" width="17.85546875" style="383" hidden="1" customWidth="1" outlineLevel="1"/>
    <col min="238" max="238" width="20.42578125" style="383" hidden="1" customWidth="1" outlineLevel="1"/>
    <col min="239" max="244" width="7.42578125" style="384" hidden="1" customWidth="1" outlineLevel="1"/>
    <col min="245" max="245" width="20.42578125" style="384" hidden="1" customWidth="1" outlineLevel="1"/>
    <col min="246" max="246" width="15" style="384" hidden="1" customWidth="1" outlineLevel="1"/>
    <col min="247" max="247" width="11.42578125" style="383" customWidth="1" collapsed="1"/>
    <col min="248" max="248" width="11.42578125" style="383" customWidth="1"/>
    <col min="249" max="249" width="9.140625" style="383" hidden="1" customWidth="1" outlineLevel="1"/>
    <col min="250" max="250" width="128" style="383" hidden="1" customWidth="1" outlineLevel="1"/>
    <col min="251" max="251" width="10.85546875" style="383" hidden="1" customWidth="1" outlineLevel="1"/>
    <col min="252" max="252" width="13.7109375" style="383" hidden="1" customWidth="1" outlineLevel="1"/>
    <col min="253" max="253" width="16.140625" style="383" hidden="1" customWidth="1" outlineLevel="1"/>
    <col min="254" max="254" width="21.7109375" style="383" hidden="1" customWidth="1" outlineLevel="1"/>
    <col min="255" max="255" width="20.42578125" style="383" hidden="1" customWidth="1" outlineLevel="1"/>
    <col min="256" max="261" width="7.42578125" style="384" hidden="1" customWidth="1" outlineLevel="1"/>
    <col min="262" max="262" width="16.7109375" style="384" hidden="1" customWidth="1" outlineLevel="1"/>
    <col min="263" max="263" width="15" style="384" hidden="1" customWidth="1" outlineLevel="1"/>
    <col min="264" max="264" width="11.42578125" style="383" customWidth="1" collapsed="1"/>
    <col min="265" max="265" width="11.42578125" style="383" customWidth="1"/>
    <col min="266" max="266" width="9.140625" style="383" hidden="1" customWidth="1" outlineLevel="1"/>
    <col min="267" max="267" width="128" style="383" hidden="1" customWidth="1" outlineLevel="1"/>
    <col min="268" max="268" width="10.85546875" style="383" hidden="1" customWidth="1" outlineLevel="1"/>
    <col min="269" max="269" width="13.7109375" style="383" hidden="1" customWidth="1" outlineLevel="1"/>
    <col min="270" max="270" width="16.140625" style="383" hidden="1" customWidth="1" outlineLevel="1"/>
    <col min="271" max="271" width="22.28515625" style="383" hidden="1" customWidth="1" outlineLevel="1"/>
    <col min="272" max="272" width="20.42578125" style="383" hidden="1" customWidth="1" outlineLevel="1"/>
    <col min="273" max="278" width="7.42578125" style="384" hidden="1" customWidth="1" outlineLevel="1"/>
    <col min="279" max="279" width="20.85546875" style="384" hidden="1" customWidth="1" outlineLevel="1"/>
    <col min="280" max="280" width="15" style="384" hidden="1" customWidth="1" outlineLevel="1"/>
    <col min="281" max="281" width="11.42578125" style="383" customWidth="1" collapsed="1"/>
    <col min="282" max="283" width="11.42578125" style="383" customWidth="1"/>
    <col min="284" max="16384" width="11.42578125" style="383"/>
  </cols>
  <sheetData>
    <row r="1" spans="2:280" ht="15.75" thickBot="1"/>
    <row r="2" spans="2:280" ht="27" customHeight="1" thickTop="1">
      <c r="K2" s="1337">
        <v>1</v>
      </c>
      <c r="L2" s="1337" t="s">
        <v>3</v>
      </c>
      <c r="M2" s="1313" t="str">
        <f>VLOOKUP(K2,LISTA_OFERENTES,2,FALSE)</f>
        <v>INVERCOPA S.A.S.</v>
      </c>
      <c r="N2" s="1339"/>
      <c r="O2" s="1339"/>
      <c r="P2" s="1340"/>
      <c r="AB2" s="1337">
        <v>2</v>
      </c>
      <c r="AC2" s="1337" t="s">
        <v>3</v>
      </c>
      <c r="AD2" s="1313" t="str">
        <f>VLOOKUP(AB2,LISTA_OFERENTES,2,FALSE)</f>
        <v>MAURICIO RAFAEL PABA PINZÓN</v>
      </c>
      <c r="AE2" s="1339"/>
      <c r="AF2" s="1339"/>
      <c r="AG2" s="1340"/>
      <c r="AS2" s="1337">
        <v>3</v>
      </c>
      <c r="AT2" s="1337" t="s">
        <v>3</v>
      </c>
      <c r="AU2" s="1313" t="str">
        <f>VLOOKUP(AS2,LISTA_OFERENTES,2,FALSE)</f>
        <v>CONSORCIO INTERNACIONAL DE SOLUCIONES INTEGRALES S.A.S.</v>
      </c>
      <c r="AV2" s="1339"/>
      <c r="AW2" s="1339"/>
      <c r="AX2" s="1340"/>
      <c r="BJ2" s="1337">
        <v>4</v>
      </c>
      <c r="BK2" s="1337" t="s">
        <v>3</v>
      </c>
      <c r="BL2" s="1313" t="str">
        <f>VLOOKUP(BJ2,LISTA_OFERENTES,2,FALSE)</f>
        <v>LUIS ENRIQUE OYOLA QUINTERO</v>
      </c>
      <c r="BM2" s="1339"/>
      <c r="BN2" s="1339"/>
      <c r="BO2" s="1340"/>
      <c r="CA2" s="1337">
        <v>5</v>
      </c>
      <c r="CB2" s="1337" t="s">
        <v>3</v>
      </c>
      <c r="CC2" s="1313" t="str">
        <f>VLOOKUP(CA2,LISTA_OFERENTES,2,FALSE)</f>
        <v>JOHN JAIRO VÁSQUEZ SUÁREZ</v>
      </c>
      <c r="CD2" s="1339"/>
      <c r="CE2" s="1339"/>
      <c r="CF2" s="1340"/>
      <c r="CR2" s="1337">
        <v>6</v>
      </c>
      <c r="CS2" s="1337" t="s">
        <v>3</v>
      </c>
      <c r="CT2" s="1313" t="str">
        <f>VLOOKUP(CR2,LISTA_OFERENTES,2,FALSE)</f>
        <v>GRUPO EMPRESARIAL PINZÓN MUÑOZ S.A.S.</v>
      </c>
      <c r="CU2" s="1339"/>
      <c r="CV2" s="1339"/>
      <c r="CW2" s="1340"/>
      <c r="DI2" s="1337">
        <v>7</v>
      </c>
      <c r="DJ2" s="1337" t="s">
        <v>3</v>
      </c>
      <c r="DK2" s="1313" t="str">
        <f>VLOOKUP(DI2,LISTA_OFERENTES,2,FALSE)</f>
        <v>ASEM S.A.S.</v>
      </c>
      <c r="DL2" s="1339"/>
      <c r="DM2" s="1339"/>
      <c r="DN2" s="1340"/>
      <c r="DZ2" s="1337">
        <v>8</v>
      </c>
      <c r="EA2" s="1337" t="s">
        <v>3</v>
      </c>
      <c r="EB2" s="1313" t="str">
        <f>VLOOKUP(DZ2,LISTA_OFERENTES,2,FALSE)</f>
        <v>ARCELEC S.A.S.</v>
      </c>
      <c r="EC2" s="1339"/>
      <c r="ED2" s="1339"/>
      <c r="EE2" s="1340"/>
      <c r="EQ2" s="1337">
        <v>9</v>
      </c>
      <c r="ER2" s="1337" t="s">
        <v>3</v>
      </c>
      <c r="ES2" s="1313" t="str">
        <f>VLOOKUP(EQ2,LISTA_OFERENTES,2,FALSE)</f>
        <v>HIMHER Y COMPAÑIA S.A.</v>
      </c>
      <c r="ET2" s="1339"/>
      <c r="EU2" s="1339"/>
      <c r="EV2" s="1340"/>
      <c r="FH2" s="1337">
        <v>10</v>
      </c>
      <c r="FI2" s="1337" t="s">
        <v>3</v>
      </c>
      <c r="FJ2" s="1313" t="str">
        <f>VLOOKUP(FH2,LISTA_OFERENTES,2,FALSE)</f>
        <v>INTER OBRAS GR S.A.S.</v>
      </c>
      <c r="FK2" s="1339"/>
      <c r="FL2" s="1339"/>
      <c r="FM2" s="1340"/>
      <c r="FY2" s="1337">
        <v>11</v>
      </c>
      <c r="FZ2" s="1337" t="s">
        <v>3</v>
      </c>
      <c r="GA2" s="1313" t="str">
        <f>VLOOKUP(FY2,LISTA_OFERENTES,2,FALSE)</f>
        <v>KA S.A.</v>
      </c>
      <c r="GB2" s="1339"/>
      <c r="GC2" s="1339"/>
      <c r="GD2" s="1340"/>
      <c r="GP2" s="1337">
        <v>12</v>
      </c>
      <c r="GQ2" s="1337" t="s">
        <v>3</v>
      </c>
      <c r="GR2" s="1313" t="str">
        <f>VLOOKUP(GP2,LISTA_OFERENTES,2,FALSE)</f>
        <v>JULIO CESAR QUESADA ARREDONDO</v>
      </c>
      <c r="GS2" s="1339"/>
      <c r="GT2" s="1339"/>
      <c r="GU2" s="1340"/>
      <c r="HG2" s="1337">
        <v>13</v>
      </c>
      <c r="HH2" s="1337" t="s">
        <v>3</v>
      </c>
      <c r="HI2" s="1313" t="str">
        <f>VLOOKUP(HG2,LISTA_OFERENTES,2,FALSE)</f>
        <v>GALA URBANA S.A.S.</v>
      </c>
      <c r="HJ2" s="1339"/>
      <c r="HK2" s="1339"/>
      <c r="HL2" s="1340"/>
      <c r="HX2" s="1337">
        <v>14</v>
      </c>
      <c r="HY2" s="1337" t="s">
        <v>3</v>
      </c>
      <c r="HZ2" s="1313" t="str">
        <f>VLOOKUP(HX2,LISTA_OFERENTES,2,FALSE)</f>
        <v>SIRCOL S.A.S.</v>
      </c>
      <c r="IA2" s="1339"/>
      <c r="IB2" s="1339"/>
      <c r="IC2" s="1340"/>
      <c r="IO2" s="1337">
        <v>15</v>
      </c>
      <c r="IP2" s="1337" t="s">
        <v>3</v>
      </c>
      <c r="IQ2" s="1313" t="str">
        <f>VLOOKUP(IO2,LISTA_OFERENTES,2,FALSE)</f>
        <v>ACEROS Y CONCRETOS S.A.S.</v>
      </c>
      <c r="IR2" s="1339"/>
      <c r="IS2" s="1339"/>
      <c r="IT2" s="1340"/>
      <c r="JF2" s="1337">
        <v>16</v>
      </c>
      <c r="JG2" s="1337" t="s">
        <v>3</v>
      </c>
      <c r="JH2" s="1313" t="str">
        <f>VLOOKUP(JF2,LISTA_OFERENTES,2,FALSE)</f>
        <v>DANIEL JOSÉ NIEVES VERGARA</v>
      </c>
      <c r="JI2" s="1339"/>
      <c r="JJ2" s="1339"/>
      <c r="JK2" s="1340"/>
    </row>
    <row r="3" spans="2:280" ht="13.5" customHeight="1" thickBot="1">
      <c r="K3" s="1338"/>
      <c r="L3" s="1338"/>
      <c r="M3" s="1341"/>
      <c r="N3" s="1342"/>
      <c r="O3" s="1342"/>
      <c r="P3" s="1343"/>
      <c r="AB3" s="1338"/>
      <c r="AC3" s="1338"/>
      <c r="AD3" s="1341"/>
      <c r="AE3" s="1342"/>
      <c r="AF3" s="1342"/>
      <c r="AG3" s="1343"/>
      <c r="AS3" s="1338"/>
      <c r="AT3" s="1338"/>
      <c r="AU3" s="1341"/>
      <c r="AV3" s="1342"/>
      <c r="AW3" s="1342"/>
      <c r="AX3" s="1343"/>
      <c r="BJ3" s="1338"/>
      <c r="BK3" s="1338"/>
      <c r="BL3" s="1341"/>
      <c r="BM3" s="1342"/>
      <c r="BN3" s="1342"/>
      <c r="BO3" s="1343"/>
      <c r="CA3" s="1338"/>
      <c r="CB3" s="1338"/>
      <c r="CC3" s="1341"/>
      <c r="CD3" s="1342"/>
      <c r="CE3" s="1342"/>
      <c r="CF3" s="1343"/>
      <c r="CR3" s="1338"/>
      <c r="CS3" s="1338"/>
      <c r="CT3" s="1341"/>
      <c r="CU3" s="1342"/>
      <c r="CV3" s="1342"/>
      <c r="CW3" s="1343"/>
      <c r="DI3" s="1338"/>
      <c r="DJ3" s="1338"/>
      <c r="DK3" s="1341"/>
      <c r="DL3" s="1342"/>
      <c r="DM3" s="1342"/>
      <c r="DN3" s="1343"/>
      <c r="DZ3" s="1338"/>
      <c r="EA3" s="1338"/>
      <c r="EB3" s="1341"/>
      <c r="EC3" s="1342"/>
      <c r="ED3" s="1342"/>
      <c r="EE3" s="1343"/>
      <c r="EQ3" s="1338"/>
      <c r="ER3" s="1338"/>
      <c r="ES3" s="1341"/>
      <c r="ET3" s="1342"/>
      <c r="EU3" s="1342"/>
      <c r="EV3" s="1343"/>
      <c r="FH3" s="1338"/>
      <c r="FI3" s="1338"/>
      <c r="FJ3" s="1341"/>
      <c r="FK3" s="1342"/>
      <c r="FL3" s="1342"/>
      <c r="FM3" s="1343"/>
      <c r="FY3" s="1338"/>
      <c r="FZ3" s="1338"/>
      <c r="GA3" s="1341"/>
      <c r="GB3" s="1342"/>
      <c r="GC3" s="1342"/>
      <c r="GD3" s="1343"/>
      <c r="GP3" s="1338"/>
      <c r="GQ3" s="1338"/>
      <c r="GR3" s="1341"/>
      <c r="GS3" s="1342"/>
      <c r="GT3" s="1342"/>
      <c r="GU3" s="1343"/>
      <c r="HG3" s="1338"/>
      <c r="HH3" s="1338"/>
      <c r="HI3" s="1341"/>
      <c r="HJ3" s="1342"/>
      <c r="HK3" s="1342"/>
      <c r="HL3" s="1343"/>
      <c r="HX3" s="1338"/>
      <c r="HY3" s="1338"/>
      <c r="HZ3" s="1341"/>
      <c r="IA3" s="1342"/>
      <c r="IB3" s="1342"/>
      <c r="IC3" s="1343"/>
      <c r="IO3" s="1338"/>
      <c r="IP3" s="1338"/>
      <c r="IQ3" s="1341"/>
      <c r="IR3" s="1342"/>
      <c r="IS3" s="1342"/>
      <c r="IT3" s="1343"/>
      <c r="JF3" s="1338"/>
      <c r="JG3" s="1338"/>
      <c r="JH3" s="1341"/>
      <c r="JI3" s="1342"/>
      <c r="JJ3" s="1342"/>
      <c r="JK3" s="1343"/>
    </row>
    <row r="4" spans="2:280" ht="19.5" customHeight="1" thickTop="1" thickBot="1">
      <c r="B4" s="1313" t="s">
        <v>129</v>
      </c>
      <c r="C4" s="1314"/>
      <c r="D4" s="1334" t="s">
        <v>4</v>
      </c>
      <c r="E4" s="1335"/>
      <c r="F4" s="1335"/>
      <c r="G4" s="1335"/>
      <c r="H4" s="1336"/>
      <c r="K4" s="1313" t="s">
        <v>105</v>
      </c>
      <c r="L4" s="1314"/>
      <c r="M4" s="1334" t="s">
        <v>4</v>
      </c>
      <c r="N4" s="1335"/>
      <c r="O4" s="1335"/>
      <c r="P4" s="1335"/>
      <c r="Q4" s="1336"/>
      <c r="R4" s="1295" t="s">
        <v>106</v>
      </c>
      <c r="S4" s="1295" t="s">
        <v>88</v>
      </c>
      <c r="T4" s="1295" t="s">
        <v>89</v>
      </c>
      <c r="U4" s="1309" t="s">
        <v>90</v>
      </c>
      <c r="V4" s="1309" t="s">
        <v>91</v>
      </c>
      <c r="W4" s="1295" t="s">
        <v>92</v>
      </c>
      <c r="X4" s="1295" t="s">
        <v>93</v>
      </c>
      <c r="Y4" s="1295" t="s">
        <v>94</v>
      </c>
      <c r="AB4" s="1313" t="s">
        <v>105</v>
      </c>
      <c r="AC4" s="1314"/>
      <c r="AD4" s="1334" t="s">
        <v>4</v>
      </c>
      <c r="AE4" s="1335"/>
      <c r="AF4" s="1335"/>
      <c r="AG4" s="1335"/>
      <c r="AH4" s="1336"/>
      <c r="AI4" s="1295" t="s">
        <v>106</v>
      </c>
      <c r="AJ4" s="1295" t="s">
        <v>88</v>
      </c>
      <c r="AK4" s="1295" t="s">
        <v>89</v>
      </c>
      <c r="AL4" s="1309" t="s">
        <v>90</v>
      </c>
      <c r="AM4" s="1309" t="s">
        <v>91</v>
      </c>
      <c r="AN4" s="1295" t="s">
        <v>92</v>
      </c>
      <c r="AO4" s="1295" t="s">
        <v>93</v>
      </c>
      <c r="AP4" s="1295" t="s">
        <v>94</v>
      </c>
      <c r="AS4" s="1313" t="s">
        <v>105</v>
      </c>
      <c r="AT4" s="1314"/>
      <c r="AU4" s="1334" t="s">
        <v>4</v>
      </c>
      <c r="AV4" s="1335"/>
      <c r="AW4" s="1335"/>
      <c r="AX4" s="1335"/>
      <c r="AY4" s="1336"/>
      <c r="AZ4" s="1295" t="s">
        <v>106</v>
      </c>
      <c r="BA4" s="1295" t="s">
        <v>88</v>
      </c>
      <c r="BB4" s="1295" t="s">
        <v>89</v>
      </c>
      <c r="BC4" s="1309" t="s">
        <v>90</v>
      </c>
      <c r="BD4" s="1309" t="s">
        <v>91</v>
      </c>
      <c r="BE4" s="1295" t="s">
        <v>92</v>
      </c>
      <c r="BF4" s="1295" t="s">
        <v>93</v>
      </c>
      <c r="BG4" s="1295" t="s">
        <v>94</v>
      </c>
      <c r="BJ4" s="1313" t="s">
        <v>105</v>
      </c>
      <c r="BK4" s="1314"/>
      <c r="BL4" s="1334" t="s">
        <v>4</v>
      </c>
      <c r="BM4" s="1335"/>
      <c r="BN4" s="1335"/>
      <c r="BO4" s="1335"/>
      <c r="BP4" s="1336"/>
      <c r="BQ4" s="1295" t="s">
        <v>106</v>
      </c>
      <c r="BR4" s="1295" t="s">
        <v>88</v>
      </c>
      <c r="BS4" s="1295" t="s">
        <v>89</v>
      </c>
      <c r="BT4" s="1309" t="s">
        <v>90</v>
      </c>
      <c r="BU4" s="1309" t="s">
        <v>91</v>
      </c>
      <c r="BV4" s="1295" t="s">
        <v>92</v>
      </c>
      <c r="BW4" s="1295" t="s">
        <v>93</v>
      </c>
      <c r="BX4" s="1295" t="s">
        <v>94</v>
      </c>
      <c r="CA4" s="1313" t="s">
        <v>105</v>
      </c>
      <c r="CB4" s="1314"/>
      <c r="CC4" s="1334" t="s">
        <v>4</v>
      </c>
      <c r="CD4" s="1335"/>
      <c r="CE4" s="1335"/>
      <c r="CF4" s="1335"/>
      <c r="CG4" s="1336"/>
      <c r="CH4" s="1295" t="s">
        <v>106</v>
      </c>
      <c r="CI4" s="1295" t="s">
        <v>88</v>
      </c>
      <c r="CJ4" s="1295" t="s">
        <v>89</v>
      </c>
      <c r="CK4" s="1309" t="s">
        <v>90</v>
      </c>
      <c r="CL4" s="1309" t="s">
        <v>91</v>
      </c>
      <c r="CM4" s="1295" t="s">
        <v>92</v>
      </c>
      <c r="CN4" s="1295" t="s">
        <v>93</v>
      </c>
      <c r="CO4" s="1295" t="s">
        <v>94</v>
      </c>
      <c r="CR4" s="1313" t="s">
        <v>105</v>
      </c>
      <c r="CS4" s="1314"/>
      <c r="CT4" s="1334" t="s">
        <v>4</v>
      </c>
      <c r="CU4" s="1335"/>
      <c r="CV4" s="1335"/>
      <c r="CW4" s="1335"/>
      <c r="CX4" s="1336"/>
      <c r="CY4" s="1295" t="s">
        <v>106</v>
      </c>
      <c r="CZ4" s="1295" t="s">
        <v>88</v>
      </c>
      <c r="DA4" s="1295" t="s">
        <v>89</v>
      </c>
      <c r="DB4" s="1309" t="s">
        <v>90</v>
      </c>
      <c r="DC4" s="1309" t="s">
        <v>91</v>
      </c>
      <c r="DD4" s="1295" t="s">
        <v>92</v>
      </c>
      <c r="DE4" s="1295" t="s">
        <v>93</v>
      </c>
      <c r="DF4" s="1295" t="s">
        <v>94</v>
      </c>
      <c r="DI4" s="1313" t="s">
        <v>105</v>
      </c>
      <c r="DJ4" s="1314"/>
      <c r="DK4" s="1334" t="s">
        <v>4</v>
      </c>
      <c r="DL4" s="1335"/>
      <c r="DM4" s="1335"/>
      <c r="DN4" s="1335"/>
      <c r="DO4" s="1336"/>
      <c r="DP4" s="1295" t="s">
        <v>106</v>
      </c>
      <c r="DQ4" s="1295" t="s">
        <v>88</v>
      </c>
      <c r="DR4" s="1295" t="s">
        <v>89</v>
      </c>
      <c r="DS4" s="1309" t="s">
        <v>90</v>
      </c>
      <c r="DT4" s="1309" t="s">
        <v>91</v>
      </c>
      <c r="DU4" s="1295" t="s">
        <v>92</v>
      </c>
      <c r="DV4" s="1295" t="s">
        <v>93</v>
      </c>
      <c r="DW4" s="1295" t="s">
        <v>94</v>
      </c>
      <c r="DZ4" s="1313" t="s">
        <v>105</v>
      </c>
      <c r="EA4" s="1314"/>
      <c r="EB4" s="1334" t="s">
        <v>4</v>
      </c>
      <c r="EC4" s="1335"/>
      <c r="ED4" s="1335"/>
      <c r="EE4" s="1335"/>
      <c r="EF4" s="1336"/>
      <c r="EG4" s="1295" t="s">
        <v>106</v>
      </c>
      <c r="EH4" s="1295" t="s">
        <v>88</v>
      </c>
      <c r="EI4" s="1295" t="s">
        <v>89</v>
      </c>
      <c r="EJ4" s="1309" t="s">
        <v>90</v>
      </c>
      <c r="EK4" s="1309" t="s">
        <v>91</v>
      </c>
      <c r="EL4" s="1295" t="s">
        <v>92</v>
      </c>
      <c r="EM4" s="1295" t="s">
        <v>93</v>
      </c>
      <c r="EN4" s="1295" t="s">
        <v>94</v>
      </c>
      <c r="EQ4" s="1313" t="s">
        <v>105</v>
      </c>
      <c r="ER4" s="1314"/>
      <c r="ES4" s="1334" t="s">
        <v>4</v>
      </c>
      <c r="ET4" s="1335"/>
      <c r="EU4" s="1335"/>
      <c r="EV4" s="1335"/>
      <c r="EW4" s="1336"/>
      <c r="EX4" s="1295" t="s">
        <v>106</v>
      </c>
      <c r="EY4" s="1295" t="s">
        <v>88</v>
      </c>
      <c r="EZ4" s="1295" t="s">
        <v>89</v>
      </c>
      <c r="FA4" s="1309" t="s">
        <v>90</v>
      </c>
      <c r="FB4" s="1309" t="s">
        <v>91</v>
      </c>
      <c r="FC4" s="1295" t="s">
        <v>92</v>
      </c>
      <c r="FD4" s="1295" t="s">
        <v>93</v>
      </c>
      <c r="FE4" s="1295" t="s">
        <v>94</v>
      </c>
      <c r="FH4" s="1313" t="s">
        <v>105</v>
      </c>
      <c r="FI4" s="1314"/>
      <c r="FJ4" s="1334" t="s">
        <v>4</v>
      </c>
      <c r="FK4" s="1335"/>
      <c r="FL4" s="1335"/>
      <c r="FM4" s="1335"/>
      <c r="FN4" s="1336"/>
      <c r="FO4" s="1295" t="s">
        <v>106</v>
      </c>
      <c r="FP4" s="1295" t="s">
        <v>88</v>
      </c>
      <c r="FQ4" s="1295" t="s">
        <v>89</v>
      </c>
      <c r="FR4" s="1309" t="s">
        <v>90</v>
      </c>
      <c r="FS4" s="1309" t="s">
        <v>91</v>
      </c>
      <c r="FT4" s="1295" t="s">
        <v>92</v>
      </c>
      <c r="FU4" s="1295" t="s">
        <v>93</v>
      </c>
      <c r="FV4" s="1295" t="s">
        <v>94</v>
      </c>
      <c r="FY4" s="1313" t="s">
        <v>105</v>
      </c>
      <c r="FZ4" s="1314"/>
      <c r="GA4" s="1334" t="s">
        <v>4</v>
      </c>
      <c r="GB4" s="1335"/>
      <c r="GC4" s="1335"/>
      <c r="GD4" s="1335"/>
      <c r="GE4" s="1336"/>
      <c r="GF4" s="1295" t="s">
        <v>106</v>
      </c>
      <c r="GG4" s="1295" t="s">
        <v>88</v>
      </c>
      <c r="GH4" s="1295" t="s">
        <v>89</v>
      </c>
      <c r="GI4" s="1309" t="s">
        <v>90</v>
      </c>
      <c r="GJ4" s="1309" t="s">
        <v>91</v>
      </c>
      <c r="GK4" s="1295" t="s">
        <v>92</v>
      </c>
      <c r="GL4" s="1295" t="s">
        <v>93</v>
      </c>
      <c r="GM4" s="1295" t="s">
        <v>94</v>
      </c>
      <c r="GP4" s="1313" t="s">
        <v>105</v>
      </c>
      <c r="GQ4" s="1314"/>
      <c r="GR4" s="1334" t="s">
        <v>4</v>
      </c>
      <c r="GS4" s="1335"/>
      <c r="GT4" s="1335"/>
      <c r="GU4" s="1335"/>
      <c r="GV4" s="1336"/>
      <c r="GW4" s="1295" t="s">
        <v>106</v>
      </c>
      <c r="GX4" s="1295" t="s">
        <v>88</v>
      </c>
      <c r="GY4" s="1295" t="s">
        <v>89</v>
      </c>
      <c r="GZ4" s="1309" t="s">
        <v>90</v>
      </c>
      <c r="HA4" s="1309" t="s">
        <v>91</v>
      </c>
      <c r="HB4" s="1295" t="s">
        <v>92</v>
      </c>
      <c r="HC4" s="1295" t="s">
        <v>93</v>
      </c>
      <c r="HD4" s="1295" t="s">
        <v>94</v>
      </c>
      <c r="HG4" s="1313" t="s">
        <v>105</v>
      </c>
      <c r="HH4" s="1314"/>
      <c r="HI4" s="1334" t="s">
        <v>4</v>
      </c>
      <c r="HJ4" s="1335"/>
      <c r="HK4" s="1335"/>
      <c r="HL4" s="1335"/>
      <c r="HM4" s="1336"/>
      <c r="HN4" s="1295" t="s">
        <v>106</v>
      </c>
      <c r="HO4" s="1295" t="s">
        <v>88</v>
      </c>
      <c r="HP4" s="1295" t="s">
        <v>89</v>
      </c>
      <c r="HQ4" s="1309" t="s">
        <v>90</v>
      </c>
      <c r="HR4" s="1309" t="s">
        <v>91</v>
      </c>
      <c r="HS4" s="1295" t="s">
        <v>92</v>
      </c>
      <c r="HT4" s="1295" t="s">
        <v>93</v>
      </c>
      <c r="HU4" s="1295" t="s">
        <v>94</v>
      </c>
      <c r="HX4" s="1313" t="s">
        <v>105</v>
      </c>
      <c r="HY4" s="1314"/>
      <c r="HZ4" s="1334" t="s">
        <v>4</v>
      </c>
      <c r="IA4" s="1335"/>
      <c r="IB4" s="1335"/>
      <c r="IC4" s="1335"/>
      <c r="ID4" s="1336"/>
      <c r="IE4" s="1295" t="s">
        <v>106</v>
      </c>
      <c r="IF4" s="1295" t="s">
        <v>88</v>
      </c>
      <c r="IG4" s="1295" t="s">
        <v>89</v>
      </c>
      <c r="IH4" s="1309" t="s">
        <v>90</v>
      </c>
      <c r="II4" s="1309" t="s">
        <v>91</v>
      </c>
      <c r="IJ4" s="1295" t="s">
        <v>92</v>
      </c>
      <c r="IK4" s="1295" t="s">
        <v>93</v>
      </c>
      <c r="IL4" s="1295" t="s">
        <v>94</v>
      </c>
      <c r="IO4" s="1313" t="s">
        <v>105</v>
      </c>
      <c r="IP4" s="1314"/>
      <c r="IQ4" s="1334" t="s">
        <v>4</v>
      </c>
      <c r="IR4" s="1335"/>
      <c r="IS4" s="1335"/>
      <c r="IT4" s="1335"/>
      <c r="IU4" s="1336"/>
      <c r="IV4" s="1295" t="s">
        <v>106</v>
      </c>
      <c r="IW4" s="1295" t="s">
        <v>88</v>
      </c>
      <c r="IX4" s="1295" t="s">
        <v>89</v>
      </c>
      <c r="IY4" s="1309" t="s">
        <v>90</v>
      </c>
      <c r="IZ4" s="1309" t="s">
        <v>91</v>
      </c>
      <c r="JA4" s="1295" t="s">
        <v>92</v>
      </c>
      <c r="JB4" s="1295" t="s">
        <v>93</v>
      </c>
      <c r="JC4" s="1295" t="s">
        <v>94</v>
      </c>
      <c r="JF4" s="1313" t="s">
        <v>105</v>
      </c>
      <c r="JG4" s="1314"/>
      <c r="JH4" s="1334" t="s">
        <v>4</v>
      </c>
      <c r="JI4" s="1335"/>
      <c r="JJ4" s="1335"/>
      <c r="JK4" s="1335"/>
      <c r="JL4" s="1336"/>
      <c r="JM4" s="1295" t="s">
        <v>106</v>
      </c>
      <c r="JN4" s="1295" t="s">
        <v>88</v>
      </c>
      <c r="JO4" s="1295" t="s">
        <v>89</v>
      </c>
      <c r="JP4" s="1309" t="s">
        <v>90</v>
      </c>
      <c r="JQ4" s="1309" t="s">
        <v>91</v>
      </c>
      <c r="JR4" s="1295" t="s">
        <v>92</v>
      </c>
      <c r="JS4" s="1295" t="s">
        <v>93</v>
      </c>
      <c r="JT4" s="1295" t="s">
        <v>94</v>
      </c>
    </row>
    <row r="5" spans="2:280" ht="13.5" customHeight="1" thickTop="1">
      <c r="B5" s="1315"/>
      <c r="C5" s="1316"/>
      <c r="D5" s="1319" t="s">
        <v>139</v>
      </c>
      <c r="E5" s="1320"/>
      <c r="F5" s="1320"/>
      <c r="G5" s="1320"/>
      <c r="H5" s="1321"/>
      <c r="K5" s="1315"/>
      <c r="L5" s="1316"/>
      <c r="M5" s="1319" t="s">
        <v>139</v>
      </c>
      <c r="N5" s="1320"/>
      <c r="O5" s="1320"/>
      <c r="P5" s="1320"/>
      <c r="Q5" s="1321"/>
      <c r="R5" s="1296"/>
      <c r="S5" s="1296"/>
      <c r="T5" s="1296"/>
      <c r="U5" s="1310"/>
      <c r="V5" s="1310"/>
      <c r="W5" s="1296"/>
      <c r="X5" s="1296"/>
      <c r="Y5" s="1296"/>
      <c r="AB5" s="1315"/>
      <c r="AC5" s="1316"/>
      <c r="AD5" s="1319" t="s">
        <v>139</v>
      </c>
      <c r="AE5" s="1320"/>
      <c r="AF5" s="1320"/>
      <c r="AG5" s="1320"/>
      <c r="AH5" s="1321"/>
      <c r="AI5" s="1296"/>
      <c r="AJ5" s="1296"/>
      <c r="AK5" s="1296"/>
      <c r="AL5" s="1310"/>
      <c r="AM5" s="1310"/>
      <c r="AN5" s="1296"/>
      <c r="AO5" s="1296"/>
      <c r="AP5" s="1296"/>
      <c r="AS5" s="1315"/>
      <c r="AT5" s="1316"/>
      <c r="AU5" s="1319" t="s">
        <v>139</v>
      </c>
      <c r="AV5" s="1320"/>
      <c r="AW5" s="1320"/>
      <c r="AX5" s="1320"/>
      <c r="AY5" s="1321"/>
      <c r="AZ5" s="1296"/>
      <c r="BA5" s="1296"/>
      <c r="BB5" s="1296"/>
      <c r="BC5" s="1310"/>
      <c r="BD5" s="1310"/>
      <c r="BE5" s="1296"/>
      <c r="BF5" s="1296"/>
      <c r="BG5" s="1296"/>
      <c r="BJ5" s="1315"/>
      <c r="BK5" s="1316"/>
      <c r="BL5" s="1319" t="s">
        <v>139</v>
      </c>
      <c r="BM5" s="1320"/>
      <c r="BN5" s="1320"/>
      <c r="BO5" s="1320"/>
      <c r="BP5" s="1321"/>
      <c r="BQ5" s="1296"/>
      <c r="BR5" s="1296"/>
      <c r="BS5" s="1296"/>
      <c r="BT5" s="1310"/>
      <c r="BU5" s="1310"/>
      <c r="BV5" s="1296"/>
      <c r="BW5" s="1296"/>
      <c r="BX5" s="1296"/>
      <c r="CA5" s="1315"/>
      <c r="CB5" s="1316"/>
      <c r="CC5" s="1319" t="s">
        <v>139</v>
      </c>
      <c r="CD5" s="1320"/>
      <c r="CE5" s="1320"/>
      <c r="CF5" s="1320"/>
      <c r="CG5" s="1321"/>
      <c r="CH5" s="1296"/>
      <c r="CI5" s="1296"/>
      <c r="CJ5" s="1296"/>
      <c r="CK5" s="1310"/>
      <c r="CL5" s="1310"/>
      <c r="CM5" s="1296"/>
      <c r="CN5" s="1296"/>
      <c r="CO5" s="1296"/>
      <c r="CR5" s="1315"/>
      <c r="CS5" s="1316"/>
      <c r="CT5" s="1319" t="s">
        <v>139</v>
      </c>
      <c r="CU5" s="1320"/>
      <c r="CV5" s="1320"/>
      <c r="CW5" s="1320"/>
      <c r="CX5" s="1321"/>
      <c r="CY5" s="1296"/>
      <c r="CZ5" s="1296"/>
      <c r="DA5" s="1296"/>
      <c r="DB5" s="1310"/>
      <c r="DC5" s="1310"/>
      <c r="DD5" s="1296"/>
      <c r="DE5" s="1296"/>
      <c r="DF5" s="1296"/>
      <c r="DI5" s="1315"/>
      <c r="DJ5" s="1316"/>
      <c r="DK5" s="1319" t="s">
        <v>139</v>
      </c>
      <c r="DL5" s="1320"/>
      <c r="DM5" s="1320"/>
      <c r="DN5" s="1320"/>
      <c r="DO5" s="1321"/>
      <c r="DP5" s="1296"/>
      <c r="DQ5" s="1296"/>
      <c r="DR5" s="1296"/>
      <c r="DS5" s="1310"/>
      <c r="DT5" s="1310"/>
      <c r="DU5" s="1296"/>
      <c r="DV5" s="1296"/>
      <c r="DW5" s="1296"/>
      <c r="DZ5" s="1315"/>
      <c r="EA5" s="1316"/>
      <c r="EB5" s="1319" t="s">
        <v>139</v>
      </c>
      <c r="EC5" s="1320"/>
      <c r="ED5" s="1320"/>
      <c r="EE5" s="1320"/>
      <c r="EF5" s="1321"/>
      <c r="EG5" s="1296"/>
      <c r="EH5" s="1296"/>
      <c r="EI5" s="1296"/>
      <c r="EJ5" s="1310"/>
      <c r="EK5" s="1310"/>
      <c r="EL5" s="1296"/>
      <c r="EM5" s="1296"/>
      <c r="EN5" s="1296"/>
      <c r="EQ5" s="1315"/>
      <c r="ER5" s="1316"/>
      <c r="ES5" s="1319" t="s">
        <v>139</v>
      </c>
      <c r="ET5" s="1320"/>
      <c r="EU5" s="1320"/>
      <c r="EV5" s="1320"/>
      <c r="EW5" s="1321"/>
      <c r="EX5" s="1296"/>
      <c r="EY5" s="1296"/>
      <c r="EZ5" s="1296"/>
      <c r="FA5" s="1310"/>
      <c r="FB5" s="1310"/>
      <c r="FC5" s="1296"/>
      <c r="FD5" s="1296"/>
      <c r="FE5" s="1296"/>
      <c r="FH5" s="1315"/>
      <c r="FI5" s="1316"/>
      <c r="FJ5" s="1319" t="s">
        <v>139</v>
      </c>
      <c r="FK5" s="1320"/>
      <c r="FL5" s="1320"/>
      <c r="FM5" s="1320"/>
      <c r="FN5" s="1321"/>
      <c r="FO5" s="1296"/>
      <c r="FP5" s="1296"/>
      <c r="FQ5" s="1296"/>
      <c r="FR5" s="1310"/>
      <c r="FS5" s="1310"/>
      <c r="FT5" s="1296"/>
      <c r="FU5" s="1296"/>
      <c r="FV5" s="1296"/>
      <c r="FY5" s="1315"/>
      <c r="FZ5" s="1316"/>
      <c r="GA5" s="1319" t="s">
        <v>139</v>
      </c>
      <c r="GB5" s="1320"/>
      <c r="GC5" s="1320"/>
      <c r="GD5" s="1320"/>
      <c r="GE5" s="1321"/>
      <c r="GF5" s="1296"/>
      <c r="GG5" s="1296"/>
      <c r="GH5" s="1296"/>
      <c r="GI5" s="1310"/>
      <c r="GJ5" s="1310"/>
      <c r="GK5" s="1296"/>
      <c r="GL5" s="1296"/>
      <c r="GM5" s="1296"/>
      <c r="GP5" s="1315"/>
      <c r="GQ5" s="1316"/>
      <c r="GR5" s="1319" t="s">
        <v>139</v>
      </c>
      <c r="GS5" s="1320"/>
      <c r="GT5" s="1320"/>
      <c r="GU5" s="1320"/>
      <c r="GV5" s="1321"/>
      <c r="GW5" s="1296"/>
      <c r="GX5" s="1296"/>
      <c r="GY5" s="1296"/>
      <c r="GZ5" s="1310"/>
      <c r="HA5" s="1310"/>
      <c r="HB5" s="1296"/>
      <c r="HC5" s="1296"/>
      <c r="HD5" s="1296"/>
      <c r="HG5" s="1315"/>
      <c r="HH5" s="1316"/>
      <c r="HI5" s="1319" t="s">
        <v>139</v>
      </c>
      <c r="HJ5" s="1320"/>
      <c r="HK5" s="1320"/>
      <c r="HL5" s="1320"/>
      <c r="HM5" s="1321"/>
      <c r="HN5" s="1296"/>
      <c r="HO5" s="1296"/>
      <c r="HP5" s="1296"/>
      <c r="HQ5" s="1310"/>
      <c r="HR5" s="1310"/>
      <c r="HS5" s="1296"/>
      <c r="HT5" s="1296"/>
      <c r="HU5" s="1296"/>
      <c r="HX5" s="1315"/>
      <c r="HY5" s="1316"/>
      <c r="HZ5" s="1319" t="s">
        <v>139</v>
      </c>
      <c r="IA5" s="1320"/>
      <c r="IB5" s="1320"/>
      <c r="IC5" s="1320"/>
      <c r="ID5" s="1321"/>
      <c r="IE5" s="1296"/>
      <c r="IF5" s="1296"/>
      <c r="IG5" s="1296"/>
      <c r="IH5" s="1310"/>
      <c r="II5" s="1310"/>
      <c r="IJ5" s="1296"/>
      <c r="IK5" s="1296"/>
      <c r="IL5" s="1296"/>
      <c r="IO5" s="1315"/>
      <c r="IP5" s="1316"/>
      <c r="IQ5" s="1319" t="s">
        <v>139</v>
      </c>
      <c r="IR5" s="1320"/>
      <c r="IS5" s="1320"/>
      <c r="IT5" s="1320"/>
      <c r="IU5" s="1321"/>
      <c r="IV5" s="1296"/>
      <c r="IW5" s="1296"/>
      <c r="IX5" s="1296"/>
      <c r="IY5" s="1310"/>
      <c r="IZ5" s="1310"/>
      <c r="JA5" s="1296"/>
      <c r="JB5" s="1296"/>
      <c r="JC5" s="1296"/>
      <c r="JF5" s="1315"/>
      <c r="JG5" s="1316"/>
      <c r="JH5" s="1319" t="s">
        <v>139</v>
      </c>
      <c r="JI5" s="1320"/>
      <c r="JJ5" s="1320"/>
      <c r="JK5" s="1320"/>
      <c r="JL5" s="1321"/>
      <c r="JM5" s="1296"/>
      <c r="JN5" s="1296"/>
      <c r="JO5" s="1296"/>
      <c r="JP5" s="1310"/>
      <c r="JQ5" s="1310"/>
      <c r="JR5" s="1296"/>
      <c r="JS5" s="1296"/>
      <c r="JT5" s="1296"/>
    </row>
    <row r="6" spans="2:280" ht="12.75" customHeight="1">
      <c r="B6" s="1315"/>
      <c r="C6" s="1316"/>
      <c r="D6" s="1322"/>
      <c r="E6" s="1323"/>
      <c r="F6" s="1323"/>
      <c r="G6" s="1323"/>
      <c r="H6" s="1324"/>
      <c r="K6" s="1315"/>
      <c r="L6" s="1316"/>
      <c r="M6" s="1322"/>
      <c r="N6" s="1323"/>
      <c r="O6" s="1323"/>
      <c r="P6" s="1323"/>
      <c r="Q6" s="1324"/>
      <c r="R6" s="1296"/>
      <c r="S6" s="1296"/>
      <c r="T6" s="1296"/>
      <c r="U6" s="1310"/>
      <c r="V6" s="1310"/>
      <c r="W6" s="1296"/>
      <c r="X6" s="1296"/>
      <c r="Y6" s="1296"/>
      <c r="AB6" s="1315"/>
      <c r="AC6" s="1316"/>
      <c r="AD6" s="1322"/>
      <c r="AE6" s="1323"/>
      <c r="AF6" s="1323"/>
      <c r="AG6" s="1323"/>
      <c r="AH6" s="1324"/>
      <c r="AI6" s="1296"/>
      <c r="AJ6" s="1296"/>
      <c r="AK6" s="1296"/>
      <c r="AL6" s="1310"/>
      <c r="AM6" s="1310"/>
      <c r="AN6" s="1296"/>
      <c r="AO6" s="1296"/>
      <c r="AP6" s="1296"/>
      <c r="AS6" s="1315"/>
      <c r="AT6" s="1316"/>
      <c r="AU6" s="1322"/>
      <c r="AV6" s="1323"/>
      <c r="AW6" s="1323"/>
      <c r="AX6" s="1323"/>
      <c r="AY6" s="1324"/>
      <c r="AZ6" s="1296"/>
      <c r="BA6" s="1296"/>
      <c r="BB6" s="1296"/>
      <c r="BC6" s="1310"/>
      <c r="BD6" s="1310"/>
      <c r="BE6" s="1296"/>
      <c r="BF6" s="1296"/>
      <c r="BG6" s="1296"/>
      <c r="BJ6" s="1315"/>
      <c r="BK6" s="1316"/>
      <c r="BL6" s="1322"/>
      <c r="BM6" s="1323"/>
      <c r="BN6" s="1323"/>
      <c r="BO6" s="1323"/>
      <c r="BP6" s="1324"/>
      <c r="BQ6" s="1296"/>
      <c r="BR6" s="1296"/>
      <c r="BS6" s="1296"/>
      <c r="BT6" s="1310"/>
      <c r="BU6" s="1310"/>
      <c r="BV6" s="1296"/>
      <c r="BW6" s="1296"/>
      <c r="BX6" s="1296"/>
      <c r="CA6" s="1315"/>
      <c r="CB6" s="1316"/>
      <c r="CC6" s="1322"/>
      <c r="CD6" s="1323"/>
      <c r="CE6" s="1323"/>
      <c r="CF6" s="1323"/>
      <c r="CG6" s="1324"/>
      <c r="CH6" s="1296"/>
      <c r="CI6" s="1296"/>
      <c r="CJ6" s="1296"/>
      <c r="CK6" s="1310"/>
      <c r="CL6" s="1310"/>
      <c r="CM6" s="1296"/>
      <c r="CN6" s="1296"/>
      <c r="CO6" s="1296"/>
      <c r="CR6" s="1315"/>
      <c r="CS6" s="1316"/>
      <c r="CT6" s="1322"/>
      <c r="CU6" s="1323"/>
      <c r="CV6" s="1323"/>
      <c r="CW6" s="1323"/>
      <c r="CX6" s="1324"/>
      <c r="CY6" s="1296"/>
      <c r="CZ6" s="1296"/>
      <c r="DA6" s="1296"/>
      <c r="DB6" s="1310"/>
      <c r="DC6" s="1310"/>
      <c r="DD6" s="1296"/>
      <c r="DE6" s="1296"/>
      <c r="DF6" s="1296"/>
      <c r="DI6" s="1315"/>
      <c r="DJ6" s="1316"/>
      <c r="DK6" s="1322"/>
      <c r="DL6" s="1323"/>
      <c r="DM6" s="1323"/>
      <c r="DN6" s="1323"/>
      <c r="DO6" s="1324"/>
      <c r="DP6" s="1296"/>
      <c r="DQ6" s="1296"/>
      <c r="DR6" s="1296"/>
      <c r="DS6" s="1310"/>
      <c r="DT6" s="1310"/>
      <c r="DU6" s="1296"/>
      <c r="DV6" s="1296"/>
      <c r="DW6" s="1296"/>
      <c r="DZ6" s="1315"/>
      <c r="EA6" s="1316"/>
      <c r="EB6" s="1322"/>
      <c r="EC6" s="1323"/>
      <c r="ED6" s="1323"/>
      <c r="EE6" s="1323"/>
      <c r="EF6" s="1324"/>
      <c r="EG6" s="1296"/>
      <c r="EH6" s="1296"/>
      <c r="EI6" s="1296"/>
      <c r="EJ6" s="1310"/>
      <c r="EK6" s="1310"/>
      <c r="EL6" s="1296"/>
      <c r="EM6" s="1296"/>
      <c r="EN6" s="1296"/>
      <c r="EQ6" s="1315"/>
      <c r="ER6" s="1316"/>
      <c r="ES6" s="1322"/>
      <c r="ET6" s="1323"/>
      <c r="EU6" s="1323"/>
      <c r="EV6" s="1323"/>
      <c r="EW6" s="1324"/>
      <c r="EX6" s="1296"/>
      <c r="EY6" s="1296"/>
      <c r="EZ6" s="1296"/>
      <c r="FA6" s="1310"/>
      <c r="FB6" s="1310"/>
      <c r="FC6" s="1296"/>
      <c r="FD6" s="1296"/>
      <c r="FE6" s="1296"/>
      <c r="FH6" s="1315"/>
      <c r="FI6" s="1316"/>
      <c r="FJ6" s="1322"/>
      <c r="FK6" s="1323"/>
      <c r="FL6" s="1323"/>
      <c r="FM6" s="1323"/>
      <c r="FN6" s="1324"/>
      <c r="FO6" s="1296"/>
      <c r="FP6" s="1296"/>
      <c r="FQ6" s="1296"/>
      <c r="FR6" s="1310"/>
      <c r="FS6" s="1310"/>
      <c r="FT6" s="1296"/>
      <c r="FU6" s="1296"/>
      <c r="FV6" s="1296"/>
      <c r="FY6" s="1315"/>
      <c r="FZ6" s="1316"/>
      <c r="GA6" s="1322"/>
      <c r="GB6" s="1323"/>
      <c r="GC6" s="1323"/>
      <c r="GD6" s="1323"/>
      <c r="GE6" s="1324"/>
      <c r="GF6" s="1296"/>
      <c r="GG6" s="1296"/>
      <c r="GH6" s="1296"/>
      <c r="GI6" s="1310"/>
      <c r="GJ6" s="1310"/>
      <c r="GK6" s="1296"/>
      <c r="GL6" s="1296"/>
      <c r="GM6" s="1296"/>
      <c r="GP6" s="1315"/>
      <c r="GQ6" s="1316"/>
      <c r="GR6" s="1322"/>
      <c r="GS6" s="1323"/>
      <c r="GT6" s="1323"/>
      <c r="GU6" s="1323"/>
      <c r="GV6" s="1324"/>
      <c r="GW6" s="1296"/>
      <c r="GX6" s="1296"/>
      <c r="GY6" s="1296"/>
      <c r="GZ6" s="1310"/>
      <c r="HA6" s="1310"/>
      <c r="HB6" s="1296"/>
      <c r="HC6" s="1296"/>
      <c r="HD6" s="1296"/>
      <c r="HG6" s="1315"/>
      <c r="HH6" s="1316"/>
      <c r="HI6" s="1322"/>
      <c r="HJ6" s="1323"/>
      <c r="HK6" s="1323"/>
      <c r="HL6" s="1323"/>
      <c r="HM6" s="1324"/>
      <c r="HN6" s="1296"/>
      <c r="HO6" s="1296"/>
      <c r="HP6" s="1296"/>
      <c r="HQ6" s="1310"/>
      <c r="HR6" s="1310"/>
      <c r="HS6" s="1296"/>
      <c r="HT6" s="1296"/>
      <c r="HU6" s="1296"/>
      <c r="HX6" s="1315"/>
      <c r="HY6" s="1316"/>
      <c r="HZ6" s="1322"/>
      <c r="IA6" s="1323"/>
      <c r="IB6" s="1323"/>
      <c r="IC6" s="1323"/>
      <c r="ID6" s="1324"/>
      <c r="IE6" s="1296"/>
      <c r="IF6" s="1296"/>
      <c r="IG6" s="1296"/>
      <c r="IH6" s="1310"/>
      <c r="II6" s="1310"/>
      <c r="IJ6" s="1296"/>
      <c r="IK6" s="1296"/>
      <c r="IL6" s="1296"/>
      <c r="IO6" s="1315"/>
      <c r="IP6" s="1316"/>
      <c r="IQ6" s="1322"/>
      <c r="IR6" s="1323"/>
      <c r="IS6" s="1323"/>
      <c r="IT6" s="1323"/>
      <c r="IU6" s="1324"/>
      <c r="IV6" s="1296"/>
      <c r="IW6" s="1296"/>
      <c r="IX6" s="1296"/>
      <c r="IY6" s="1310"/>
      <c r="IZ6" s="1310"/>
      <c r="JA6" s="1296"/>
      <c r="JB6" s="1296"/>
      <c r="JC6" s="1296"/>
      <c r="JF6" s="1315"/>
      <c r="JG6" s="1316"/>
      <c r="JH6" s="1322"/>
      <c r="JI6" s="1323"/>
      <c r="JJ6" s="1323"/>
      <c r="JK6" s="1323"/>
      <c r="JL6" s="1324"/>
      <c r="JM6" s="1296"/>
      <c r="JN6" s="1296"/>
      <c r="JO6" s="1296"/>
      <c r="JP6" s="1310"/>
      <c r="JQ6" s="1310"/>
      <c r="JR6" s="1296"/>
      <c r="JS6" s="1296"/>
      <c r="JT6" s="1296"/>
    </row>
    <row r="7" spans="2:280" ht="13.5" customHeight="1" thickBot="1">
      <c r="B7" s="1315"/>
      <c r="C7" s="1316"/>
      <c r="D7" s="1325"/>
      <c r="E7" s="1326"/>
      <c r="F7" s="1326"/>
      <c r="G7" s="1326"/>
      <c r="H7" s="1327"/>
      <c r="K7" s="1315"/>
      <c r="L7" s="1316"/>
      <c r="M7" s="1325"/>
      <c r="N7" s="1326"/>
      <c r="O7" s="1326"/>
      <c r="P7" s="1326"/>
      <c r="Q7" s="1327"/>
      <c r="R7" s="1296"/>
      <c r="S7" s="1296"/>
      <c r="T7" s="1296"/>
      <c r="U7" s="1310"/>
      <c r="V7" s="1310"/>
      <c r="W7" s="1296"/>
      <c r="X7" s="1296"/>
      <c r="Y7" s="1296"/>
      <c r="AB7" s="1315"/>
      <c r="AC7" s="1316"/>
      <c r="AD7" s="1325"/>
      <c r="AE7" s="1326"/>
      <c r="AF7" s="1326"/>
      <c r="AG7" s="1326"/>
      <c r="AH7" s="1327"/>
      <c r="AI7" s="1296"/>
      <c r="AJ7" s="1296"/>
      <c r="AK7" s="1296"/>
      <c r="AL7" s="1310"/>
      <c r="AM7" s="1310"/>
      <c r="AN7" s="1296"/>
      <c r="AO7" s="1296"/>
      <c r="AP7" s="1296"/>
      <c r="AS7" s="1315"/>
      <c r="AT7" s="1316"/>
      <c r="AU7" s="1325"/>
      <c r="AV7" s="1326"/>
      <c r="AW7" s="1326"/>
      <c r="AX7" s="1326"/>
      <c r="AY7" s="1327"/>
      <c r="AZ7" s="1296"/>
      <c r="BA7" s="1296"/>
      <c r="BB7" s="1296"/>
      <c r="BC7" s="1310"/>
      <c r="BD7" s="1310"/>
      <c r="BE7" s="1296"/>
      <c r="BF7" s="1296"/>
      <c r="BG7" s="1296"/>
      <c r="BJ7" s="1315"/>
      <c r="BK7" s="1316"/>
      <c r="BL7" s="1325"/>
      <c r="BM7" s="1326"/>
      <c r="BN7" s="1326"/>
      <c r="BO7" s="1326"/>
      <c r="BP7" s="1327"/>
      <c r="BQ7" s="1296"/>
      <c r="BR7" s="1296"/>
      <c r="BS7" s="1296"/>
      <c r="BT7" s="1310"/>
      <c r="BU7" s="1310"/>
      <c r="BV7" s="1296"/>
      <c r="BW7" s="1296"/>
      <c r="BX7" s="1296"/>
      <c r="CA7" s="1315"/>
      <c r="CB7" s="1316"/>
      <c r="CC7" s="1325"/>
      <c r="CD7" s="1326"/>
      <c r="CE7" s="1326"/>
      <c r="CF7" s="1326"/>
      <c r="CG7" s="1327"/>
      <c r="CH7" s="1296"/>
      <c r="CI7" s="1296"/>
      <c r="CJ7" s="1296"/>
      <c r="CK7" s="1310"/>
      <c r="CL7" s="1310"/>
      <c r="CM7" s="1296"/>
      <c r="CN7" s="1296"/>
      <c r="CO7" s="1296"/>
      <c r="CR7" s="1315"/>
      <c r="CS7" s="1316"/>
      <c r="CT7" s="1325"/>
      <c r="CU7" s="1326"/>
      <c r="CV7" s="1326"/>
      <c r="CW7" s="1326"/>
      <c r="CX7" s="1327"/>
      <c r="CY7" s="1296"/>
      <c r="CZ7" s="1296"/>
      <c r="DA7" s="1296"/>
      <c r="DB7" s="1310"/>
      <c r="DC7" s="1310"/>
      <c r="DD7" s="1296"/>
      <c r="DE7" s="1296"/>
      <c r="DF7" s="1296"/>
      <c r="DI7" s="1315"/>
      <c r="DJ7" s="1316"/>
      <c r="DK7" s="1325"/>
      <c r="DL7" s="1326"/>
      <c r="DM7" s="1326"/>
      <c r="DN7" s="1326"/>
      <c r="DO7" s="1327"/>
      <c r="DP7" s="1296"/>
      <c r="DQ7" s="1296"/>
      <c r="DR7" s="1296"/>
      <c r="DS7" s="1310"/>
      <c r="DT7" s="1310"/>
      <c r="DU7" s="1296"/>
      <c r="DV7" s="1296"/>
      <c r="DW7" s="1296"/>
      <c r="DZ7" s="1315"/>
      <c r="EA7" s="1316"/>
      <c r="EB7" s="1325"/>
      <c r="EC7" s="1326"/>
      <c r="ED7" s="1326"/>
      <c r="EE7" s="1326"/>
      <c r="EF7" s="1327"/>
      <c r="EG7" s="1296"/>
      <c r="EH7" s="1296"/>
      <c r="EI7" s="1296"/>
      <c r="EJ7" s="1310"/>
      <c r="EK7" s="1310"/>
      <c r="EL7" s="1296"/>
      <c r="EM7" s="1296"/>
      <c r="EN7" s="1296"/>
      <c r="EQ7" s="1315"/>
      <c r="ER7" s="1316"/>
      <c r="ES7" s="1325"/>
      <c r="ET7" s="1326"/>
      <c r="EU7" s="1326"/>
      <c r="EV7" s="1326"/>
      <c r="EW7" s="1327"/>
      <c r="EX7" s="1296"/>
      <c r="EY7" s="1296"/>
      <c r="EZ7" s="1296"/>
      <c r="FA7" s="1310"/>
      <c r="FB7" s="1310"/>
      <c r="FC7" s="1296"/>
      <c r="FD7" s="1296"/>
      <c r="FE7" s="1296"/>
      <c r="FH7" s="1315"/>
      <c r="FI7" s="1316"/>
      <c r="FJ7" s="1325"/>
      <c r="FK7" s="1326"/>
      <c r="FL7" s="1326"/>
      <c r="FM7" s="1326"/>
      <c r="FN7" s="1327"/>
      <c r="FO7" s="1296"/>
      <c r="FP7" s="1296"/>
      <c r="FQ7" s="1296"/>
      <c r="FR7" s="1310"/>
      <c r="FS7" s="1310"/>
      <c r="FT7" s="1296"/>
      <c r="FU7" s="1296"/>
      <c r="FV7" s="1296"/>
      <c r="FY7" s="1315"/>
      <c r="FZ7" s="1316"/>
      <c r="GA7" s="1325"/>
      <c r="GB7" s="1326"/>
      <c r="GC7" s="1326"/>
      <c r="GD7" s="1326"/>
      <c r="GE7" s="1327"/>
      <c r="GF7" s="1296"/>
      <c r="GG7" s="1296"/>
      <c r="GH7" s="1296"/>
      <c r="GI7" s="1310"/>
      <c r="GJ7" s="1310"/>
      <c r="GK7" s="1296"/>
      <c r="GL7" s="1296"/>
      <c r="GM7" s="1296"/>
      <c r="GP7" s="1315"/>
      <c r="GQ7" s="1316"/>
      <c r="GR7" s="1325"/>
      <c r="GS7" s="1326"/>
      <c r="GT7" s="1326"/>
      <c r="GU7" s="1326"/>
      <c r="GV7" s="1327"/>
      <c r="GW7" s="1296"/>
      <c r="GX7" s="1296"/>
      <c r="GY7" s="1296"/>
      <c r="GZ7" s="1310"/>
      <c r="HA7" s="1310"/>
      <c r="HB7" s="1296"/>
      <c r="HC7" s="1296"/>
      <c r="HD7" s="1296"/>
      <c r="HG7" s="1315"/>
      <c r="HH7" s="1316"/>
      <c r="HI7" s="1325"/>
      <c r="HJ7" s="1326"/>
      <c r="HK7" s="1326"/>
      <c r="HL7" s="1326"/>
      <c r="HM7" s="1327"/>
      <c r="HN7" s="1296"/>
      <c r="HO7" s="1296"/>
      <c r="HP7" s="1296"/>
      <c r="HQ7" s="1310"/>
      <c r="HR7" s="1310"/>
      <c r="HS7" s="1296"/>
      <c r="HT7" s="1296"/>
      <c r="HU7" s="1296"/>
      <c r="HX7" s="1315"/>
      <c r="HY7" s="1316"/>
      <c r="HZ7" s="1325"/>
      <c r="IA7" s="1326"/>
      <c r="IB7" s="1326"/>
      <c r="IC7" s="1326"/>
      <c r="ID7" s="1327"/>
      <c r="IE7" s="1296"/>
      <c r="IF7" s="1296"/>
      <c r="IG7" s="1296"/>
      <c r="IH7" s="1310"/>
      <c r="II7" s="1310"/>
      <c r="IJ7" s="1296"/>
      <c r="IK7" s="1296"/>
      <c r="IL7" s="1296"/>
      <c r="IO7" s="1315"/>
      <c r="IP7" s="1316"/>
      <c r="IQ7" s="1325"/>
      <c r="IR7" s="1326"/>
      <c r="IS7" s="1326"/>
      <c r="IT7" s="1326"/>
      <c r="IU7" s="1327"/>
      <c r="IV7" s="1296"/>
      <c r="IW7" s="1296"/>
      <c r="IX7" s="1296"/>
      <c r="IY7" s="1310"/>
      <c r="IZ7" s="1310"/>
      <c r="JA7" s="1296"/>
      <c r="JB7" s="1296"/>
      <c r="JC7" s="1296"/>
      <c r="JF7" s="1315"/>
      <c r="JG7" s="1316"/>
      <c r="JH7" s="1325"/>
      <c r="JI7" s="1326"/>
      <c r="JJ7" s="1326"/>
      <c r="JK7" s="1326"/>
      <c r="JL7" s="1327"/>
      <c r="JM7" s="1296"/>
      <c r="JN7" s="1296"/>
      <c r="JO7" s="1296"/>
      <c r="JP7" s="1310"/>
      <c r="JQ7" s="1310"/>
      <c r="JR7" s="1296"/>
      <c r="JS7" s="1296"/>
      <c r="JT7" s="1296"/>
    </row>
    <row r="8" spans="2:280" ht="19.5" customHeight="1" thickTop="1">
      <c r="B8" s="1315"/>
      <c r="C8" s="1316"/>
      <c r="D8" s="1311" t="s">
        <v>109</v>
      </c>
      <c r="E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F8" s="1329"/>
      <c r="G8" s="1329"/>
      <c r="H8" s="1330"/>
      <c r="K8" s="1315"/>
      <c r="L8" s="1316"/>
      <c r="M8" s="1311" t="s">
        <v>109</v>
      </c>
      <c r="N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O8" s="1329"/>
      <c r="P8" s="1329"/>
      <c r="Q8" s="1330"/>
      <c r="R8" s="1296"/>
      <c r="S8" s="1296"/>
      <c r="T8" s="1296"/>
      <c r="U8" s="1310"/>
      <c r="V8" s="1310"/>
      <c r="W8" s="1296"/>
      <c r="X8" s="1296"/>
      <c r="Y8" s="1296"/>
      <c r="AB8" s="1315"/>
      <c r="AC8" s="1316"/>
      <c r="AD8" s="1311" t="s">
        <v>109</v>
      </c>
      <c r="AE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AF8" s="1329"/>
      <c r="AG8" s="1329"/>
      <c r="AH8" s="1330"/>
      <c r="AI8" s="1296"/>
      <c r="AJ8" s="1296"/>
      <c r="AK8" s="1296"/>
      <c r="AL8" s="1310"/>
      <c r="AM8" s="1310"/>
      <c r="AN8" s="1296"/>
      <c r="AO8" s="1296"/>
      <c r="AP8" s="1296"/>
      <c r="AS8" s="1315"/>
      <c r="AT8" s="1316"/>
      <c r="AU8" s="1311" t="s">
        <v>109</v>
      </c>
      <c r="AV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AW8" s="1329"/>
      <c r="AX8" s="1329"/>
      <c r="AY8" s="1330"/>
      <c r="AZ8" s="1296"/>
      <c r="BA8" s="1296"/>
      <c r="BB8" s="1296"/>
      <c r="BC8" s="1310"/>
      <c r="BD8" s="1310"/>
      <c r="BE8" s="1296"/>
      <c r="BF8" s="1296"/>
      <c r="BG8" s="1296"/>
      <c r="BJ8" s="1315"/>
      <c r="BK8" s="1316"/>
      <c r="BL8" s="1311" t="s">
        <v>109</v>
      </c>
      <c r="BM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BN8" s="1329"/>
      <c r="BO8" s="1329"/>
      <c r="BP8" s="1330"/>
      <c r="BQ8" s="1296"/>
      <c r="BR8" s="1296"/>
      <c r="BS8" s="1296"/>
      <c r="BT8" s="1310"/>
      <c r="BU8" s="1310"/>
      <c r="BV8" s="1296"/>
      <c r="BW8" s="1296"/>
      <c r="BX8" s="1296"/>
      <c r="CA8" s="1315"/>
      <c r="CB8" s="1316"/>
      <c r="CC8" s="1311" t="s">
        <v>109</v>
      </c>
      <c r="CD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CE8" s="1329"/>
      <c r="CF8" s="1329"/>
      <c r="CG8" s="1330"/>
      <c r="CH8" s="1296"/>
      <c r="CI8" s="1296"/>
      <c r="CJ8" s="1296"/>
      <c r="CK8" s="1310"/>
      <c r="CL8" s="1310"/>
      <c r="CM8" s="1296"/>
      <c r="CN8" s="1296"/>
      <c r="CO8" s="1296"/>
      <c r="CR8" s="1315"/>
      <c r="CS8" s="1316"/>
      <c r="CT8" s="1311" t="s">
        <v>109</v>
      </c>
      <c r="CU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CV8" s="1329"/>
      <c r="CW8" s="1329"/>
      <c r="CX8" s="1330"/>
      <c r="CY8" s="1296"/>
      <c r="CZ8" s="1296"/>
      <c r="DA8" s="1296"/>
      <c r="DB8" s="1310"/>
      <c r="DC8" s="1310"/>
      <c r="DD8" s="1296"/>
      <c r="DE8" s="1296"/>
      <c r="DF8" s="1296"/>
      <c r="DI8" s="1315"/>
      <c r="DJ8" s="1316"/>
      <c r="DK8" s="1311" t="s">
        <v>109</v>
      </c>
      <c r="DL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DM8" s="1329"/>
      <c r="DN8" s="1329"/>
      <c r="DO8" s="1330"/>
      <c r="DP8" s="1296"/>
      <c r="DQ8" s="1296"/>
      <c r="DR8" s="1296"/>
      <c r="DS8" s="1310"/>
      <c r="DT8" s="1310"/>
      <c r="DU8" s="1296"/>
      <c r="DV8" s="1296"/>
      <c r="DW8" s="1296"/>
      <c r="DZ8" s="1315"/>
      <c r="EA8" s="1316"/>
      <c r="EB8" s="1311" t="s">
        <v>109</v>
      </c>
      <c r="EC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ED8" s="1329"/>
      <c r="EE8" s="1329"/>
      <c r="EF8" s="1330"/>
      <c r="EG8" s="1296"/>
      <c r="EH8" s="1296"/>
      <c r="EI8" s="1296"/>
      <c r="EJ8" s="1310"/>
      <c r="EK8" s="1310"/>
      <c r="EL8" s="1296"/>
      <c r="EM8" s="1296"/>
      <c r="EN8" s="1296"/>
      <c r="EQ8" s="1315"/>
      <c r="ER8" s="1316"/>
      <c r="ES8" s="1311" t="s">
        <v>109</v>
      </c>
      <c r="ET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EU8" s="1329"/>
      <c r="EV8" s="1329"/>
      <c r="EW8" s="1330"/>
      <c r="EX8" s="1296"/>
      <c r="EY8" s="1296"/>
      <c r="EZ8" s="1296"/>
      <c r="FA8" s="1310"/>
      <c r="FB8" s="1310"/>
      <c r="FC8" s="1296"/>
      <c r="FD8" s="1296"/>
      <c r="FE8" s="1296"/>
      <c r="FH8" s="1315"/>
      <c r="FI8" s="1316"/>
      <c r="FJ8" s="1311" t="s">
        <v>109</v>
      </c>
      <c r="FK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FL8" s="1329"/>
      <c r="FM8" s="1329"/>
      <c r="FN8" s="1330"/>
      <c r="FO8" s="1296"/>
      <c r="FP8" s="1296"/>
      <c r="FQ8" s="1296"/>
      <c r="FR8" s="1310"/>
      <c r="FS8" s="1310"/>
      <c r="FT8" s="1296"/>
      <c r="FU8" s="1296"/>
      <c r="FV8" s="1296"/>
      <c r="FY8" s="1315"/>
      <c r="FZ8" s="1316"/>
      <c r="GA8" s="1311" t="s">
        <v>109</v>
      </c>
      <c r="GB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GC8" s="1329"/>
      <c r="GD8" s="1329"/>
      <c r="GE8" s="1330"/>
      <c r="GF8" s="1296"/>
      <c r="GG8" s="1296"/>
      <c r="GH8" s="1296"/>
      <c r="GI8" s="1310"/>
      <c r="GJ8" s="1310"/>
      <c r="GK8" s="1296"/>
      <c r="GL8" s="1296"/>
      <c r="GM8" s="1296"/>
      <c r="GP8" s="1315"/>
      <c r="GQ8" s="1316"/>
      <c r="GR8" s="1311" t="s">
        <v>109</v>
      </c>
      <c r="GS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GT8" s="1329"/>
      <c r="GU8" s="1329"/>
      <c r="GV8" s="1330"/>
      <c r="GW8" s="1296"/>
      <c r="GX8" s="1296"/>
      <c r="GY8" s="1296"/>
      <c r="GZ8" s="1310"/>
      <c r="HA8" s="1310"/>
      <c r="HB8" s="1296"/>
      <c r="HC8" s="1296"/>
      <c r="HD8" s="1296"/>
      <c r="HG8" s="1315"/>
      <c r="HH8" s="1316"/>
      <c r="HI8" s="1311" t="s">
        <v>109</v>
      </c>
      <c r="HJ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HK8" s="1329"/>
      <c r="HL8" s="1329"/>
      <c r="HM8" s="1330"/>
      <c r="HN8" s="1296"/>
      <c r="HO8" s="1296"/>
      <c r="HP8" s="1296"/>
      <c r="HQ8" s="1310"/>
      <c r="HR8" s="1310"/>
      <c r="HS8" s="1296"/>
      <c r="HT8" s="1296"/>
      <c r="HU8" s="1296"/>
      <c r="HX8" s="1315"/>
      <c r="HY8" s="1316"/>
      <c r="HZ8" s="1311" t="s">
        <v>109</v>
      </c>
      <c r="IA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IB8" s="1329"/>
      <c r="IC8" s="1329"/>
      <c r="ID8" s="1330"/>
      <c r="IE8" s="1296"/>
      <c r="IF8" s="1296"/>
      <c r="IG8" s="1296"/>
      <c r="IH8" s="1310"/>
      <c r="II8" s="1310"/>
      <c r="IJ8" s="1296"/>
      <c r="IK8" s="1296"/>
      <c r="IL8" s="1296"/>
      <c r="IN8" s="385"/>
      <c r="IO8" s="1315"/>
      <c r="IP8" s="1316"/>
      <c r="IQ8" s="1311" t="s">
        <v>109</v>
      </c>
      <c r="IR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IS8" s="1329"/>
      <c r="IT8" s="1329"/>
      <c r="IU8" s="1330"/>
      <c r="IV8" s="1296"/>
      <c r="IW8" s="1296"/>
      <c r="IX8" s="1296"/>
      <c r="IY8" s="1310"/>
      <c r="IZ8" s="1310"/>
      <c r="JA8" s="1296"/>
      <c r="JB8" s="1296"/>
      <c r="JC8" s="1296"/>
      <c r="JF8" s="1315"/>
      <c r="JG8" s="1316"/>
      <c r="JH8" s="1311" t="s">
        <v>109</v>
      </c>
      <c r="JI8" s="1328"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JJ8" s="1329"/>
      <c r="JK8" s="1329"/>
      <c r="JL8" s="1330"/>
      <c r="JM8" s="1296"/>
      <c r="JN8" s="1296"/>
      <c r="JO8" s="1296"/>
      <c r="JP8" s="1310"/>
      <c r="JQ8" s="1310"/>
      <c r="JR8" s="1296"/>
      <c r="JS8" s="1296"/>
      <c r="JT8" s="1296"/>
    </row>
    <row r="9" spans="2:280" ht="190.5" customHeight="1" thickBot="1">
      <c r="B9" s="1317"/>
      <c r="C9" s="1318"/>
      <c r="D9" s="1312"/>
      <c r="E9" s="1331"/>
      <c r="F9" s="1332"/>
      <c r="G9" s="1332"/>
      <c r="H9" s="1333"/>
      <c r="K9" s="1317"/>
      <c r="L9" s="1318"/>
      <c r="M9" s="1312"/>
      <c r="N9" s="1331"/>
      <c r="O9" s="1332"/>
      <c r="P9" s="1332"/>
      <c r="Q9" s="1333"/>
      <c r="R9" s="1296"/>
      <c r="S9" s="1296"/>
      <c r="T9" s="1296"/>
      <c r="U9" s="1310"/>
      <c r="V9" s="1310"/>
      <c r="W9" s="1296"/>
      <c r="X9" s="1296"/>
      <c r="Y9" s="1296"/>
      <c r="AB9" s="1317"/>
      <c r="AC9" s="1318"/>
      <c r="AD9" s="1312"/>
      <c r="AE9" s="1331"/>
      <c r="AF9" s="1332"/>
      <c r="AG9" s="1332"/>
      <c r="AH9" s="1333"/>
      <c r="AI9" s="1296"/>
      <c r="AJ9" s="1296"/>
      <c r="AK9" s="1296"/>
      <c r="AL9" s="1310"/>
      <c r="AM9" s="1310"/>
      <c r="AN9" s="1296"/>
      <c r="AO9" s="1296"/>
      <c r="AP9" s="1296"/>
      <c r="AS9" s="1317"/>
      <c r="AT9" s="1318"/>
      <c r="AU9" s="1312"/>
      <c r="AV9" s="1331"/>
      <c r="AW9" s="1332"/>
      <c r="AX9" s="1332"/>
      <c r="AY9" s="1333"/>
      <c r="AZ9" s="1296"/>
      <c r="BA9" s="1296"/>
      <c r="BB9" s="1296"/>
      <c r="BC9" s="1310"/>
      <c r="BD9" s="1310"/>
      <c r="BE9" s="1296"/>
      <c r="BF9" s="1296"/>
      <c r="BG9" s="1296"/>
      <c r="BJ9" s="1317"/>
      <c r="BK9" s="1318"/>
      <c r="BL9" s="1312"/>
      <c r="BM9" s="1331"/>
      <c r="BN9" s="1332"/>
      <c r="BO9" s="1332"/>
      <c r="BP9" s="1333"/>
      <c r="BQ9" s="1296"/>
      <c r="BR9" s="1296"/>
      <c r="BS9" s="1296"/>
      <c r="BT9" s="1310"/>
      <c r="BU9" s="1310"/>
      <c r="BV9" s="1296"/>
      <c r="BW9" s="1296"/>
      <c r="BX9" s="1296"/>
      <c r="CA9" s="1317"/>
      <c r="CB9" s="1318"/>
      <c r="CC9" s="1312"/>
      <c r="CD9" s="1331"/>
      <c r="CE9" s="1332"/>
      <c r="CF9" s="1332"/>
      <c r="CG9" s="1333"/>
      <c r="CH9" s="1296"/>
      <c r="CI9" s="1296"/>
      <c r="CJ9" s="1296"/>
      <c r="CK9" s="1310"/>
      <c r="CL9" s="1310"/>
      <c r="CM9" s="1296"/>
      <c r="CN9" s="1296"/>
      <c r="CO9" s="1296"/>
      <c r="CR9" s="1317"/>
      <c r="CS9" s="1318"/>
      <c r="CT9" s="1312"/>
      <c r="CU9" s="1331"/>
      <c r="CV9" s="1332"/>
      <c r="CW9" s="1332"/>
      <c r="CX9" s="1333"/>
      <c r="CY9" s="1296"/>
      <c r="CZ9" s="1296"/>
      <c r="DA9" s="1296"/>
      <c r="DB9" s="1310"/>
      <c r="DC9" s="1310"/>
      <c r="DD9" s="1296"/>
      <c r="DE9" s="1296"/>
      <c r="DF9" s="1296"/>
      <c r="DI9" s="1317"/>
      <c r="DJ9" s="1318"/>
      <c r="DK9" s="1312"/>
      <c r="DL9" s="1331"/>
      <c r="DM9" s="1332"/>
      <c r="DN9" s="1332"/>
      <c r="DO9" s="1333"/>
      <c r="DP9" s="1296"/>
      <c r="DQ9" s="1296"/>
      <c r="DR9" s="1296"/>
      <c r="DS9" s="1310"/>
      <c r="DT9" s="1310"/>
      <c r="DU9" s="1296"/>
      <c r="DV9" s="1296"/>
      <c r="DW9" s="1296"/>
      <c r="DZ9" s="1317"/>
      <c r="EA9" s="1318"/>
      <c r="EB9" s="1312"/>
      <c r="EC9" s="1331"/>
      <c r="ED9" s="1332"/>
      <c r="EE9" s="1332"/>
      <c r="EF9" s="1333"/>
      <c r="EG9" s="1296"/>
      <c r="EH9" s="1296"/>
      <c r="EI9" s="1296"/>
      <c r="EJ9" s="1310"/>
      <c r="EK9" s="1310"/>
      <c r="EL9" s="1296"/>
      <c r="EM9" s="1296"/>
      <c r="EN9" s="1296"/>
      <c r="EQ9" s="1317"/>
      <c r="ER9" s="1318"/>
      <c r="ES9" s="1312"/>
      <c r="ET9" s="1331"/>
      <c r="EU9" s="1332"/>
      <c r="EV9" s="1332"/>
      <c r="EW9" s="1333"/>
      <c r="EX9" s="1296"/>
      <c r="EY9" s="1296"/>
      <c r="EZ9" s="1296"/>
      <c r="FA9" s="1310"/>
      <c r="FB9" s="1310"/>
      <c r="FC9" s="1296"/>
      <c r="FD9" s="1296"/>
      <c r="FE9" s="1296"/>
      <c r="FH9" s="1317"/>
      <c r="FI9" s="1318"/>
      <c r="FJ9" s="1312"/>
      <c r="FK9" s="1331"/>
      <c r="FL9" s="1332"/>
      <c r="FM9" s="1332"/>
      <c r="FN9" s="1333"/>
      <c r="FO9" s="1296"/>
      <c r="FP9" s="1296"/>
      <c r="FQ9" s="1296"/>
      <c r="FR9" s="1310"/>
      <c r="FS9" s="1310"/>
      <c r="FT9" s="1296"/>
      <c r="FU9" s="1296"/>
      <c r="FV9" s="1296"/>
      <c r="FY9" s="1317"/>
      <c r="FZ9" s="1318"/>
      <c r="GA9" s="1312"/>
      <c r="GB9" s="1331"/>
      <c r="GC9" s="1332"/>
      <c r="GD9" s="1332"/>
      <c r="GE9" s="1333"/>
      <c r="GF9" s="1296"/>
      <c r="GG9" s="1296"/>
      <c r="GH9" s="1296"/>
      <c r="GI9" s="1310"/>
      <c r="GJ9" s="1310"/>
      <c r="GK9" s="1296"/>
      <c r="GL9" s="1296"/>
      <c r="GM9" s="1296"/>
      <c r="GP9" s="1317"/>
      <c r="GQ9" s="1318"/>
      <c r="GR9" s="1312"/>
      <c r="GS9" s="1331"/>
      <c r="GT9" s="1332"/>
      <c r="GU9" s="1332"/>
      <c r="GV9" s="1333"/>
      <c r="GW9" s="1296"/>
      <c r="GX9" s="1296"/>
      <c r="GY9" s="1296"/>
      <c r="GZ9" s="1310"/>
      <c r="HA9" s="1310"/>
      <c r="HB9" s="1296"/>
      <c r="HC9" s="1296"/>
      <c r="HD9" s="1296"/>
      <c r="HG9" s="1317"/>
      <c r="HH9" s="1318"/>
      <c r="HI9" s="1312"/>
      <c r="HJ9" s="1331"/>
      <c r="HK9" s="1332"/>
      <c r="HL9" s="1332"/>
      <c r="HM9" s="1333"/>
      <c r="HN9" s="1296"/>
      <c r="HO9" s="1296"/>
      <c r="HP9" s="1296"/>
      <c r="HQ9" s="1310"/>
      <c r="HR9" s="1310"/>
      <c r="HS9" s="1296"/>
      <c r="HT9" s="1296"/>
      <c r="HU9" s="1296"/>
      <c r="HX9" s="1317"/>
      <c r="HY9" s="1318"/>
      <c r="HZ9" s="1312"/>
      <c r="IA9" s="1331"/>
      <c r="IB9" s="1332"/>
      <c r="IC9" s="1332"/>
      <c r="ID9" s="1333"/>
      <c r="IE9" s="1296"/>
      <c r="IF9" s="1296"/>
      <c r="IG9" s="1296"/>
      <c r="IH9" s="1310"/>
      <c r="II9" s="1310"/>
      <c r="IJ9" s="1296"/>
      <c r="IK9" s="1296"/>
      <c r="IL9" s="1296"/>
      <c r="IO9" s="1317"/>
      <c r="IP9" s="1318"/>
      <c r="IQ9" s="1312"/>
      <c r="IR9" s="1331"/>
      <c r="IS9" s="1332"/>
      <c r="IT9" s="1332"/>
      <c r="IU9" s="1333"/>
      <c r="IV9" s="1296"/>
      <c r="IW9" s="1296"/>
      <c r="IX9" s="1296"/>
      <c r="IY9" s="1310"/>
      <c r="IZ9" s="1310"/>
      <c r="JA9" s="1296"/>
      <c r="JB9" s="1296"/>
      <c r="JC9" s="1296"/>
      <c r="JF9" s="1317"/>
      <c r="JG9" s="1318"/>
      <c r="JH9" s="1312"/>
      <c r="JI9" s="1331"/>
      <c r="JJ9" s="1332"/>
      <c r="JK9" s="1332"/>
      <c r="JL9" s="1333"/>
      <c r="JM9" s="1296"/>
      <c r="JN9" s="1296"/>
      <c r="JO9" s="1296"/>
      <c r="JP9" s="1310"/>
      <c r="JQ9" s="1310"/>
      <c r="JR9" s="1296"/>
      <c r="JS9" s="1296"/>
      <c r="JT9" s="1296"/>
    </row>
    <row r="10" spans="2:280" ht="17.25" thickTop="1" thickBot="1">
      <c r="B10" s="386"/>
      <c r="C10" s="387"/>
      <c r="D10" s="388"/>
      <c r="E10" s="389"/>
      <c r="F10" s="389"/>
      <c r="G10" s="389"/>
      <c r="H10" s="390"/>
      <c r="K10" s="386"/>
      <c r="L10" s="387"/>
      <c r="M10" s="388"/>
      <c r="N10" s="389"/>
      <c r="O10" s="389"/>
      <c r="P10" s="389"/>
      <c r="Q10" s="390"/>
      <c r="R10" s="390"/>
      <c r="S10" s="390"/>
      <c r="T10" s="390"/>
      <c r="U10" s="390"/>
      <c r="V10" s="390"/>
      <c r="W10" s="390"/>
      <c r="X10" s="390"/>
      <c r="Y10" s="390"/>
      <c r="AB10" s="386"/>
      <c r="AC10" s="387"/>
      <c r="AD10" s="388"/>
      <c r="AE10" s="389"/>
      <c r="AF10" s="389"/>
      <c r="AG10" s="389"/>
      <c r="AH10" s="390"/>
      <c r="AI10" s="390"/>
      <c r="AJ10" s="390"/>
      <c r="AK10" s="390"/>
      <c r="AL10" s="390"/>
      <c r="AM10" s="390"/>
      <c r="AN10" s="390"/>
      <c r="AO10" s="390"/>
      <c r="AP10" s="390"/>
      <c r="AS10" s="386"/>
      <c r="AT10" s="387"/>
      <c r="AU10" s="388"/>
      <c r="AV10" s="389"/>
      <c r="AW10" s="389"/>
      <c r="AX10" s="389"/>
      <c r="AY10" s="390"/>
      <c r="AZ10" s="390"/>
      <c r="BA10" s="390"/>
      <c r="BB10" s="390"/>
      <c r="BC10" s="390"/>
      <c r="BD10" s="390"/>
      <c r="BE10" s="390"/>
      <c r="BF10" s="390"/>
      <c r="BG10" s="390"/>
      <c r="BJ10" s="386"/>
      <c r="BK10" s="387"/>
      <c r="BL10" s="388"/>
      <c r="BM10" s="389"/>
      <c r="BN10" s="389"/>
      <c r="BO10" s="389"/>
      <c r="BP10" s="390"/>
      <c r="BQ10" s="390"/>
      <c r="BR10" s="390"/>
      <c r="BS10" s="390"/>
      <c r="BT10" s="390"/>
      <c r="BU10" s="390"/>
      <c r="BV10" s="390"/>
      <c r="BW10" s="390"/>
      <c r="BX10" s="390"/>
      <c r="CA10" s="386"/>
      <c r="CB10" s="387"/>
      <c r="CC10" s="388"/>
      <c r="CD10" s="389"/>
      <c r="CE10" s="389"/>
      <c r="CF10" s="389"/>
      <c r="CG10" s="390"/>
      <c r="CH10" s="390"/>
      <c r="CI10" s="390"/>
      <c r="CJ10" s="390"/>
      <c r="CK10" s="390"/>
      <c r="CL10" s="390"/>
      <c r="CM10" s="390"/>
      <c r="CN10" s="390"/>
      <c r="CO10" s="390"/>
      <c r="CR10" s="386"/>
      <c r="CS10" s="387"/>
      <c r="CT10" s="388"/>
      <c r="CU10" s="389"/>
      <c r="CV10" s="389"/>
      <c r="CW10" s="389"/>
      <c r="CX10" s="390"/>
      <c r="CY10" s="390"/>
      <c r="CZ10" s="390"/>
      <c r="DA10" s="390"/>
      <c r="DB10" s="390"/>
      <c r="DC10" s="390"/>
      <c r="DD10" s="390"/>
      <c r="DE10" s="390"/>
      <c r="DF10" s="390"/>
      <c r="DI10" s="386"/>
      <c r="DJ10" s="387"/>
      <c r="DK10" s="388"/>
      <c r="DL10" s="389"/>
      <c r="DM10" s="389"/>
      <c r="DN10" s="389"/>
      <c r="DO10" s="390"/>
      <c r="DP10" s="390"/>
      <c r="DQ10" s="390"/>
      <c r="DR10" s="390"/>
      <c r="DS10" s="390"/>
      <c r="DT10" s="390"/>
      <c r="DU10" s="390"/>
      <c r="DV10" s="390"/>
      <c r="DW10" s="390"/>
      <c r="DZ10" s="386"/>
      <c r="EA10" s="387"/>
      <c r="EB10" s="388"/>
      <c r="EC10" s="389"/>
      <c r="ED10" s="389"/>
      <c r="EE10" s="389"/>
      <c r="EF10" s="390"/>
      <c r="EG10" s="390"/>
      <c r="EH10" s="390"/>
      <c r="EI10" s="390"/>
      <c r="EJ10" s="390"/>
      <c r="EK10" s="390"/>
      <c r="EL10" s="390"/>
      <c r="EM10" s="390"/>
      <c r="EN10" s="390"/>
      <c r="EQ10" s="386"/>
      <c r="ER10" s="387"/>
      <c r="ES10" s="388"/>
      <c r="ET10" s="389"/>
      <c r="EU10" s="389"/>
      <c r="EV10" s="389"/>
      <c r="EW10" s="390"/>
      <c r="EX10" s="390"/>
      <c r="EY10" s="390"/>
      <c r="EZ10" s="390"/>
      <c r="FA10" s="390"/>
      <c r="FB10" s="390"/>
      <c r="FC10" s="390"/>
      <c r="FD10" s="390"/>
      <c r="FE10" s="390"/>
      <c r="FH10" s="386"/>
      <c r="FI10" s="387"/>
      <c r="FJ10" s="388"/>
      <c r="FK10" s="389"/>
      <c r="FL10" s="389"/>
      <c r="FM10" s="389"/>
      <c r="FN10" s="390"/>
      <c r="FO10" s="390"/>
      <c r="FP10" s="390"/>
      <c r="FQ10" s="390"/>
      <c r="FR10" s="390"/>
      <c r="FS10" s="390"/>
      <c r="FT10" s="390"/>
      <c r="FU10" s="390"/>
      <c r="FV10" s="390"/>
      <c r="FY10" s="386"/>
      <c r="FZ10" s="387"/>
      <c r="GA10" s="388"/>
      <c r="GB10" s="389"/>
      <c r="GC10" s="389"/>
      <c r="GD10" s="389"/>
      <c r="GE10" s="390"/>
      <c r="GF10" s="390"/>
      <c r="GG10" s="390"/>
      <c r="GH10" s="390"/>
      <c r="GI10" s="390"/>
      <c r="GJ10" s="390"/>
      <c r="GK10" s="390"/>
      <c r="GL10" s="390"/>
      <c r="GM10" s="390"/>
      <c r="GP10" s="386"/>
      <c r="GQ10" s="387"/>
      <c r="GR10" s="388"/>
      <c r="GS10" s="389"/>
      <c r="GT10" s="389"/>
      <c r="GU10" s="389"/>
      <c r="GV10" s="390"/>
      <c r="GW10" s="390"/>
      <c r="GX10" s="390"/>
      <c r="GY10" s="390"/>
      <c r="GZ10" s="390"/>
      <c r="HA10" s="390"/>
      <c r="HB10" s="390"/>
      <c r="HC10" s="390"/>
      <c r="HD10" s="390"/>
      <c r="HG10" s="386"/>
      <c r="HH10" s="387"/>
      <c r="HI10" s="388"/>
      <c r="HJ10" s="389"/>
      <c r="HK10" s="389"/>
      <c r="HL10" s="389"/>
      <c r="HM10" s="390"/>
      <c r="HN10" s="390"/>
      <c r="HO10" s="390"/>
      <c r="HP10" s="390"/>
      <c r="HQ10" s="390"/>
      <c r="HR10" s="390"/>
      <c r="HS10" s="390"/>
      <c r="HT10" s="390"/>
      <c r="HU10" s="390"/>
      <c r="HX10" s="386"/>
      <c r="HY10" s="387"/>
      <c r="HZ10" s="388"/>
      <c r="IA10" s="389"/>
      <c r="IB10" s="389"/>
      <c r="IC10" s="389"/>
      <c r="ID10" s="390"/>
      <c r="IE10" s="390"/>
      <c r="IF10" s="390"/>
      <c r="IG10" s="390"/>
      <c r="IH10" s="390"/>
      <c r="II10" s="390"/>
      <c r="IJ10" s="390"/>
      <c r="IK10" s="390"/>
      <c r="IL10" s="390"/>
      <c r="IO10" s="386"/>
      <c r="IP10" s="387"/>
      <c r="IQ10" s="388"/>
      <c r="IR10" s="389"/>
      <c r="IS10" s="389"/>
      <c r="IT10" s="389"/>
      <c r="IU10" s="390"/>
      <c r="IV10" s="390"/>
      <c r="IW10" s="390"/>
      <c r="IX10" s="390"/>
      <c r="IY10" s="390"/>
      <c r="IZ10" s="390"/>
      <c r="JA10" s="390"/>
      <c r="JB10" s="390"/>
      <c r="JC10" s="390"/>
      <c r="JF10" s="386"/>
      <c r="JG10" s="387"/>
      <c r="JH10" s="388"/>
      <c r="JI10" s="389"/>
      <c r="JJ10" s="389"/>
      <c r="JK10" s="389"/>
      <c r="JL10" s="390"/>
      <c r="JM10" s="390"/>
      <c r="JN10" s="390"/>
      <c r="JO10" s="390"/>
      <c r="JP10" s="390"/>
      <c r="JQ10" s="390"/>
      <c r="JR10" s="390"/>
      <c r="JS10" s="390"/>
      <c r="JT10" s="390"/>
    </row>
    <row r="11" spans="2:280" ht="31.5" customHeight="1" thickBot="1">
      <c r="R11" s="383"/>
      <c r="S11" s="383"/>
      <c r="T11" s="383"/>
      <c r="U11" s="383"/>
      <c r="V11" s="383"/>
      <c r="W11" s="383"/>
      <c r="X11" s="383"/>
      <c r="Y11" s="383"/>
      <c r="AA11" s="391"/>
      <c r="AI11" s="383"/>
      <c r="AJ11" s="383"/>
      <c r="AK11" s="383"/>
      <c r="AL11" s="383"/>
      <c r="AM11" s="383"/>
      <c r="AN11" s="383"/>
      <c r="AO11" s="383"/>
      <c r="AP11" s="383"/>
      <c r="AQ11" s="392"/>
      <c r="AZ11" s="383"/>
      <c r="BA11" s="383"/>
      <c r="BB11" s="383"/>
      <c r="BC11" s="383"/>
      <c r="BD11" s="383"/>
      <c r="BE11" s="383"/>
      <c r="BF11" s="383"/>
      <c r="BG11" s="383"/>
      <c r="BQ11" s="383"/>
      <c r="BR11" s="383"/>
      <c r="BS11" s="383"/>
      <c r="BT11" s="383"/>
      <c r="BU11" s="383"/>
      <c r="BV11" s="383"/>
      <c r="BW11" s="383"/>
      <c r="BX11" s="383"/>
      <c r="CH11" s="383"/>
      <c r="CI11" s="383"/>
      <c r="CJ11" s="383"/>
      <c r="CK11" s="383"/>
      <c r="CL11" s="383"/>
      <c r="CM11" s="383"/>
      <c r="CN11" s="383"/>
      <c r="CO11" s="383"/>
      <c r="CY11" s="383"/>
      <c r="CZ11" s="383"/>
      <c r="DA11" s="383"/>
      <c r="DB11" s="383"/>
      <c r="DC11" s="383"/>
      <c r="DD11" s="383"/>
      <c r="DE11" s="383"/>
      <c r="DF11" s="383"/>
      <c r="DP11" s="383"/>
      <c r="DQ11" s="383"/>
      <c r="DR11" s="383"/>
      <c r="DS11" s="383"/>
      <c r="DT11" s="383"/>
      <c r="DU11" s="383"/>
      <c r="DV11" s="383"/>
      <c r="DW11" s="383"/>
      <c r="EG11" s="383"/>
      <c r="EH11" s="383"/>
      <c r="EI11" s="383"/>
      <c r="EJ11" s="383"/>
      <c r="EK11" s="383"/>
      <c r="EL11" s="383"/>
      <c r="EM11" s="383"/>
      <c r="EN11" s="383"/>
      <c r="EX11" s="383"/>
      <c r="EY11" s="383"/>
      <c r="EZ11" s="383"/>
      <c r="FA11" s="383"/>
      <c r="FB11" s="383"/>
      <c r="FC11" s="383"/>
      <c r="FD11" s="383"/>
      <c r="FE11" s="383"/>
      <c r="FO11" s="383"/>
      <c r="FP11" s="383"/>
      <c r="FQ11" s="383"/>
      <c r="FR11" s="383"/>
      <c r="FS11" s="383"/>
      <c r="FT11" s="383"/>
      <c r="FU11" s="383"/>
      <c r="FV11" s="383"/>
      <c r="GF11" s="383"/>
      <c r="GG11" s="383"/>
      <c r="GH11" s="383"/>
      <c r="GI11" s="383"/>
      <c r="GJ11" s="383"/>
      <c r="GK11" s="383"/>
      <c r="GL11" s="383"/>
      <c r="GM11" s="383"/>
      <c r="GW11" s="383"/>
      <c r="GX11" s="383"/>
      <c r="GY11" s="383"/>
      <c r="GZ11" s="383"/>
      <c r="HA11" s="383"/>
      <c r="HB11" s="383"/>
      <c r="HC11" s="383"/>
      <c r="HD11" s="383"/>
      <c r="HN11" s="383"/>
      <c r="HO11" s="383"/>
      <c r="HP11" s="383"/>
      <c r="HQ11" s="383"/>
      <c r="HR11" s="383"/>
      <c r="HS11" s="383"/>
      <c r="HT11" s="383"/>
      <c r="HU11" s="383"/>
      <c r="IE11" s="383"/>
      <c r="IF11" s="383"/>
      <c r="IG11" s="383"/>
      <c r="IH11" s="383"/>
      <c r="II11" s="383"/>
      <c r="IJ11" s="383"/>
      <c r="IK11" s="383"/>
      <c r="IL11" s="383"/>
      <c r="IV11" s="383"/>
      <c r="IW11" s="383"/>
      <c r="IX11" s="383"/>
      <c r="IY11" s="383"/>
      <c r="IZ11" s="383"/>
      <c r="JA11" s="383"/>
      <c r="JB11" s="383"/>
      <c r="JC11" s="383"/>
      <c r="JM11" s="383"/>
      <c r="JN11" s="383"/>
      <c r="JO11" s="383"/>
      <c r="JP11" s="383"/>
      <c r="JQ11" s="383"/>
      <c r="JR11" s="383"/>
      <c r="JS11" s="383"/>
      <c r="JT11" s="383"/>
    </row>
    <row r="12" spans="2:280" ht="69.75" customHeight="1" thickBot="1">
      <c r="B12" s="464" t="s">
        <v>14</v>
      </c>
      <c r="C12" s="465" t="s">
        <v>262</v>
      </c>
      <c r="D12" s="466" t="s">
        <v>263</v>
      </c>
      <c r="E12" s="467" t="s">
        <v>264</v>
      </c>
      <c r="F12" s="468" t="s">
        <v>86</v>
      </c>
      <c r="G12" s="469" t="s">
        <v>87</v>
      </c>
      <c r="H12" s="469" t="s">
        <v>265</v>
      </c>
      <c r="K12" s="464" t="s">
        <v>14</v>
      </c>
      <c r="L12" s="465" t="s">
        <v>262</v>
      </c>
      <c r="M12" s="466" t="s">
        <v>263</v>
      </c>
      <c r="N12" s="467" t="s">
        <v>264</v>
      </c>
      <c r="O12" s="468" t="s">
        <v>86</v>
      </c>
      <c r="P12" s="469" t="s">
        <v>87</v>
      </c>
      <c r="Q12" s="469" t="s">
        <v>265</v>
      </c>
      <c r="R12" s="393"/>
      <c r="S12" s="394"/>
      <c r="T12" s="394"/>
      <c r="U12" s="394"/>
      <c r="V12" s="394"/>
      <c r="W12" s="394"/>
      <c r="X12" s="395"/>
      <c r="Y12" s="396"/>
      <c r="Z12" s="392"/>
      <c r="AA12" s="392"/>
      <c r="AB12" s="464" t="s">
        <v>14</v>
      </c>
      <c r="AC12" s="465" t="s">
        <v>262</v>
      </c>
      <c r="AD12" s="466" t="s">
        <v>263</v>
      </c>
      <c r="AE12" s="467" t="s">
        <v>264</v>
      </c>
      <c r="AF12" s="468" t="s">
        <v>86</v>
      </c>
      <c r="AG12" s="469" t="s">
        <v>87</v>
      </c>
      <c r="AH12" s="469" t="s">
        <v>265</v>
      </c>
      <c r="AI12" s="393"/>
      <c r="AJ12" s="394"/>
      <c r="AK12" s="394"/>
      <c r="AL12" s="394"/>
      <c r="AM12" s="394"/>
      <c r="AN12" s="394"/>
      <c r="AO12" s="395"/>
      <c r="AP12" s="396"/>
      <c r="AQ12" s="392"/>
      <c r="AR12" s="392"/>
      <c r="AS12" s="464" t="s">
        <v>14</v>
      </c>
      <c r="AT12" s="465" t="s">
        <v>262</v>
      </c>
      <c r="AU12" s="466" t="s">
        <v>263</v>
      </c>
      <c r="AV12" s="467" t="s">
        <v>264</v>
      </c>
      <c r="AW12" s="468" t="s">
        <v>86</v>
      </c>
      <c r="AX12" s="469" t="s">
        <v>87</v>
      </c>
      <c r="AY12" s="469" t="s">
        <v>265</v>
      </c>
      <c r="AZ12" s="393"/>
      <c r="BA12" s="394"/>
      <c r="BB12" s="394"/>
      <c r="BC12" s="394"/>
      <c r="BD12" s="394"/>
      <c r="BE12" s="394"/>
      <c r="BF12" s="395"/>
      <c r="BG12" s="396"/>
      <c r="BJ12" s="464" t="s">
        <v>14</v>
      </c>
      <c r="BK12" s="465" t="s">
        <v>262</v>
      </c>
      <c r="BL12" s="466" t="s">
        <v>263</v>
      </c>
      <c r="BM12" s="467" t="s">
        <v>264</v>
      </c>
      <c r="BN12" s="468" t="s">
        <v>86</v>
      </c>
      <c r="BO12" s="469" t="s">
        <v>87</v>
      </c>
      <c r="BP12" s="469" t="s">
        <v>265</v>
      </c>
      <c r="BQ12" s="393"/>
      <c r="BR12" s="394"/>
      <c r="BS12" s="394"/>
      <c r="BT12" s="394"/>
      <c r="BU12" s="394"/>
      <c r="BV12" s="394"/>
      <c r="BW12" s="395"/>
      <c r="BX12" s="396"/>
      <c r="CA12" s="464" t="s">
        <v>14</v>
      </c>
      <c r="CB12" s="465" t="s">
        <v>262</v>
      </c>
      <c r="CC12" s="466" t="s">
        <v>263</v>
      </c>
      <c r="CD12" s="467" t="s">
        <v>264</v>
      </c>
      <c r="CE12" s="468" t="s">
        <v>86</v>
      </c>
      <c r="CF12" s="469" t="s">
        <v>87</v>
      </c>
      <c r="CG12" s="469" t="s">
        <v>265</v>
      </c>
      <c r="CH12" s="393"/>
      <c r="CI12" s="394"/>
      <c r="CJ12" s="394"/>
      <c r="CK12" s="394"/>
      <c r="CL12" s="394"/>
      <c r="CM12" s="394"/>
      <c r="CN12" s="395"/>
      <c r="CO12" s="396"/>
      <c r="CR12" s="464" t="s">
        <v>14</v>
      </c>
      <c r="CS12" s="465" t="s">
        <v>262</v>
      </c>
      <c r="CT12" s="466" t="s">
        <v>263</v>
      </c>
      <c r="CU12" s="467" t="s">
        <v>264</v>
      </c>
      <c r="CV12" s="468" t="s">
        <v>86</v>
      </c>
      <c r="CW12" s="469" t="s">
        <v>87</v>
      </c>
      <c r="CX12" s="469" t="s">
        <v>265</v>
      </c>
      <c r="CY12" s="393"/>
      <c r="CZ12" s="394"/>
      <c r="DA12" s="394"/>
      <c r="DB12" s="394"/>
      <c r="DC12" s="394"/>
      <c r="DD12" s="394"/>
      <c r="DE12" s="395"/>
      <c r="DF12" s="396"/>
      <c r="DI12" s="464" t="s">
        <v>14</v>
      </c>
      <c r="DJ12" s="465" t="s">
        <v>262</v>
      </c>
      <c r="DK12" s="466" t="s">
        <v>263</v>
      </c>
      <c r="DL12" s="467" t="s">
        <v>264</v>
      </c>
      <c r="DM12" s="468" t="s">
        <v>86</v>
      </c>
      <c r="DN12" s="469" t="s">
        <v>87</v>
      </c>
      <c r="DO12" s="469" t="s">
        <v>265</v>
      </c>
      <c r="DP12" s="393"/>
      <c r="DQ12" s="394"/>
      <c r="DR12" s="394"/>
      <c r="DS12" s="394"/>
      <c r="DT12" s="394"/>
      <c r="DU12" s="394"/>
      <c r="DV12" s="395"/>
      <c r="DW12" s="396"/>
      <c r="DZ12" s="464" t="s">
        <v>14</v>
      </c>
      <c r="EA12" s="465" t="s">
        <v>262</v>
      </c>
      <c r="EB12" s="466" t="s">
        <v>263</v>
      </c>
      <c r="EC12" s="467" t="s">
        <v>264</v>
      </c>
      <c r="ED12" s="468" t="s">
        <v>86</v>
      </c>
      <c r="EE12" s="469" t="s">
        <v>87</v>
      </c>
      <c r="EF12" s="469" t="s">
        <v>265</v>
      </c>
      <c r="EG12" s="393"/>
      <c r="EH12" s="394"/>
      <c r="EI12" s="394"/>
      <c r="EJ12" s="394"/>
      <c r="EK12" s="394"/>
      <c r="EL12" s="394"/>
      <c r="EM12" s="395"/>
      <c r="EN12" s="396"/>
      <c r="EQ12" s="464" t="s">
        <v>14</v>
      </c>
      <c r="ER12" s="465" t="s">
        <v>262</v>
      </c>
      <c r="ES12" s="466" t="s">
        <v>263</v>
      </c>
      <c r="ET12" s="467" t="s">
        <v>264</v>
      </c>
      <c r="EU12" s="468" t="s">
        <v>86</v>
      </c>
      <c r="EV12" s="469" t="s">
        <v>87</v>
      </c>
      <c r="EW12" s="469" t="s">
        <v>265</v>
      </c>
      <c r="EX12" s="393"/>
      <c r="EY12" s="394"/>
      <c r="EZ12" s="394"/>
      <c r="FA12" s="394"/>
      <c r="FB12" s="394"/>
      <c r="FC12" s="394"/>
      <c r="FD12" s="395"/>
      <c r="FE12" s="396"/>
      <c r="FH12" s="464" t="s">
        <v>14</v>
      </c>
      <c r="FI12" s="465" t="s">
        <v>262</v>
      </c>
      <c r="FJ12" s="466" t="s">
        <v>263</v>
      </c>
      <c r="FK12" s="467" t="s">
        <v>264</v>
      </c>
      <c r="FL12" s="468" t="s">
        <v>86</v>
      </c>
      <c r="FM12" s="469" t="s">
        <v>87</v>
      </c>
      <c r="FN12" s="469" t="s">
        <v>265</v>
      </c>
      <c r="FO12" s="393"/>
      <c r="FP12" s="394"/>
      <c r="FQ12" s="394"/>
      <c r="FR12" s="394"/>
      <c r="FS12" s="394"/>
      <c r="FT12" s="394"/>
      <c r="FU12" s="395"/>
      <c r="FV12" s="396"/>
      <c r="FY12" s="464" t="s">
        <v>14</v>
      </c>
      <c r="FZ12" s="465" t="s">
        <v>262</v>
      </c>
      <c r="GA12" s="466" t="s">
        <v>263</v>
      </c>
      <c r="GB12" s="467" t="s">
        <v>264</v>
      </c>
      <c r="GC12" s="468" t="s">
        <v>86</v>
      </c>
      <c r="GD12" s="469" t="s">
        <v>87</v>
      </c>
      <c r="GE12" s="469" t="s">
        <v>265</v>
      </c>
      <c r="GF12" s="393"/>
      <c r="GG12" s="394"/>
      <c r="GH12" s="394"/>
      <c r="GI12" s="394"/>
      <c r="GJ12" s="394"/>
      <c r="GK12" s="394"/>
      <c r="GL12" s="395"/>
      <c r="GM12" s="396"/>
      <c r="GP12" s="464" t="s">
        <v>14</v>
      </c>
      <c r="GQ12" s="465" t="s">
        <v>262</v>
      </c>
      <c r="GR12" s="466" t="s">
        <v>263</v>
      </c>
      <c r="GS12" s="467" t="s">
        <v>264</v>
      </c>
      <c r="GT12" s="468" t="s">
        <v>86</v>
      </c>
      <c r="GU12" s="469" t="s">
        <v>87</v>
      </c>
      <c r="GV12" s="469" t="s">
        <v>265</v>
      </c>
      <c r="GW12" s="393"/>
      <c r="GX12" s="394"/>
      <c r="GY12" s="394"/>
      <c r="GZ12" s="394"/>
      <c r="HA12" s="394"/>
      <c r="HB12" s="394"/>
      <c r="HC12" s="395"/>
      <c r="HD12" s="396"/>
      <c r="HG12" s="464" t="s">
        <v>14</v>
      </c>
      <c r="HH12" s="465" t="s">
        <v>262</v>
      </c>
      <c r="HI12" s="466" t="s">
        <v>263</v>
      </c>
      <c r="HJ12" s="467" t="s">
        <v>264</v>
      </c>
      <c r="HK12" s="468" t="s">
        <v>86</v>
      </c>
      <c r="HL12" s="469" t="s">
        <v>87</v>
      </c>
      <c r="HM12" s="469" t="s">
        <v>265</v>
      </c>
      <c r="HN12" s="393"/>
      <c r="HO12" s="394"/>
      <c r="HP12" s="394"/>
      <c r="HQ12" s="394"/>
      <c r="HR12" s="394"/>
      <c r="HS12" s="394"/>
      <c r="HT12" s="395"/>
      <c r="HU12" s="396"/>
      <c r="HX12" s="464" t="s">
        <v>14</v>
      </c>
      <c r="HY12" s="465" t="s">
        <v>262</v>
      </c>
      <c r="HZ12" s="466" t="s">
        <v>263</v>
      </c>
      <c r="IA12" s="467" t="s">
        <v>264</v>
      </c>
      <c r="IB12" s="468" t="s">
        <v>86</v>
      </c>
      <c r="IC12" s="469" t="s">
        <v>87</v>
      </c>
      <c r="ID12" s="469" t="s">
        <v>265</v>
      </c>
      <c r="IE12" s="393"/>
      <c r="IF12" s="394"/>
      <c r="IG12" s="394"/>
      <c r="IH12" s="394"/>
      <c r="II12" s="394"/>
      <c r="IJ12" s="394"/>
      <c r="IK12" s="395"/>
      <c r="IL12" s="396"/>
      <c r="IO12" s="464" t="s">
        <v>14</v>
      </c>
      <c r="IP12" s="465" t="s">
        <v>262</v>
      </c>
      <c r="IQ12" s="466" t="s">
        <v>263</v>
      </c>
      <c r="IR12" s="467" t="s">
        <v>264</v>
      </c>
      <c r="IS12" s="468" t="s">
        <v>86</v>
      </c>
      <c r="IT12" s="469" t="s">
        <v>87</v>
      </c>
      <c r="IU12" s="469" t="s">
        <v>265</v>
      </c>
      <c r="IV12" s="393"/>
      <c r="IW12" s="394"/>
      <c r="IX12" s="394"/>
      <c r="IY12" s="394"/>
      <c r="IZ12" s="394"/>
      <c r="JA12" s="394"/>
      <c r="JB12" s="395"/>
      <c r="JC12" s="396"/>
      <c r="JF12" s="464" t="s">
        <v>14</v>
      </c>
      <c r="JG12" s="465" t="s">
        <v>262</v>
      </c>
      <c r="JH12" s="466" t="s">
        <v>263</v>
      </c>
      <c r="JI12" s="467" t="s">
        <v>264</v>
      </c>
      <c r="JJ12" s="468" t="s">
        <v>86</v>
      </c>
      <c r="JK12" s="469" t="s">
        <v>87</v>
      </c>
      <c r="JL12" s="469" t="s">
        <v>265</v>
      </c>
      <c r="JM12" s="393"/>
      <c r="JN12" s="394"/>
      <c r="JO12" s="394"/>
      <c r="JP12" s="394"/>
      <c r="JQ12" s="394"/>
      <c r="JR12" s="394"/>
      <c r="JS12" s="395"/>
      <c r="JT12" s="396"/>
    </row>
    <row r="13" spans="2:280" ht="18.75" thickTop="1" thickBot="1">
      <c r="B13" s="470"/>
      <c r="C13" s="471" t="s">
        <v>145</v>
      </c>
      <c r="D13" s="472"/>
      <c r="E13" s="473"/>
      <c r="F13" s="474"/>
      <c r="G13" s="475"/>
      <c r="H13" s="475"/>
      <c r="K13" s="470"/>
      <c r="L13" s="471" t="s">
        <v>145</v>
      </c>
      <c r="M13" s="472"/>
      <c r="N13" s="473"/>
      <c r="O13" s="474"/>
      <c r="P13" s="475"/>
      <c r="Q13" s="475"/>
      <c r="R13" s="397"/>
      <c r="S13" s="397"/>
      <c r="T13" s="398"/>
      <c r="U13" s="398"/>
      <c r="V13" s="398"/>
      <c r="W13" s="398"/>
      <c r="X13" s="399"/>
      <c r="Y13" s="400"/>
      <c r="Z13" s="392"/>
      <c r="AA13" s="392"/>
      <c r="AB13" s="470"/>
      <c r="AC13" s="471" t="s">
        <v>145</v>
      </c>
      <c r="AD13" s="472"/>
      <c r="AE13" s="473"/>
      <c r="AF13" s="474"/>
      <c r="AG13" s="475"/>
      <c r="AH13" s="475"/>
      <c r="AI13" s="397"/>
      <c r="AJ13" s="397"/>
      <c r="AK13" s="398"/>
      <c r="AL13" s="398"/>
      <c r="AM13" s="398"/>
      <c r="AN13" s="398"/>
      <c r="AO13" s="399"/>
      <c r="AP13" s="400"/>
      <c r="AQ13" s="392"/>
      <c r="AR13" s="392"/>
      <c r="AS13" s="470"/>
      <c r="AT13" s="471" t="s">
        <v>145</v>
      </c>
      <c r="AU13" s="472"/>
      <c r="AV13" s="473"/>
      <c r="AW13" s="474"/>
      <c r="AX13" s="475"/>
      <c r="AY13" s="475"/>
      <c r="AZ13" s="397"/>
      <c r="BA13" s="397"/>
      <c r="BB13" s="398"/>
      <c r="BC13" s="398"/>
      <c r="BD13" s="398"/>
      <c r="BE13" s="398"/>
      <c r="BF13" s="399"/>
      <c r="BG13" s="400"/>
      <c r="BJ13" s="470"/>
      <c r="BK13" s="471" t="s">
        <v>145</v>
      </c>
      <c r="BL13" s="472"/>
      <c r="BM13" s="473"/>
      <c r="BN13" s="474"/>
      <c r="BO13" s="475"/>
      <c r="BP13" s="475"/>
      <c r="BQ13" s="397"/>
      <c r="BR13" s="397"/>
      <c r="BS13" s="398"/>
      <c r="BT13" s="398"/>
      <c r="BU13" s="398"/>
      <c r="BV13" s="398"/>
      <c r="BW13" s="399"/>
      <c r="BX13" s="400"/>
      <c r="CA13" s="470"/>
      <c r="CB13" s="471" t="s">
        <v>145</v>
      </c>
      <c r="CC13" s="472"/>
      <c r="CD13" s="473"/>
      <c r="CE13" s="474"/>
      <c r="CF13" s="475"/>
      <c r="CG13" s="475"/>
      <c r="CH13" s="397"/>
      <c r="CI13" s="397"/>
      <c r="CJ13" s="398"/>
      <c r="CK13" s="398"/>
      <c r="CL13" s="398"/>
      <c r="CM13" s="398"/>
      <c r="CN13" s="399"/>
      <c r="CO13" s="400"/>
      <c r="CR13" s="470"/>
      <c r="CS13" s="471" t="s">
        <v>145</v>
      </c>
      <c r="CT13" s="472"/>
      <c r="CU13" s="473"/>
      <c r="CV13" s="474"/>
      <c r="CW13" s="475"/>
      <c r="CX13" s="475"/>
      <c r="CY13" s="397"/>
      <c r="CZ13" s="397"/>
      <c r="DA13" s="398"/>
      <c r="DB13" s="398"/>
      <c r="DC13" s="398"/>
      <c r="DD13" s="398"/>
      <c r="DE13" s="399"/>
      <c r="DF13" s="400"/>
      <c r="DI13" s="470"/>
      <c r="DJ13" s="471" t="s">
        <v>145</v>
      </c>
      <c r="DK13" s="472"/>
      <c r="DL13" s="473"/>
      <c r="DM13" s="474"/>
      <c r="DN13" s="475"/>
      <c r="DO13" s="475"/>
      <c r="DP13" s="397"/>
      <c r="DQ13" s="397"/>
      <c r="DR13" s="398"/>
      <c r="DS13" s="398"/>
      <c r="DT13" s="398"/>
      <c r="DU13" s="398"/>
      <c r="DV13" s="399"/>
      <c r="DW13" s="400"/>
      <c r="DZ13" s="470"/>
      <c r="EA13" s="471" t="s">
        <v>145</v>
      </c>
      <c r="EB13" s="472"/>
      <c r="EC13" s="473"/>
      <c r="ED13" s="474"/>
      <c r="EE13" s="475"/>
      <c r="EF13" s="475"/>
      <c r="EG13" s="397"/>
      <c r="EH13" s="397"/>
      <c r="EI13" s="398"/>
      <c r="EJ13" s="398"/>
      <c r="EK13" s="398"/>
      <c r="EL13" s="398"/>
      <c r="EM13" s="399"/>
      <c r="EN13" s="400"/>
      <c r="EQ13" s="470"/>
      <c r="ER13" s="471" t="s">
        <v>145</v>
      </c>
      <c r="ES13" s="472"/>
      <c r="ET13" s="473"/>
      <c r="EU13" s="474"/>
      <c r="EV13" s="475"/>
      <c r="EW13" s="475"/>
      <c r="EX13" s="397"/>
      <c r="EY13" s="397"/>
      <c r="EZ13" s="398"/>
      <c r="FA13" s="398"/>
      <c r="FB13" s="398"/>
      <c r="FC13" s="398"/>
      <c r="FD13" s="399"/>
      <c r="FE13" s="400"/>
      <c r="FH13" s="470"/>
      <c r="FI13" s="471" t="s">
        <v>145</v>
      </c>
      <c r="FJ13" s="472"/>
      <c r="FK13" s="473"/>
      <c r="FL13" s="474"/>
      <c r="FM13" s="475"/>
      <c r="FN13" s="475"/>
      <c r="FO13" s="397"/>
      <c r="FP13" s="397"/>
      <c r="FQ13" s="398"/>
      <c r="FR13" s="398"/>
      <c r="FS13" s="398"/>
      <c r="FT13" s="398"/>
      <c r="FU13" s="399"/>
      <c r="FV13" s="400"/>
      <c r="FY13" s="470"/>
      <c r="FZ13" s="471" t="s">
        <v>145</v>
      </c>
      <c r="GA13" s="472"/>
      <c r="GB13" s="473"/>
      <c r="GC13" s="474"/>
      <c r="GD13" s="475"/>
      <c r="GE13" s="475"/>
      <c r="GF13" s="397"/>
      <c r="GG13" s="397"/>
      <c r="GH13" s="398"/>
      <c r="GI13" s="398"/>
      <c r="GJ13" s="398"/>
      <c r="GK13" s="398"/>
      <c r="GL13" s="399"/>
      <c r="GM13" s="400"/>
      <c r="GP13" s="470"/>
      <c r="GQ13" s="471" t="s">
        <v>145</v>
      </c>
      <c r="GR13" s="472"/>
      <c r="GS13" s="473"/>
      <c r="GT13" s="474"/>
      <c r="GU13" s="475"/>
      <c r="GV13" s="475"/>
      <c r="GW13" s="397"/>
      <c r="GX13" s="397"/>
      <c r="GY13" s="398"/>
      <c r="GZ13" s="398"/>
      <c r="HA13" s="398"/>
      <c r="HB13" s="398"/>
      <c r="HC13" s="399"/>
      <c r="HD13" s="400"/>
      <c r="HG13" s="470"/>
      <c r="HH13" s="471" t="s">
        <v>145</v>
      </c>
      <c r="HI13" s="472"/>
      <c r="HJ13" s="473"/>
      <c r="HK13" s="474"/>
      <c r="HL13" s="475"/>
      <c r="HM13" s="475"/>
      <c r="HN13" s="397"/>
      <c r="HO13" s="397"/>
      <c r="HP13" s="398"/>
      <c r="HQ13" s="398"/>
      <c r="HR13" s="398"/>
      <c r="HS13" s="398"/>
      <c r="HT13" s="399"/>
      <c r="HU13" s="400"/>
      <c r="HX13" s="470"/>
      <c r="HY13" s="471" t="s">
        <v>145</v>
      </c>
      <c r="HZ13" s="472"/>
      <c r="IA13" s="473"/>
      <c r="IB13" s="474"/>
      <c r="IC13" s="475"/>
      <c r="ID13" s="475"/>
      <c r="IE13" s="397"/>
      <c r="IF13" s="397"/>
      <c r="IG13" s="398"/>
      <c r="IH13" s="398"/>
      <c r="II13" s="398"/>
      <c r="IJ13" s="398"/>
      <c r="IK13" s="399"/>
      <c r="IL13" s="400"/>
      <c r="IO13" s="470"/>
      <c r="IP13" s="471" t="s">
        <v>145</v>
      </c>
      <c r="IQ13" s="472"/>
      <c r="IR13" s="473"/>
      <c r="IS13" s="474"/>
      <c r="IT13" s="475"/>
      <c r="IU13" s="475"/>
      <c r="IV13" s="397"/>
      <c r="IW13" s="397"/>
      <c r="IX13" s="398"/>
      <c r="IY13" s="398"/>
      <c r="IZ13" s="398"/>
      <c r="JA13" s="398"/>
      <c r="JB13" s="399"/>
      <c r="JC13" s="400"/>
      <c r="JF13" s="470"/>
      <c r="JG13" s="471" t="s">
        <v>145</v>
      </c>
      <c r="JH13" s="472"/>
      <c r="JI13" s="473"/>
      <c r="JJ13" s="474"/>
      <c r="JK13" s="475"/>
      <c r="JL13" s="475"/>
      <c r="JM13" s="397"/>
      <c r="JN13" s="397"/>
      <c r="JO13" s="398"/>
      <c r="JP13" s="398"/>
      <c r="JQ13" s="398"/>
      <c r="JR13" s="398"/>
      <c r="JS13" s="399"/>
      <c r="JT13" s="400"/>
    </row>
    <row r="14" spans="2:280" ht="26.25" customHeight="1" thickTop="1" thickBot="1">
      <c r="B14" s="476" t="s">
        <v>379</v>
      </c>
      <c r="C14" s="477" t="s">
        <v>266</v>
      </c>
      <c r="D14" s="478"/>
      <c r="E14" s="479"/>
      <c r="F14" s="480"/>
      <c r="G14" s="481"/>
      <c r="H14" s="482">
        <f>SUM(G15:G17)</f>
        <v>0</v>
      </c>
      <c r="K14" s="476"/>
      <c r="L14" s="477"/>
      <c r="M14" s="478"/>
      <c r="N14" s="479"/>
      <c r="O14" s="480"/>
      <c r="P14" s="481"/>
      <c r="Q14" s="482"/>
      <c r="R14" s="397"/>
      <c r="S14" s="397"/>
      <c r="T14" s="398"/>
      <c r="U14" s="398"/>
      <c r="V14" s="398"/>
      <c r="W14" s="398"/>
      <c r="X14" s="399"/>
      <c r="Y14" s="400"/>
      <c r="Z14" s="392"/>
      <c r="AA14" s="392"/>
      <c r="AB14" s="622" t="s">
        <v>379</v>
      </c>
      <c r="AC14" s="587" t="s">
        <v>266</v>
      </c>
      <c r="AD14" s="478"/>
      <c r="AE14" s="479"/>
      <c r="AF14" s="480"/>
      <c r="AG14" s="481"/>
      <c r="AH14" s="482">
        <f>SUM(AG15:AG17)</f>
        <v>663360</v>
      </c>
      <c r="AI14" s="397"/>
      <c r="AJ14" s="397"/>
      <c r="AK14" s="398"/>
      <c r="AL14" s="398"/>
      <c r="AM14" s="398"/>
      <c r="AN14" s="398"/>
      <c r="AO14" s="399"/>
      <c r="AP14" s="400"/>
      <c r="AQ14" s="392"/>
      <c r="AR14" s="392"/>
      <c r="AS14" s="941" t="s">
        <v>379</v>
      </c>
      <c r="AT14" s="643" t="s">
        <v>266</v>
      </c>
      <c r="AU14" s="478"/>
      <c r="AV14" s="479"/>
      <c r="AW14" s="480"/>
      <c r="AX14" s="481"/>
      <c r="AY14" s="927">
        <f>SUM(AX15:AX17)</f>
        <v>1628792</v>
      </c>
      <c r="AZ14" s="397"/>
      <c r="BA14" s="397"/>
      <c r="BB14" s="398"/>
      <c r="BC14" s="398"/>
      <c r="BD14" s="398"/>
      <c r="BE14" s="398"/>
      <c r="BF14" s="399"/>
      <c r="BG14" s="400"/>
      <c r="BJ14" s="955">
        <v>1</v>
      </c>
      <c r="BK14" s="716" t="s">
        <v>791</v>
      </c>
      <c r="BL14" s="478"/>
      <c r="BM14" s="479"/>
      <c r="BN14" s="480"/>
      <c r="BO14" s="481"/>
      <c r="BP14" s="959">
        <v>852835</v>
      </c>
      <c r="BQ14" s="397"/>
      <c r="BR14" s="397"/>
      <c r="BS14" s="398"/>
      <c r="BT14" s="398"/>
      <c r="BU14" s="398"/>
      <c r="BV14" s="398"/>
      <c r="BW14" s="399"/>
      <c r="BX14" s="400"/>
      <c r="CA14" s="622" t="s">
        <v>379</v>
      </c>
      <c r="CB14" s="587" t="s">
        <v>266</v>
      </c>
      <c r="CC14" s="478"/>
      <c r="CD14" s="479"/>
      <c r="CE14" s="480"/>
      <c r="CF14" s="481"/>
      <c r="CG14" s="976">
        <f>SUM(CF15:CF17)</f>
        <v>912500</v>
      </c>
      <c r="CH14" s="397"/>
      <c r="CI14" s="397"/>
      <c r="CJ14" s="398"/>
      <c r="CK14" s="398"/>
      <c r="CL14" s="398"/>
      <c r="CM14" s="398"/>
      <c r="CN14" s="399"/>
      <c r="CO14" s="400"/>
      <c r="CR14" s="1016" t="s">
        <v>379</v>
      </c>
      <c r="CS14" s="801" t="s">
        <v>266</v>
      </c>
      <c r="CT14" s="478"/>
      <c r="CU14" s="479"/>
      <c r="CV14" s="480"/>
      <c r="CW14" s="481"/>
      <c r="CX14" s="1000">
        <f>SUM(CW15:CW17)</f>
        <v>1393160</v>
      </c>
      <c r="CY14" s="397"/>
      <c r="CZ14" s="397"/>
      <c r="DA14" s="398"/>
      <c r="DB14" s="398"/>
      <c r="DC14" s="398"/>
      <c r="DD14" s="398"/>
      <c r="DE14" s="399"/>
      <c r="DF14" s="400"/>
      <c r="DI14" s="622" t="s">
        <v>379</v>
      </c>
      <c r="DJ14" s="587" t="s">
        <v>266</v>
      </c>
      <c r="DK14" s="478"/>
      <c r="DL14" s="479"/>
      <c r="DM14" s="480"/>
      <c r="DN14" s="481"/>
      <c r="DO14" s="482">
        <f>SUM(DN15:DN17)</f>
        <v>855480</v>
      </c>
      <c r="DP14" s="397"/>
      <c r="DQ14" s="397"/>
      <c r="DR14" s="398"/>
      <c r="DS14" s="398"/>
      <c r="DT14" s="398"/>
      <c r="DU14" s="398"/>
      <c r="DV14" s="399"/>
      <c r="DW14" s="400"/>
      <c r="DZ14" s="622" t="s">
        <v>379</v>
      </c>
      <c r="EA14" s="587" t="s">
        <v>266</v>
      </c>
      <c r="EB14" s="478"/>
      <c r="EC14" s="479"/>
      <c r="ED14" s="480"/>
      <c r="EE14" s="481"/>
      <c r="EF14" s="482">
        <f>SUM(EE15:EE17)</f>
        <v>723995</v>
      </c>
      <c r="EG14" s="397"/>
      <c r="EH14" s="397"/>
      <c r="EI14" s="398"/>
      <c r="EJ14" s="398"/>
      <c r="EK14" s="398"/>
      <c r="EL14" s="398"/>
      <c r="EM14" s="399"/>
      <c r="EN14" s="400"/>
      <c r="EQ14" s="622" t="s">
        <v>379</v>
      </c>
      <c r="ER14" s="587" t="s">
        <v>266</v>
      </c>
      <c r="ES14" s="478"/>
      <c r="ET14" s="479"/>
      <c r="EU14" s="480"/>
      <c r="EV14" s="481"/>
      <c r="EW14" s="482">
        <f>SUM(EV15:EV17)</f>
        <v>1773875</v>
      </c>
      <c r="EX14" s="397"/>
      <c r="EY14" s="397"/>
      <c r="EZ14" s="398"/>
      <c r="FA14" s="398"/>
      <c r="FB14" s="398"/>
      <c r="FC14" s="398"/>
      <c r="FD14" s="399"/>
      <c r="FE14" s="400"/>
      <c r="FH14" s="622" t="s">
        <v>379</v>
      </c>
      <c r="FI14" s="587" t="s">
        <v>266</v>
      </c>
      <c r="FJ14" s="478"/>
      <c r="FK14" s="479"/>
      <c r="FL14" s="480"/>
      <c r="FM14" s="481"/>
      <c r="FN14" s="482">
        <f>SUM(FM15:FM17)</f>
        <v>1555125</v>
      </c>
      <c r="FO14" s="397"/>
      <c r="FP14" s="397"/>
      <c r="FQ14" s="398"/>
      <c r="FR14" s="398"/>
      <c r="FS14" s="398"/>
      <c r="FT14" s="398"/>
      <c r="FU14" s="399"/>
      <c r="FV14" s="400"/>
      <c r="FY14" s="1043" t="s">
        <v>379</v>
      </c>
      <c r="FZ14" s="869" t="s">
        <v>266</v>
      </c>
      <c r="GA14" s="870"/>
      <c r="GB14" s="871"/>
      <c r="GC14" s="872"/>
      <c r="GD14" s="905"/>
      <c r="GE14" s="1028">
        <f>SUM(GD15:GD17)</f>
        <v>414135</v>
      </c>
      <c r="GF14" s="397"/>
      <c r="GG14" s="397"/>
      <c r="GH14" s="398"/>
      <c r="GI14" s="398"/>
      <c r="GJ14" s="398"/>
      <c r="GK14" s="398"/>
      <c r="GL14" s="399"/>
      <c r="GM14" s="400"/>
      <c r="GP14" s="476" t="s">
        <v>792</v>
      </c>
      <c r="GQ14" s="587" t="s">
        <v>266</v>
      </c>
      <c r="GR14" s="478"/>
      <c r="GS14" s="479"/>
      <c r="GT14" s="480"/>
      <c r="GU14" s="481"/>
      <c r="GV14" s="482">
        <f>SUM(GU15:GU17)</f>
        <v>859690</v>
      </c>
      <c r="GW14" s="397"/>
      <c r="GX14" s="397"/>
      <c r="GY14" s="398"/>
      <c r="GZ14" s="398"/>
      <c r="HA14" s="398"/>
      <c r="HB14" s="398"/>
      <c r="HC14" s="399"/>
      <c r="HD14" s="400"/>
      <c r="HG14" s="622" t="s">
        <v>379</v>
      </c>
      <c r="HH14" s="587" t="s">
        <v>266</v>
      </c>
      <c r="HI14" s="588"/>
      <c r="HJ14" s="589"/>
      <c r="HK14" s="480"/>
      <c r="HL14" s="481"/>
      <c r="HM14" s="482">
        <f>SUM(HL15:HL17)</f>
        <v>640596</v>
      </c>
      <c r="HN14" s="397"/>
      <c r="HO14" s="397"/>
      <c r="HP14" s="398"/>
      <c r="HQ14" s="398"/>
      <c r="HR14" s="398"/>
      <c r="HS14" s="398"/>
      <c r="HT14" s="399"/>
      <c r="HU14" s="400"/>
      <c r="HX14" s="622" t="s">
        <v>379</v>
      </c>
      <c r="HY14" s="587" t="s">
        <v>266</v>
      </c>
      <c r="HZ14" s="588"/>
      <c r="IA14" s="589"/>
      <c r="IB14" s="480"/>
      <c r="IC14" s="481"/>
      <c r="ID14" s="482">
        <f>SUM(IC15:IC17)</f>
        <v>1125000</v>
      </c>
      <c r="IE14" s="397"/>
      <c r="IF14" s="397"/>
      <c r="IG14" s="398"/>
      <c r="IH14" s="398"/>
      <c r="II14" s="398"/>
      <c r="IJ14" s="398"/>
      <c r="IK14" s="399"/>
      <c r="IL14" s="400"/>
      <c r="IO14" s="622" t="s">
        <v>379</v>
      </c>
      <c r="IP14" s="587" t="s">
        <v>266</v>
      </c>
      <c r="IQ14" s="588"/>
      <c r="IR14" s="589"/>
      <c r="IS14" s="480"/>
      <c r="IT14" s="481"/>
      <c r="IU14" s="482">
        <f>SUM(IT15:IT17)</f>
        <v>466500</v>
      </c>
      <c r="IV14" s="397"/>
      <c r="IW14" s="397"/>
      <c r="IX14" s="398"/>
      <c r="IY14" s="398"/>
      <c r="IZ14" s="398"/>
      <c r="JA14" s="398"/>
      <c r="JB14" s="399"/>
      <c r="JC14" s="400"/>
      <c r="JF14" s="622" t="s">
        <v>379</v>
      </c>
      <c r="JG14" s="587" t="s">
        <v>266</v>
      </c>
      <c r="JH14" s="588"/>
      <c r="JI14" s="589"/>
      <c r="JJ14" s="480"/>
      <c r="JK14" s="481"/>
      <c r="JL14" s="482">
        <f>SUM(JK15:JK17)</f>
        <v>848605</v>
      </c>
      <c r="JM14" s="397"/>
      <c r="JN14" s="397"/>
      <c r="JO14" s="398"/>
      <c r="JP14" s="398"/>
      <c r="JQ14" s="398"/>
      <c r="JR14" s="398"/>
      <c r="JS14" s="399"/>
      <c r="JT14" s="400"/>
    </row>
    <row r="15" spans="2:280" ht="68.25" customHeight="1" thickTop="1">
      <c r="B15" s="483" t="s">
        <v>380</v>
      </c>
      <c r="C15" s="484" t="s">
        <v>381</v>
      </c>
      <c r="D15" s="485" t="s">
        <v>147</v>
      </c>
      <c r="E15" s="486">
        <v>25</v>
      </c>
      <c r="F15" s="487"/>
      <c r="G15" s="488">
        <f t="shared" ref="G15:G17" si="0">ROUND(E15*F15,0)</f>
        <v>0</v>
      </c>
      <c r="H15" s="489"/>
      <c r="K15" s="483"/>
      <c r="L15" s="484"/>
      <c r="M15" s="485"/>
      <c r="N15" s="486"/>
      <c r="O15" s="487"/>
      <c r="P15" s="488"/>
      <c r="Q15" s="489"/>
      <c r="R15" s="397" t="e">
        <f>IF(EXACT(VLOOKUP(K15,OFERTA_0,2,FALSE),L15),1,0)</f>
        <v>#N/A</v>
      </c>
      <c r="S15" s="397" t="e">
        <f>IF(EXACT(VLOOKUP(K15,OFERTA_0,3,FALSE),M15),1,0)</f>
        <v>#N/A</v>
      </c>
      <c r="T15" s="398" t="e">
        <f>IF(EXACT(VLOOKUP(K15,OFERTA_0,4,FALSE),N15),1,0)</f>
        <v>#N/A</v>
      </c>
      <c r="U15" s="398">
        <f t="shared" ref="U15:V17" si="1">IF(O15=0,0,1)</f>
        <v>0</v>
      </c>
      <c r="V15" s="398">
        <f t="shared" si="1"/>
        <v>0</v>
      </c>
      <c r="W15" s="398" t="e">
        <f>PRODUCT(R15:V15)</f>
        <v>#N/A</v>
      </c>
      <c r="X15" s="404">
        <f>ROUND(P15,0)</f>
        <v>0</v>
      </c>
      <c r="Y15" s="400">
        <f>P15-X15</f>
        <v>0</v>
      </c>
      <c r="Z15" s="392"/>
      <c r="AA15" s="392"/>
      <c r="AB15" s="621" t="s">
        <v>380</v>
      </c>
      <c r="AC15" s="582" t="s">
        <v>381</v>
      </c>
      <c r="AD15" s="583" t="s">
        <v>147</v>
      </c>
      <c r="AE15" s="584">
        <v>25</v>
      </c>
      <c r="AF15" s="487">
        <v>20876</v>
      </c>
      <c r="AG15" s="488">
        <f t="shared" ref="AG15:AG17" si="2">ROUND(AE15*AF15,0)</f>
        <v>521900</v>
      </c>
      <c r="AH15" s="489"/>
      <c r="AI15" s="397">
        <f>IF(EXACT(VLOOKUP(AB15,OFERTA_0,2,FALSE),AC15),1,0)</f>
        <v>1</v>
      </c>
      <c r="AJ15" s="397">
        <f>IF(EXACT(VLOOKUP(AB15,OFERTA_0,3,FALSE),AD15),1,0)</f>
        <v>1</v>
      </c>
      <c r="AK15" s="398">
        <f>IF(EXACT(VLOOKUP(AB15,OFERTA_0,4,FALSE),AE15),1,0)</f>
        <v>1</v>
      </c>
      <c r="AL15" s="398">
        <f t="shared" ref="AL15:AM17" si="3">IF(AF15=0,0,1)</f>
        <v>1</v>
      </c>
      <c r="AM15" s="398">
        <f t="shared" si="3"/>
        <v>1</v>
      </c>
      <c r="AN15" s="398">
        <f>PRODUCT(AI15:AM15)</f>
        <v>1</v>
      </c>
      <c r="AO15" s="404">
        <f>ROUND(AG15,0)</f>
        <v>521900</v>
      </c>
      <c r="AP15" s="400">
        <f>AG15-AO15</f>
        <v>0</v>
      </c>
      <c r="AQ15" s="392"/>
      <c r="AR15" s="392"/>
      <c r="AS15" s="940" t="s">
        <v>380</v>
      </c>
      <c r="AT15" s="634" t="s">
        <v>381</v>
      </c>
      <c r="AU15" s="635" t="s">
        <v>147</v>
      </c>
      <c r="AV15" s="636">
        <v>25</v>
      </c>
      <c r="AW15" s="637">
        <v>50404.698079999995</v>
      </c>
      <c r="AX15" s="638">
        <f t="shared" ref="AX15:AX17" si="4">ROUND(AV15*AW15,0)</f>
        <v>1260117</v>
      </c>
      <c r="AY15" s="928"/>
      <c r="AZ15" s="397">
        <f>IF(EXACT(VLOOKUP(AS15,OFERTA_0,2,FALSE),AT15),1,0)</f>
        <v>1</v>
      </c>
      <c r="BA15" s="397">
        <f>IF(EXACT(VLOOKUP(AS15,OFERTA_0,3,FALSE),AU15),1,0)</f>
        <v>1</v>
      </c>
      <c r="BB15" s="398">
        <f>IF(EXACT(VLOOKUP(AS15,OFERTA_0,4,FALSE),AV15),1,0)</f>
        <v>1</v>
      </c>
      <c r="BC15" s="398">
        <f t="shared" ref="BC15:BD17" si="5">IF(AW15=0,0,1)</f>
        <v>1</v>
      </c>
      <c r="BD15" s="398">
        <f t="shared" si="5"/>
        <v>1</v>
      </c>
      <c r="BE15" s="398">
        <f>PRODUCT(AZ15:BD15)</f>
        <v>1</v>
      </c>
      <c r="BF15" s="404">
        <f>ROUND(AX15,0)</f>
        <v>1260117</v>
      </c>
      <c r="BG15" s="400">
        <f>AX15-BF15</f>
        <v>0</v>
      </c>
      <c r="BJ15" s="953" t="s">
        <v>694</v>
      </c>
      <c r="BK15" s="1056" t="s">
        <v>381</v>
      </c>
      <c r="BL15" s="707" t="s">
        <v>645</v>
      </c>
      <c r="BM15" s="708">
        <v>25</v>
      </c>
      <c r="BN15" s="709">
        <v>21263</v>
      </c>
      <c r="BO15" s="710">
        <v>531575</v>
      </c>
      <c r="BP15" s="706"/>
      <c r="BQ15" s="397">
        <f>IF(EXACT(VLOOKUP(BJ15,OFERTA_0,2,FALSE),BK15),1,0)</f>
        <v>1</v>
      </c>
      <c r="BR15" s="397">
        <f>IF(EXACT(VLOOKUP(BJ15,OFERTA_0,3,FALSE),BL15),1,0)</f>
        <v>1</v>
      </c>
      <c r="BS15" s="398">
        <f>IF(EXACT(VLOOKUP(BJ15,OFERTA_0,4,FALSE),BM15),1,0)</f>
        <v>1</v>
      </c>
      <c r="BT15" s="398">
        <f t="shared" ref="BT15:BU17" si="6">IF(BN15=0,0,1)</f>
        <v>1</v>
      </c>
      <c r="BU15" s="398">
        <f t="shared" si="6"/>
        <v>1</v>
      </c>
      <c r="BV15" s="398">
        <f>PRODUCT(BQ15:BU15)</f>
        <v>1</v>
      </c>
      <c r="BW15" s="404">
        <f>ROUND(BO15,0)</f>
        <v>531575</v>
      </c>
      <c r="BX15" s="400">
        <f>BO15-BW15</f>
        <v>0</v>
      </c>
      <c r="CA15" s="621" t="s">
        <v>380</v>
      </c>
      <c r="CB15" s="755" t="s">
        <v>381</v>
      </c>
      <c r="CC15" s="583" t="s">
        <v>147</v>
      </c>
      <c r="CD15" s="584">
        <v>25</v>
      </c>
      <c r="CE15" s="756">
        <v>25300</v>
      </c>
      <c r="CF15" s="757">
        <f t="shared" ref="CF15:CF17" si="7">ROUND(CD15*CE15,0)</f>
        <v>632500</v>
      </c>
      <c r="CG15" s="977"/>
      <c r="CH15" s="397">
        <f>IF(EXACT(VLOOKUP(CA15,OFERTA_0,2,FALSE),CB15),1,0)</f>
        <v>1</v>
      </c>
      <c r="CI15" s="397">
        <f>IF(EXACT(VLOOKUP(CA15,OFERTA_0,3,FALSE),CC15),1,0)</f>
        <v>1</v>
      </c>
      <c r="CJ15" s="398">
        <f>IF(EXACT(VLOOKUP(CA15,OFERTA_0,4,FALSE),CD15),1,0)</f>
        <v>1</v>
      </c>
      <c r="CK15" s="398">
        <f t="shared" ref="CK15:CL17" si="8">IF(CE15=0,0,1)</f>
        <v>1</v>
      </c>
      <c r="CL15" s="398">
        <f t="shared" si="8"/>
        <v>1</v>
      </c>
      <c r="CM15" s="398">
        <f>PRODUCT(CH15:CL15)</f>
        <v>1</v>
      </c>
      <c r="CN15" s="404">
        <f>ROUND(CF15,0)</f>
        <v>632500</v>
      </c>
      <c r="CO15" s="400">
        <f>CF15-CN15</f>
        <v>0</v>
      </c>
      <c r="CR15" s="1014" t="s">
        <v>380</v>
      </c>
      <c r="CS15" s="788" t="s">
        <v>381</v>
      </c>
      <c r="CT15" s="789" t="s">
        <v>147</v>
      </c>
      <c r="CU15" s="790">
        <v>25</v>
      </c>
      <c r="CV15" s="791">
        <v>40600</v>
      </c>
      <c r="CW15" s="792">
        <f t="shared" ref="CW15:CW17" si="9">ROUND(CU15*CV15,0)</f>
        <v>1015000</v>
      </c>
      <c r="CX15" s="1001"/>
      <c r="CY15" s="397">
        <f>IF(EXACT(VLOOKUP(CR15,OFERTA_0,2,FALSE),CS15),1,0)</f>
        <v>1</v>
      </c>
      <c r="CZ15" s="397">
        <f>IF(EXACT(VLOOKUP(CR15,OFERTA_0,3,FALSE),CT15),1,0)</f>
        <v>1</v>
      </c>
      <c r="DA15" s="398">
        <f>IF(EXACT(VLOOKUP(CR15,OFERTA_0,4,FALSE),CU15),1,0)</f>
        <v>1</v>
      </c>
      <c r="DB15" s="398">
        <f t="shared" ref="DB15:DC17" si="10">IF(CV15=0,0,1)</f>
        <v>1</v>
      </c>
      <c r="DC15" s="398">
        <f t="shared" si="10"/>
        <v>1</v>
      </c>
      <c r="DD15" s="398">
        <f>PRODUCT(CY15:DC15)</f>
        <v>1</v>
      </c>
      <c r="DE15" s="404">
        <f>ROUND(CW15,0)</f>
        <v>1015000</v>
      </c>
      <c r="DF15" s="400">
        <f>CW15-DE15</f>
        <v>0</v>
      </c>
      <c r="DI15" s="621" t="s">
        <v>380</v>
      </c>
      <c r="DJ15" s="582" t="s">
        <v>381</v>
      </c>
      <c r="DK15" s="583" t="s">
        <v>147</v>
      </c>
      <c r="DL15" s="584">
        <v>25</v>
      </c>
      <c r="DM15" s="487">
        <v>21328</v>
      </c>
      <c r="DN15" s="488">
        <f>ROUND(DL15*DM15,0)</f>
        <v>533200</v>
      </c>
      <c r="DO15" s="489"/>
      <c r="DP15" s="397">
        <f>IF(EXACT(VLOOKUP(DI15,OFERTA_0,2,FALSE),DJ15),1,0)</f>
        <v>1</v>
      </c>
      <c r="DQ15" s="397">
        <f>IF(EXACT(VLOOKUP(DI15,OFERTA_0,3,FALSE),DK15),1,0)</f>
        <v>1</v>
      </c>
      <c r="DR15" s="398">
        <f>IF(EXACT(VLOOKUP(DI15,OFERTA_0,4,FALSE),DL15),1,0)</f>
        <v>1</v>
      </c>
      <c r="DS15" s="398">
        <f t="shared" ref="DS15:DT17" si="11">IF(DM15=0,0,1)</f>
        <v>1</v>
      </c>
      <c r="DT15" s="398">
        <f t="shared" si="11"/>
        <v>1</v>
      </c>
      <c r="DU15" s="398">
        <f>PRODUCT(DP15:DT15)</f>
        <v>1</v>
      </c>
      <c r="DV15" s="404">
        <f>ROUND(DN15,0)</f>
        <v>533200</v>
      </c>
      <c r="DW15" s="400">
        <f>DN15-DV15</f>
        <v>0</v>
      </c>
      <c r="DZ15" s="621" t="s">
        <v>380</v>
      </c>
      <c r="EA15" s="582" t="s">
        <v>381</v>
      </c>
      <c r="EB15" s="583" t="s">
        <v>147</v>
      </c>
      <c r="EC15" s="584">
        <v>25</v>
      </c>
      <c r="ED15" s="487">
        <v>20255</v>
      </c>
      <c r="EE15" s="488">
        <f t="shared" ref="EE15:EE17" si="12">ROUND(EC15*ED15,0)</f>
        <v>506375</v>
      </c>
      <c r="EF15" s="489"/>
      <c r="EG15" s="397">
        <f>IF(EXACT(VLOOKUP(DZ15,OFERTA_0,2,FALSE),EA15),1,0)</f>
        <v>1</v>
      </c>
      <c r="EH15" s="397">
        <f>IF(EXACT(VLOOKUP(DZ15,OFERTA_0,3,FALSE),EB15),1,0)</f>
        <v>1</v>
      </c>
      <c r="EI15" s="398">
        <f>IF(EXACT(VLOOKUP(DZ15,OFERTA_0,4,FALSE),EC15),1,0)</f>
        <v>1</v>
      </c>
      <c r="EJ15" s="398">
        <f t="shared" ref="EJ15:EK17" si="13">IF(ED15=0,0,1)</f>
        <v>1</v>
      </c>
      <c r="EK15" s="398">
        <f t="shared" si="13"/>
        <v>1</v>
      </c>
      <c r="EL15" s="398">
        <f>PRODUCT(EG15:EK15)</f>
        <v>1</v>
      </c>
      <c r="EM15" s="404">
        <f>ROUND(EE15,0)</f>
        <v>506375</v>
      </c>
      <c r="EN15" s="400">
        <f>EE15-EM15</f>
        <v>0</v>
      </c>
      <c r="EQ15" s="621" t="s">
        <v>380</v>
      </c>
      <c r="ER15" s="582" t="s">
        <v>381</v>
      </c>
      <c r="ES15" s="583" t="s">
        <v>147</v>
      </c>
      <c r="ET15" s="584">
        <v>25</v>
      </c>
      <c r="EU15" s="487">
        <v>32435</v>
      </c>
      <c r="EV15" s="488">
        <f t="shared" ref="EV15:EV17" si="14">ROUND(ET15*EU15,0)</f>
        <v>810875</v>
      </c>
      <c r="EW15" s="489"/>
      <c r="EX15" s="397">
        <f>IF(EXACT(VLOOKUP(EQ15,OFERTA_0,2,FALSE),ER15),1,0)</f>
        <v>1</v>
      </c>
      <c r="EY15" s="397">
        <f>IF(EXACT(VLOOKUP(EQ15,OFERTA_0,3,FALSE),ES15),1,0)</f>
        <v>1</v>
      </c>
      <c r="EZ15" s="398">
        <f>IF(EXACT(VLOOKUP(EQ15,OFERTA_0,4,FALSE),ET15),1,0)</f>
        <v>1</v>
      </c>
      <c r="FA15" s="398">
        <f t="shared" ref="FA15:FB17" si="15">IF(EU15=0,0,1)</f>
        <v>1</v>
      </c>
      <c r="FB15" s="398">
        <f t="shared" si="15"/>
        <v>1</v>
      </c>
      <c r="FC15" s="398">
        <f>PRODUCT(EX15:FB15)</f>
        <v>1</v>
      </c>
      <c r="FD15" s="404">
        <f>ROUND(EV15,0)</f>
        <v>810875</v>
      </c>
      <c r="FE15" s="400">
        <f>EV15-FD15</f>
        <v>0</v>
      </c>
      <c r="FH15" s="621" t="s">
        <v>380</v>
      </c>
      <c r="FI15" s="582" t="s">
        <v>381</v>
      </c>
      <c r="FJ15" s="583" t="s">
        <v>147</v>
      </c>
      <c r="FK15" s="584">
        <v>25</v>
      </c>
      <c r="FL15" s="487">
        <v>53625</v>
      </c>
      <c r="FM15" s="488">
        <f>ROUND(FK15*FL15,0)</f>
        <v>1340625</v>
      </c>
      <c r="FN15" s="489"/>
      <c r="FO15" s="397">
        <f>IF(EXACT(VLOOKUP(FH15,OFERTA_0,2,FALSE),FI15),1,0)</f>
        <v>1</v>
      </c>
      <c r="FP15" s="397">
        <f>IF(EXACT(VLOOKUP(FH15,OFERTA_0,3,FALSE),FJ15),1,0)</f>
        <v>1</v>
      </c>
      <c r="FQ15" s="398">
        <f>IF(EXACT(VLOOKUP(FH15,OFERTA_0,4,FALSE),FK15),1,0)</f>
        <v>1</v>
      </c>
      <c r="FR15" s="398">
        <f t="shared" ref="FR15:FS17" si="16">IF(FL15=0,0,1)</f>
        <v>1</v>
      </c>
      <c r="FS15" s="398">
        <f t="shared" si="16"/>
        <v>1</v>
      </c>
      <c r="FT15" s="398">
        <f>PRODUCT(FO15:FS15)</f>
        <v>1</v>
      </c>
      <c r="FU15" s="404">
        <f>ROUND(FM15,0)</f>
        <v>1340625</v>
      </c>
      <c r="FV15" s="400">
        <f>FM15-FU15</f>
        <v>0</v>
      </c>
      <c r="FY15" s="1042" t="s">
        <v>380</v>
      </c>
      <c r="FZ15" s="860" t="s">
        <v>381</v>
      </c>
      <c r="GA15" s="861" t="s">
        <v>147</v>
      </c>
      <c r="GB15" s="862">
        <v>25</v>
      </c>
      <c r="GC15" s="863">
        <v>11235</v>
      </c>
      <c r="GD15" s="864">
        <f t="shared" ref="GD15:GD17" si="17">ROUND(GB15*GC15,0)</f>
        <v>280875</v>
      </c>
      <c r="GE15" s="1029"/>
      <c r="GF15" s="397">
        <f>IF(EXACT(VLOOKUP(FY15,OFERTA_0,2,FALSE),FZ15),1,0)</f>
        <v>1</v>
      </c>
      <c r="GG15" s="397">
        <f>IF(EXACT(VLOOKUP(FY15,OFERTA_0,3,FALSE),GA15),1,0)</f>
        <v>1</v>
      </c>
      <c r="GH15" s="398">
        <f>IF(EXACT(VLOOKUP(FY15,OFERTA_0,4,FALSE),GB15),1,0)</f>
        <v>1</v>
      </c>
      <c r="GI15" s="398">
        <f t="shared" ref="GI15:GJ17" si="18">IF(GC15=0,0,1)</f>
        <v>1</v>
      </c>
      <c r="GJ15" s="398">
        <f t="shared" si="18"/>
        <v>1</v>
      </c>
      <c r="GK15" s="398">
        <f>PRODUCT(GF15:GJ15)</f>
        <v>1</v>
      </c>
      <c r="GL15" s="404">
        <f>ROUND(GD15,0)</f>
        <v>280875</v>
      </c>
      <c r="GM15" s="400">
        <f>GD15-GL15</f>
        <v>0</v>
      </c>
      <c r="GP15" s="621" t="s">
        <v>380</v>
      </c>
      <c r="GQ15" s="582" t="s">
        <v>381</v>
      </c>
      <c r="GR15" s="583" t="s">
        <v>147</v>
      </c>
      <c r="GS15" s="584">
        <v>25</v>
      </c>
      <c r="GT15" s="487">
        <v>21434</v>
      </c>
      <c r="GU15" s="488">
        <f>ROUND(GS15*GT15,0)</f>
        <v>535850</v>
      </c>
      <c r="GV15" s="489"/>
      <c r="GW15" s="397">
        <f>IF(EXACT(VLOOKUP(GP15,OFERTA_0,2,FALSE),GQ15),1,0)</f>
        <v>1</v>
      </c>
      <c r="GX15" s="397">
        <f>IF(EXACT(VLOOKUP(GP15,OFERTA_0,3,FALSE),GR15),1,0)</f>
        <v>1</v>
      </c>
      <c r="GY15" s="398">
        <f>IF(EXACT(VLOOKUP(GP15,OFERTA_0,4,FALSE),GS15),1,0)</f>
        <v>1</v>
      </c>
      <c r="GZ15" s="398">
        <f t="shared" ref="GZ15:HA17" si="19">IF(GT15=0,0,1)</f>
        <v>1</v>
      </c>
      <c r="HA15" s="398">
        <f t="shared" si="19"/>
        <v>1</v>
      </c>
      <c r="HB15" s="398">
        <f>PRODUCT(GW15:HA15)</f>
        <v>1</v>
      </c>
      <c r="HC15" s="404">
        <f>ROUND(GU15,0)</f>
        <v>535850</v>
      </c>
      <c r="HD15" s="400">
        <f>GU15-HC15</f>
        <v>0</v>
      </c>
      <c r="HG15" s="621" t="s">
        <v>380</v>
      </c>
      <c r="HH15" s="582" t="s">
        <v>381</v>
      </c>
      <c r="HI15" s="583" t="s">
        <v>147</v>
      </c>
      <c r="HJ15" s="584">
        <v>25</v>
      </c>
      <c r="HK15" s="487">
        <v>21063.829787234044</v>
      </c>
      <c r="HL15" s="488">
        <f t="shared" ref="HL15:HL17" si="20">ROUND(HJ15*HK15,0)</f>
        <v>526596</v>
      </c>
      <c r="HM15" s="489"/>
      <c r="HN15" s="397">
        <f>IF(EXACT(VLOOKUP(HG15,OFERTA_0,2,FALSE),HH15),1,0)</f>
        <v>1</v>
      </c>
      <c r="HO15" s="397">
        <f>IF(EXACT(VLOOKUP(HG15,OFERTA_0,3,FALSE),HI15),1,0)</f>
        <v>1</v>
      </c>
      <c r="HP15" s="398">
        <f>IF(EXACT(VLOOKUP(HG15,OFERTA_0,4,FALSE),HJ15),1,0)</f>
        <v>1</v>
      </c>
      <c r="HQ15" s="398">
        <f t="shared" ref="HQ15:HR17" si="21">IF(HK15=0,0,1)</f>
        <v>1</v>
      </c>
      <c r="HR15" s="398">
        <f t="shared" si="21"/>
        <v>1</v>
      </c>
      <c r="HS15" s="398">
        <f>PRODUCT(HN15:HR15)</f>
        <v>1</v>
      </c>
      <c r="HT15" s="404">
        <f>ROUND(HL15,0)</f>
        <v>526596</v>
      </c>
      <c r="HU15" s="400">
        <f>HL15-HT15</f>
        <v>0</v>
      </c>
      <c r="HX15" s="621" t="s">
        <v>380</v>
      </c>
      <c r="HY15" s="582" t="s">
        <v>381</v>
      </c>
      <c r="HZ15" s="583" t="s">
        <v>147</v>
      </c>
      <c r="IA15" s="584">
        <v>25</v>
      </c>
      <c r="IB15" s="487">
        <v>25000</v>
      </c>
      <c r="IC15" s="488">
        <f t="shared" ref="IC15:IC17" si="22">ROUND(IA15*IB15,0)</f>
        <v>625000</v>
      </c>
      <c r="ID15" s="489"/>
      <c r="IE15" s="397">
        <f>IF(EXACT(VLOOKUP(HX15,OFERTA_0,2,FALSE),HY15),1,0)</f>
        <v>1</v>
      </c>
      <c r="IF15" s="397">
        <f>IF(EXACT(VLOOKUP(HX15,OFERTA_0,3,FALSE),HZ15),1,0)</f>
        <v>1</v>
      </c>
      <c r="IG15" s="398">
        <f>IF(EXACT(VLOOKUP(HX15,OFERTA_0,4,FALSE),IA15),1,0)</f>
        <v>1</v>
      </c>
      <c r="IH15" s="398">
        <f t="shared" ref="IH15:II17" si="23">IF(IB15=0,0,1)</f>
        <v>1</v>
      </c>
      <c r="II15" s="398">
        <f t="shared" si="23"/>
        <v>1</v>
      </c>
      <c r="IJ15" s="398">
        <f>PRODUCT(IE15:II15)</f>
        <v>1</v>
      </c>
      <c r="IK15" s="404">
        <f>ROUND(IC15,0)</f>
        <v>625000</v>
      </c>
      <c r="IL15" s="400">
        <f>IC15-IK15</f>
        <v>0</v>
      </c>
      <c r="IO15" s="621" t="s">
        <v>380</v>
      </c>
      <c r="IP15" s="582" t="s">
        <v>381</v>
      </c>
      <c r="IQ15" s="583" t="s">
        <v>147</v>
      </c>
      <c r="IR15" s="584">
        <v>25</v>
      </c>
      <c r="IS15" s="487">
        <v>12500</v>
      </c>
      <c r="IT15" s="488">
        <f t="shared" ref="IT15:IT17" si="24">ROUND(IR15*IS15,0)</f>
        <v>312500</v>
      </c>
      <c r="IU15" s="489"/>
      <c r="IV15" s="397">
        <f>IF(EXACT(VLOOKUP(IO15,OFERTA_0,2,FALSE),IP15),1,0)</f>
        <v>1</v>
      </c>
      <c r="IW15" s="397">
        <f>IF(EXACT(VLOOKUP(IO15,OFERTA_0,3,FALSE),IQ15),1,0)</f>
        <v>1</v>
      </c>
      <c r="IX15" s="398">
        <f>IF(EXACT(VLOOKUP(IO15,OFERTA_0,4,FALSE),IR15),1,0)</f>
        <v>1</v>
      </c>
      <c r="IY15" s="398">
        <f t="shared" ref="IY15:IZ17" si="25">IF(IS15=0,0,1)</f>
        <v>1</v>
      </c>
      <c r="IZ15" s="398">
        <f t="shared" si="25"/>
        <v>1</v>
      </c>
      <c r="JA15" s="398">
        <f>PRODUCT(IV15:IZ15)</f>
        <v>1</v>
      </c>
      <c r="JB15" s="404">
        <f>ROUND(IT15,0)</f>
        <v>312500</v>
      </c>
      <c r="JC15" s="400">
        <f>IT15-JB15</f>
        <v>0</v>
      </c>
      <c r="JF15" s="621" t="s">
        <v>380</v>
      </c>
      <c r="JG15" s="582" t="s">
        <v>381</v>
      </c>
      <c r="JH15" s="583" t="s">
        <v>147</v>
      </c>
      <c r="JI15" s="584">
        <v>25</v>
      </c>
      <c r="JJ15" s="487">
        <v>21157</v>
      </c>
      <c r="JK15" s="488">
        <f>ROUND(JI15*JJ15,0)</f>
        <v>528925</v>
      </c>
      <c r="JL15" s="489"/>
      <c r="JM15" s="397">
        <f>IF(EXACT(VLOOKUP(JF15,OFERTA_0,2,FALSE),JG15),1,0)</f>
        <v>1</v>
      </c>
      <c r="JN15" s="397">
        <f>IF(EXACT(VLOOKUP(JF15,OFERTA_0,3,FALSE),JH15),1,0)</f>
        <v>1</v>
      </c>
      <c r="JO15" s="398">
        <f>IF(EXACT(VLOOKUP(JF15,OFERTA_0,4,FALSE),JI15),1,0)</f>
        <v>1</v>
      </c>
      <c r="JP15" s="398">
        <f t="shared" ref="JP15:JQ17" si="26">IF(JJ15=0,0,1)</f>
        <v>1</v>
      </c>
      <c r="JQ15" s="398">
        <f t="shared" si="26"/>
        <v>1</v>
      </c>
      <c r="JR15" s="398">
        <f>PRODUCT(JM15:JQ15)</f>
        <v>1</v>
      </c>
      <c r="JS15" s="404">
        <f>ROUND(JK15,0)</f>
        <v>528925</v>
      </c>
      <c r="JT15" s="400">
        <f>JK15-JS15</f>
        <v>0</v>
      </c>
    </row>
    <row r="16" spans="2:280" ht="30">
      <c r="B16" s="483" t="s">
        <v>382</v>
      </c>
      <c r="C16" s="490" t="s">
        <v>383</v>
      </c>
      <c r="D16" s="485" t="s">
        <v>146</v>
      </c>
      <c r="E16" s="491">
        <v>20</v>
      </c>
      <c r="F16" s="492"/>
      <c r="G16" s="493">
        <f t="shared" si="0"/>
        <v>0</v>
      </c>
      <c r="H16" s="489"/>
      <c r="K16" s="483"/>
      <c r="L16" s="490"/>
      <c r="M16" s="485"/>
      <c r="N16" s="491"/>
      <c r="O16" s="492"/>
      <c r="P16" s="493"/>
      <c r="Q16" s="489"/>
      <c r="R16" s="397" t="e">
        <f>IF(EXACT(VLOOKUP(K16,OFERTA_0,2,FALSE),L16),1,0)</f>
        <v>#N/A</v>
      </c>
      <c r="S16" s="397" t="e">
        <f>IF(EXACT(VLOOKUP(K16,OFERTA_0,3,FALSE),M16),1,0)</f>
        <v>#N/A</v>
      </c>
      <c r="T16" s="398" t="e">
        <f>IF(EXACT(VLOOKUP(K16,OFERTA_0,4,FALSE),N16),1,0)</f>
        <v>#N/A</v>
      </c>
      <c r="U16" s="398">
        <f t="shared" si="1"/>
        <v>0</v>
      </c>
      <c r="V16" s="398">
        <f t="shared" si="1"/>
        <v>0</v>
      </c>
      <c r="W16" s="398" t="e">
        <f>PRODUCT(R16:V16)</f>
        <v>#N/A</v>
      </c>
      <c r="X16" s="404">
        <f>ROUND(P16,0)</f>
        <v>0</v>
      </c>
      <c r="Y16" s="400">
        <f>P16-X16</f>
        <v>0</v>
      </c>
      <c r="Z16" s="392"/>
      <c r="AA16" s="392"/>
      <c r="AB16" s="621" t="s">
        <v>382</v>
      </c>
      <c r="AC16" s="585" t="s">
        <v>383</v>
      </c>
      <c r="AD16" s="583" t="s">
        <v>146</v>
      </c>
      <c r="AE16" s="586">
        <v>20</v>
      </c>
      <c r="AF16" s="492">
        <v>2560</v>
      </c>
      <c r="AG16" s="493">
        <f t="shared" si="2"/>
        <v>51200</v>
      </c>
      <c r="AH16" s="489"/>
      <c r="AI16" s="397">
        <f>IF(EXACT(VLOOKUP(AB16,OFERTA_0,2,FALSE),AC16),1,0)</f>
        <v>1</v>
      </c>
      <c r="AJ16" s="397">
        <f>IF(EXACT(VLOOKUP(AB16,OFERTA_0,3,FALSE),AD16),1,0)</f>
        <v>1</v>
      </c>
      <c r="AK16" s="398">
        <f>IF(EXACT(VLOOKUP(AB16,OFERTA_0,4,FALSE),AE16),1,0)</f>
        <v>1</v>
      </c>
      <c r="AL16" s="398">
        <f t="shared" si="3"/>
        <v>1</v>
      </c>
      <c r="AM16" s="398">
        <f t="shared" si="3"/>
        <v>1</v>
      </c>
      <c r="AN16" s="398">
        <f>PRODUCT(AI16:AM16)</f>
        <v>1</v>
      </c>
      <c r="AO16" s="404">
        <f>ROUND(AG16,0)</f>
        <v>51200</v>
      </c>
      <c r="AP16" s="400">
        <f>AG16-AO16</f>
        <v>0</v>
      </c>
      <c r="AQ16" s="392"/>
      <c r="AR16" s="392"/>
      <c r="AS16" s="940" t="s">
        <v>382</v>
      </c>
      <c r="AT16" s="639" t="s">
        <v>383</v>
      </c>
      <c r="AU16" s="635" t="s">
        <v>146</v>
      </c>
      <c r="AV16" s="640">
        <v>20</v>
      </c>
      <c r="AW16" s="641">
        <v>9581.7718799999984</v>
      </c>
      <c r="AX16" s="642">
        <f t="shared" si="4"/>
        <v>191635</v>
      </c>
      <c r="AY16" s="928"/>
      <c r="AZ16" s="397">
        <f>IF(EXACT(VLOOKUP(AS16,OFERTA_0,2,FALSE),AT16),1,0)</f>
        <v>1</v>
      </c>
      <c r="BA16" s="397">
        <f>IF(EXACT(VLOOKUP(AS16,OFERTA_0,3,FALSE),AU16),1,0)</f>
        <v>1</v>
      </c>
      <c r="BB16" s="398">
        <f>IF(EXACT(VLOOKUP(AS16,OFERTA_0,4,FALSE),AV16),1,0)</f>
        <v>1</v>
      </c>
      <c r="BC16" s="398">
        <f t="shared" si="5"/>
        <v>1</v>
      </c>
      <c r="BD16" s="398">
        <f t="shared" si="5"/>
        <v>1</v>
      </c>
      <c r="BE16" s="398">
        <f>PRODUCT(AZ16:BD16)</f>
        <v>1</v>
      </c>
      <c r="BF16" s="404">
        <f>ROUND(AX16,0)</f>
        <v>191635</v>
      </c>
      <c r="BG16" s="400">
        <f>AX16-BF16</f>
        <v>0</v>
      </c>
      <c r="BJ16" s="953" t="s">
        <v>695</v>
      </c>
      <c r="BK16" s="1056" t="s">
        <v>383</v>
      </c>
      <c r="BL16" s="711" t="s">
        <v>646</v>
      </c>
      <c r="BM16" s="712">
        <v>20</v>
      </c>
      <c r="BN16" s="713">
        <v>9321</v>
      </c>
      <c r="BO16" s="714">
        <v>186420</v>
      </c>
      <c r="BP16" s="960"/>
      <c r="BQ16" s="397">
        <f>IF(EXACT(VLOOKUP(BJ16,OFERTA_0,2,FALSE),BK16),1,0)</f>
        <v>1</v>
      </c>
      <c r="BR16" s="397">
        <f>IF(EXACT(VLOOKUP(BJ16,OFERTA_0,3,FALSE),BL16),1,0)</f>
        <v>1</v>
      </c>
      <c r="BS16" s="398">
        <f>IF(EXACT(VLOOKUP(BJ16,OFERTA_0,4,FALSE),BM16),1,0)</f>
        <v>1</v>
      </c>
      <c r="BT16" s="398">
        <f t="shared" si="6"/>
        <v>1</v>
      </c>
      <c r="BU16" s="398">
        <f t="shared" si="6"/>
        <v>1</v>
      </c>
      <c r="BV16" s="398">
        <f>PRODUCT(BQ16:BU16)</f>
        <v>1</v>
      </c>
      <c r="BW16" s="404">
        <f>ROUND(BO16,0)</f>
        <v>186420</v>
      </c>
      <c r="BX16" s="400">
        <f>BO16-BW16</f>
        <v>0</v>
      </c>
      <c r="CA16" s="621" t="s">
        <v>382</v>
      </c>
      <c r="CB16" s="758" t="s">
        <v>383</v>
      </c>
      <c r="CC16" s="583" t="s">
        <v>146</v>
      </c>
      <c r="CD16" s="586">
        <v>20</v>
      </c>
      <c r="CE16" s="759">
        <v>6500</v>
      </c>
      <c r="CF16" s="760">
        <f t="shared" si="7"/>
        <v>130000</v>
      </c>
      <c r="CG16" s="978"/>
      <c r="CH16" s="397">
        <f>IF(EXACT(VLOOKUP(CA16,OFERTA_0,2,FALSE),CB16),1,0)</f>
        <v>1</v>
      </c>
      <c r="CI16" s="397">
        <f>IF(EXACT(VLOOKUP(CA16,OFERTA_0,3,FALSE),CC16),1,0)</f>
        <v>1</v>
      </c>
      <c r="CJ16" s="398">
        <f>IF(EXACT(VLOOKUP(CA16,OFERTA_0,4,FALSE),CD16),1,0)</f>
        <v>1</v>
      </c>
      <c r="CK16" s="398">
        <f t="shared" si="8"/>
        <v>1</v>
      </c>
      <c r="CL16" s="398">
        <f t="shared" si="8"/>
        <v>1</v>
      </c>
      <c r="CM16" s="398">
        <f>PRODUCT(CH16:CL16)</f>
        <v>1</v>
      </c>
      <c r="CN16" s="404">
        <f>ROUND(CF16,0)</f>
        <v>130000</v>
      </c>
      <c r="CO16" s="400">
        <f>CF16-CN16</f>
        <v>0</v>
      </c>
      <c r="CR16" s="1015" t="s">
        <v>382</v>
      </c>
      <c r="CS16" s="793" t="s">
        <v>383</v>
      </c>
      <c r="CT16" s="794" t="s">
        <v>146</v>
      </c>
      <c r="CU16" s="795">
        <v>20</v>
      </c>
      <c r="CV16" s="796">
        <v>9048</v>
      </c>
      <c r="CW16" s="797">
        <f t="shared" si="9"/>
        <v>180960</v>
      </c>
      <c r="CX16" s="1002"/>
      <c r="CY16" s="397">
        <f>IF(EXACT(VLOOKUP(CR16,OFERTA_0,2,FALSE),CS16),1,0)</f>
        <v>1</v>
      </c>
      <c r="CZ16" s="397">
        <f>IF(EXACT(VLOOKUP(CR16,OFERTA_0,3,FALSE),CT16),1,0)</f>
        <v>1</v>
      </c>
      <c r="DA16" s="398">
        <f>IF(EXACT(VLOOKUP(CR16,OFERTA_0,4,FALSE),CU16),1,0)</f>
        <v>1</v>
      </c>
      <c r="DB16" s="398">
        <f t="shared" si="10"/>
        <v>1</v>
      </c>
      <c r="DC16" s="398">
        <f t="shared" si="10"/>
        <v>1</v>
      </c>
      <c r="DD16" s="398">
        <f>PRODUCT(CY16:DC16)</f>
        <v>1</v>
      </c>
      <c r="DE16" s="404">
        <f>ROUND(CW16,0)</f>
        <v>180960</v>
      </c>
      <c r="DF16" s="400">
        <f>CW16-DE16</f>
        <v>0</v>
      </c>
      <c r="DI16" s="621" t="s">
        <v>382</v>
      </c>
      <c r="DJ16" s="585" t="s">
        <v>383</v>
      </c>
      <c r="DK16" s="583" t="s">
        <v>146</v>
      </c>
      <c r="DL16" s="586">
        <v>20</v>
      </c>
      <c r="DM16" s="492">
        <v>9350</v>
      </c>
      <c r="DN16" s="493">
        <f>ROUND(DL16*DM16,0)</f>
        <v>187000</v>
      </c>
      <c r="DO16" s="489"/>
      <c r="DP16" s="397">
        <f>IF(EXACT(VLOOKUP(DI16,OFERTA_0,2,FALSE),DJ16),1,0)</f>
        <v>1</v>
      </c>
      <c r="DQ16" s="397">
        <f>IF(EXACT(VLOOKUP(DI16,OFERTA_0,3,FALSE),DK16),1,0)</f>
        <v>1</v>
      </c>
      <c r="DR16" s="398">
        <f>IF(EXACT(VLOOKUP(DI16,OFERTA_0,4,FALSE),DL16),1,0)</f>
        <v>1</v>
      </c>
      <c r="DS16" s="398">
        <f t="shared" si="11"/>
        <v>1</v>
      </c>
      <c r="DT16" s="398">
        <f t="shared" si="11"/>
        <v>1</v>
      </c>
      <c r="DU16" s="398">
        <f>PRODUCT(DP16:DT16)</f>
        <v>1</v>
      </c>
      <c r="DV16" s="404">
        <f>ROUND(DN16,0)</f>
        <v>187000</v>
      </c>
      <c r="DW16" s="400">
        <f>DN16-DV16</f>
        <v>0</v>
      </c>
      <c r="DZ16" s="621" t="s">
        <v>382</v>
      </c>
      <c r="EA16" s="585" t="s">
        <v>383</v>
      </c>
      <c r="EB16" s="583" t="s">
        <v>146</v>
      </c>
      <c r="EC16" s="586">
        <v>20</v>
      </c>
      <c r="ED16" s="492">
        <v>4212</v>
      </c>
      <c r="EE16" s="493">
        <f t="shared" si="12"/>
        <v>84240</v>
      </c>
      <c r="EF16" s="489"/>
      <c r="EG16" s="397">
        <f>IF(EXACT(VLOOKUP(DZ16,OFERTA_0,2,FALSE),EA16),1,0)</f>
        <v>1</v>
      </c>
      <c r="EH16" s="397">
        <f>IF(EXACT(VLOOKUP(DZ16,OFERTA_0,3,FALSE),EB16),1,0)</f>
        <v>1</v>
      </c>
      <c r="EI16" s="398">
        <f>IF(EXACT(VLOOKUP(DZ16,OFERTA_0,4,FALSE),EC16),1,0)</f>
        <v>1</v>
      </c>
      <c r="EJ16" s="398">
        <f t="shared" si="13"/>
        <v>1</v>
      </c>
      <c r="EK16" s="398">
        <f t="shared" si="13"/>
        <v>1</v>
      </c>
      <c r="EL16" s="398">
        <f>PRODUCT(EG16:EK16)</f>
        <v>1</v>
      </c>
      <c r="EM16" s="404">
        <f>ROUND(EE16,0)</f>
        <v>84240</v>
      </c>
      <c r="EN16" s="400">
        <f>EE16-EM16</f>
        <v>0</v>
      </c>
      <c r="EQ16" s="621" t="s">
        <v>382</v>
      </c>
      <c r="ER16" s="585" t="s">
        <v>383</v>
      </c>
      <c r="ES16" s="583" t="s">
        <v>146</v>
      </c>
      <c r="ET16" s="586">
        <v>20</v>
      </c>
      <c r="EU16" s="492">
        <v>24300</v>
      </c>
      <c r="EV16" s="493">
        <f t="shared" si="14"/>
        <v>486000</v>
      </c>
      <c r="EW16" s="489"/>
      <c r="EX16" s="397">
        <f>IF(EXACT(VLOOKUP(EQ16,OFERTA_0,2,FALSE),ER16),1,0)</f>
        <v>1</v>
      </c>
      <c r="EY16" s="397">
        <f>IF(EXACT(VLOOKUP(EQ16,OFERTA_0,3,FALSE),ES16),1,0)</f>
        <v>1</v>
      </c>
      <c r="EZ16" s="398">
        <f>IF(EXACT(VLOOKUP(EQ16,OFERTA_0,4,FALSE),ET16),1,0)</f>
        <v>1</v>
      </c>
      <c r="FA16" s="398">
        <f t="shared" si="15"/>
        <v>1</v>
      </c>
      <c r="FB16" s="398">
        <f t="shared" si="15"/>
        <v>1</v>
      </c>
      <c r="FC16" s="398">
        <f>PRODUCT(EX16:FB16)</f>
        <v>1</v>
      </c>
      <c r="FD16" s="404">
        <f>ROUND(EV16,0)</f>
        <v>486000</v>
      </c>
      <c r="FE16" s="400">
        <f>EV16-FD16</f>
        <v>0</v>
      </c>
      <c r="FH16" s="621" t="s">
        <v>382</v>
      </c>
      <c r="FI16" s="585" t="s">
        <v>383</v>
      </c>
      <c r="FJ16" s="583" t="s">
        <v>146</v>
      </c>
      <c r="FK16" s="586">
        <v>20</v>
      </c>
      <c r="FL16" s="492">
        <v>4875</v>
      </c>
      <c r="FM16" s="493">
        <f>ROUND(FK16*FL16,0)</f>
        <v>97500</v>
      </c>
      <c r="FN16" s="489"/>
      <c r="FO16" s="397">
        <f>IF(EXACT(VLOOKUP(FH16,OFERTA_0,2,FALSE),FI16),1,0)</f>
        <v>1</v>
      </c>
      <c r="FP16" s="397">
        <f>IF(EXACT(VLOOKUP(FH16,OFERTA_0,3,FALSE),FJ16),1,0)</f>
        <v>1</v>
      </c>
      <c r="FQ16" s="398">
        <f>IF(EXACT(VLOOKUP(FH16,OFERTA_0,4,FALSE),FK16),1,0)</f>
        <v>1</v>
      </c>
      <c r="FR16" s="398">
        <f t="shared" si="16"/>
        <v>1</v>
      </c>
      <c r="FS16" s="398">
        <f t="shared" si="16"/>
        <v>1</v>
      </c>
      <c r="FT16" s="398">
        <f>PRODUCT(FO16:FS16)</f>
        <v>1</v>
      </c>
      <c r="FU16" s="404">
        <f>ROUND(FM16,0)</f>
        <v>97500</v>
      </c>
      <c r="FV16" s="400">
        <f>FM16-FU16</f>
        <v>0</v>
      </c>
      <c r="FY16" s="1042" t="s">
        <v>382</v>
      </c>
      <c r="FZ16" s="865" t="s">
        <v>383</v>
      </c>
      <c r="GA16" s="861" t="s">
        <v>146</v>
      </c>
      <c r="GB16" s="866">
        <v>20</v>
      </c>
      <c r="GC16" s="867">
        <v>2763</v>
      </c>
      <c r="GD16" s="868">
        <f t="shared" si="17"/>
        <v>55260</v>
      </c>
      <c r="GE16" s="1029"/>
      <c r="GF16" s="397">
        <f>IF(EXACT(VLOOKUP(FY16,OFERTA_0,2,FALSE),FZ16),1,0)</f>
        <v>1</v>
      </c>
      <c r="GG16" s="397">
        <f>IF(EXACT(VLOOKUP(FY16,OFERTA_0,3,FALSE),GA16),1,0)</f>
        <v>1</v>
      </c>
      <c r="GH16" s="398">
        <f>IF(EXACT(VLOOKUP(FY16,OFERTA_0,4,FALSE),GB16),1,0)</f>
        <v>1</v>
      </c>
      <c r="GI16" s="398">
        <f t="shared" si="18"/>
        <v>1</v>
      </c>
      <c r="GJ16" s="398">
        <f t="shared" si="18"/>
        <v>1</v>
      </c>
      <c r="GK16" s="398">
        <f>PRODUCT(GF16:GJ16)</f>
        <v>1</v>
      </c>
      <c r="GL16" s="404">
        <f>ROUND(GD16,0)</f>
        <v>55260</v>
      </c>
      <c r="GM16" s="400">
        <f>GD16-GL16</f>
        <v>0</v>
      </c>
      <c r="GP16" s="621" t="s">
        <v>382</v>
      </c>
      <c r="GQ16" s="585" t="s">
        <v>383</v>
      </c>
      <c r="GR16" s="583" t="s">
        <v>146</v>
      </c>
      <c r="GS16" s="586">
        <v>20</v>
      </c>
      <c r="GT16" s="492">
        <v>9396</v>
      </c>
      <c r="GU16" s="493">
        <f>ROUND(GS16*GT16,0)</f>
        <v>187920</v>
      </c>
      <c r="GV16" s="489"/>
      <c r="GW16" s="397">
        <f>IF(EXACT(VLOOKUP(GP16,OFERTA_0,2,FALSE),GQ16),1,0)</f>
        <v>1</v>
      </c>
      <c r="GX16" s="397">
        <f>IF(EXACT(VLOOKUP(GP16,OFERTA_0,3,FALSE),GR16),1,0)</f>
        <v>1</v>
      </c>
      <c r="GY16" s="398">
        <f>IF(EXACT(VLOOKUP(GP16,OFERTA_0,4,FALSE),GS16),1,0)</f>
        <v>1</v>
      </c>
      <c r="GZ16" s="398">
        <f t="shared" si="19"/>
        <v>1</v>
      </c>
      <c r="HA16" s="398">
        <f t="shared" si="19"/>
        <v>1</v>
      </c>
      <c r="HB16" s="398">
        <f>PRODUCT(GW16:HA16)</f>
        <v>1</v>
      </c>
      <c r="HC16" s="404">
        <f>ROUND(GU16,0)</f>
        <v>187920</v>
      </c>
      <c r="HD16" s="400">
        <f>GU16-HC16</f>
        <v>0</v>
      </c>
      <c r="HG16" s="621" t="s">
        <v>382</v>
      </c>
      <c r="HH16" s="585" t="s">
        <v>383</v>
      </c>
      <c r="HI16" s="583" t="s">
        <v>146</v>
      </c>
      <c r="HJ16" s="586">
        <v>20</v>
      </c>
      <c r="HK16" s="492">
        <v>2500</v>
      </c>
      <c r="HL16" s="493">
        <f t="shared" si="20"/>
        <v>50000</v>
      </c>
      <c r="HM16" s="489"/>
      <c r="HN16" s="397">
        <f>IF(EXACT(VLOOKUP(HG16,OFERTA_0,2,FALSE),HH16),1,0)</f>
        <v>1</v>
      </c>
      <c r="HO16" s="397">
        <f>IF(EXACT(VLOOKUP(HG16,OFERTA_0,3,FALSE),HI16),1,0)</f>
        <v>1</v>
      </c>
      <c r="HP16" s="398">
        <f>IF(EXACT(VLOOKUP(HG16,OFERTA_0,4,FALSE),HJ16),1,0)</f>
        <v>1</v>
      </c>
      <c r="HQ16" s="398">
        <f t="shared" si="21"/>
        <v>1</v>
      </c>
      <c r="HR16" s="398">
        <f t="shared" si="21"/>
        <v>1</v>
      </c>
      <c r="HS16" s="398">
        <f>PRODUCT(HN16:HR16)</f>
        <v>1</v>
      </c>
      <c r="HT16" s="404">
        <f>ROUND(HL16,0)</f>
        <v>50000</v>
      </c>
      <c r="HU16" s="400">
        <f>HL16-HT16</f>
        <v>0</v>
      </c>
      <c r="HX16" s="621" t="s">
        <v>382</v>
      </c>
      <c r="HY16" s="585" t="s">
        <v>383</v>
      </c>
      <c r="HZ16" s="583" t="s">
        <v>146</v>
      </c>
      <c r="IA16" s="586">
        <v>20</v>
      </c>
      <c r="IB16" s="492">
        <v>10000</v>
      </c>
      <c r="IC16" s="493">
        <f t="shared" si="22"/>
        <v>200000</v>
      </c>
      <c r="ID16" s="489"/>
      <c r="IE16" s="397">
        <f>IF(EXACT(VLOOKUP(HX16,OFERTA_0,2,FALSE),HY16),1,0)</f>
        <v>1</v>
      </c>
      <c r="IF16" s="397">
        <f>IF(EXACT(VLOOKUP(HX16,OFERTA_0,3,FALSE),HZ16),1,0)</f>
        <v>1</v>
      </c>
      <c r="IG16" s="398">
        <f>IF(EXACT(VLOOKUP(HX16,OFERTA_0,4,FALSE),IA16),1,0)</f>
        <v>1</v>
      </c>
      <c r="IH16" s="398">
        <f t="shared" si="23"/>
        <v>1</v>
      </c>
      <c r="II16" s="398">
        <f t="shared" si="23"/>
        <v>1</v>
      </c>
      <c r="IJ16" s="398">
        <f>PRODUCT(IE16:II16)</f>
        <v>1</v>
      </c>
      <c r="IK16" s="404">
        <f>ROUND(IC16,0)</f>
        <v>200000</v>
      </c>
      <c r="IL16" s="400">
        <f>IC16-IK16</f>
        <v>0</v>
      </c>
      <c r="IO16" s="621" t="s">
        <v>382</v>
      </c>
      <c r="IP16" s="585" t="s">
        <v>383</v>
      </c>
      <c r="IQ16" s="583" t="s">
        <v>146</v>
      </c>
      <c r="IR16" s="586">
        <v>20</v>
      </c>
      <c r="IS16" s="492">
        <v>5200</v>
      </c>
      <c r="IT16" s="493">
        <f t="shared" si="24"/>
        <v>104000</v>
      </c>
      <c r="IU16" s="489"/>
      <c r="IV16" s="397">
        <f>IF(EXACT(VLOOKUP(IO16,OFERTA_0,2,FALSE),IP16),1,0)</f>
        <v>1</v>
      </c>
      <c r="IW16" s="397">
        <f>IF(EXACT(VLOOKUP(IO16,OFERTA_0,3,FALSE),IQ16),1,0)</f>
        <v>1</v>
      </c>
      <c r="IX16" s="398">
        <f>IF(EXACT(VLOOKUP(IO16,OFERTA_0,4,FALSE),IR16),1,0)</f>
        <v>1</v>
      </c>
      <c r="IY16" s="398">
        <f t="shared" si="25"/>
        <v>1</v>
      </c>
      <c r="IZ16" s="398">
        <f t="shared" si="25"/>
        <v>1</v>
      </c>
      <c r="JA16" s="398">
        <f>PRODUCT(IV16:IZ16)</f>
        <v>1</v>
      </c>
      <c r="JB16" s="404">
        <f>ROUND(IT16,0)</f>
        <v>104000</v>
      </c>
      <c r="JC16" s="400">
        <f>IT16-JB16</f>
        <v>0</v>
      </c>
      <c r="JF16" s="621" t="s">
        <v>382</v>
      </c>
      <c r="JG16" s="585" t="s">
        <v>383</v>
      </c>
      <c r="JH16" s="583" t="s">
        <v>146</v>
      </c>
      <c r="JI16" s="586">
        <v>20</v>
      </c>
      <c r="JJ16" s="492">
        <v>9275</v>
      </c>
      <c r="JK16" s="493">
        <f>ROUND(JI16*JJ16,0)</f>
        <v>185500</v>
      </c>
      <c r="JL16" s="489"/>
      <c r="JM16" s="397">
        <f>IF(EXACT(VLOOKUP(JF16,OFERTA_0,2,FALSE),JG16),1,0)</f>
        <v>1</v>
      </c>
      <c r="JN16" s="397">
        <f>IF(EXACT(VLOOKUP(JF16,OFERTA_0,3,FALSE),JH16),1,0)</f>
        <v>1</v>
      </c>
      <c r="JO16" s="398">
        <f>IF(EXACT(VLOOKUP(JF16,OFERTA_0,4,FALSE),JI16),1,0)</f>
        <v>1</v>
      </c>
      <c r="JP16" s="398">
        <f t="shared" si="26"/>
        <v>1</v>
      </c>
      <c r="JQ16" s="398">
        <f t="shared" si="26"/>
        <v>1</v>
      </c>
      <c r="JR16" s="398">
        <f>PRODUCT(JM16:JQ16)</f>
        <v>1</v>
      </c>
      <c r="JS16" s="404">
        <f>ROUND(JK16,0)</f>
        <v>185500</v>
      </c>
      <c r="JT16" s="400">
        <f>JK16-JS16</f>
        <v>0</v>
      </c>
    </row>
    <row r="17" spans="2:280" ht="54" customHeight="1" thickBot="1">
      <c r="B17" s="483" t="s">
        <v>384</v>
      </c>
      <c r="C17" s="490" t="s">
        <v>385</v>
      </c>
      <c r="D17" s="485" t="s">
        <v>146</v>
      </c>
      <c r="E17" s="491">
        <v>20</v>
      </c>
      <c r="F17" s="492"/>
      <c r="G17" s="493">
        <f t="shared" si="0"/>
        <v>0</v>
      </c>
      <c r="H17" s="489"/>
      <c r="K17" s="483"/>
      <c r="L17" s="490"/>
      <c r="M17" s="485"/>
      <c r="N17" s="491"/>
      <c r="O17" s="492"/>
      <c r="P17" s="493"/>
      <c r="Q17" s="489"/>
      <c r="R17" s="397" t="e">
        <f>IF(EXACT(VLOOKUP(K17,OFERTA_0,2,FALSE),L17),1,0)</f>
        <v>#N/A</v>
      </c>
      <c r="S17" s="397" t="e">
        <f>IF(EXACT(VLOOKUP(K17,OFERTA_0,3,FALSE),M17),1,0)</f>
        <v>#N/A</v>
      </c>
      <c r="T17" s="398" t="e">
        <f>IF(EXACT(VLOOKUP(K17,OFERTA_0,4,FALSE),N17),1,0)</f>
        <v>#N/A</v>
      </c>
      <c r="U17" s="398">
        <f t="shared" si="1"/>
        <v>0</v>
      </c>
      <c r="V17" s="398">
        <f t="shared" si="1"/>
        <v>0</v>
      </c>
      <c r="W17" s="398" t="e">
        <f>PRODUCT(R17:V17)</f>
        <v>#N/A</v>
      </c>
      <c r="X17" s="404">
        <f>ROUND(P17,0)</f>
        <v>0</v>
      </c>
      <c r="Y17" s="400">
        <f>P17-X17</f>
        <v>0</v>
      </c>
      <c r="Z17" s="392"/>
      <c r="AA17" s="392"/>
      <c r="AB17" s="621" t="s">
        <v>384</v>
      </c>
      <c r="AC17" s="585" t="s">
        <v>385</v>
      </c>
      <c r="AD17" s="583" t="s">
        <v>146</v>
      </c>
      <c r="AE17" s="586">
        <v>20</v>
      </c>
      <c r="AF17" s="492">
        <v>4513</v>
      </c>
      <c r="AG17" s="493">
        <f t="shared" si="2"/>
        <v>90260</v>
      </c>
      <c r="AH17" s="489"/>
      <c r="AI17" s="397">
        <f>IF(EXACT(VLOOKUP(AB17,OFERTA_0,2,FALSE),AC17),1,0)</f>
        <v>1</v>
      </c>
      <c r="AJ17" s="397">
        <f>IF(EXACT(VLOOKUP(AB17,OFERTA_0,3,FALSE),AD17),1,0)</f>
        <v>1</v>
      </c>
      <c r="AK17" s="398">
        <f>IF(EXACT(VLOOKUP(AB17,OFERTA_0,4,FALSE),AE17),1,0)</f>
        <v>1</v>
      </c>
      <c r="AL17" s="398">
        <f t="shared" si="3"/>
        <v>1</v>
      </c>
      <c r="AM17" s="398">
        <f t="shared" si="3"/>
        <v>1</v>
      </c>
      <c r="AN17" s="398">
        <f>PRODUCT(AI17:AM17)</f>
        <v>1</v>
      </c>
      <c r="AO17" s="404">
        <f>ROUND(AG17,0)</f>
        <v>90260</v>
      </c>
      <c r="AP17" s="400">
        <f>AG17-AO17</f>
        <v>0</v>
      </c>
      <c r="AQ17" s="392"/>
      <c r="AR17" s="392"/>
      <c r="AS17" s="940" t="s">
        <v>384</v>
      </c>
      <c r="AT17" s="639" t="s">
        <v>385</v>
      </c>
      <c r="AU17" s="635" t="s">
        <v>146</v>
      </c>
      <c r="AV17" s="640">
        <v>20</v>
      </c>
      <c r="AW17" s="641">
        <v>8851.9775199999985</v>
      </c>
      <c r="AX17" s="642">
        <f t="shared" si="4"/>
        <v>177040</v>
      </c>
      <c r="AY17" s="928"/>
      <c r="AZ17" s="397">
        <f>IF(EXACT(VLOOKUP(AS17,OFERTA_0,2,FALSE),AT17),1,0)</f>
        <v>1</v>
      </c>
      <c r="BA17" s="397">
        <f>IF(EXACT(VLOOKUP(AS17,OFERTA_0,3,FALSE),AU17),1,0)</f>
        <v>1</v>
      </c>
      <c r="BB17" s="398">
        <f>IF(EXACT(VLOOKUP(AS17,OFERTA_0,4,FALSE),AV17),1,0)</f>
        <v>1</v>
      </c>
      <c r="BC17" s="398">
        <f t="shared" si="5"/>
        <v>1</v>
      </c>
      <c r="BD17" s="398">
        <f t="shared" si="5"/>
        <v>1</v>
      </c>
      <c r="BE17" s="398">
        <f>PRODUCT(AZ17:BD17)</f>
        <v>1</v>
      </c>
      <c r="BF17" s="404">
        <f>ROUND(AX17,0)</f>
        <v>177040</v>
      </c>
      <c r="BG17" s="400">
        <f>AX17-BF17</f>
        <v>0</v>
      </c>
      <c r="BJ17" s="954" t="s">
        <v>696</v>
      </c>
      <c r="BK17" s="715" t="s">
        <v>647</v>
      </c>
      <c r="BL17" s="707" t="s">
        <v>646</v>
      </c>
      <c r="BM17" s="708">
        <v>20</v>
      </c>
      <c r="BN17" s="709">
        <v>6742</v>
      </c>
      <c r="BO17" s="710">
        <v>134840</v>
      </c>
      <c r="BP17" s="960"/>
      <c r="BQ17" s="397">
        <f>IF(EXACT(VLOOKUP(BJ17,OFERTA_0,2,FALSE),BK17),1,0)</f>
        <v>1</v>
      </c>
      <c r="BR17" s="397">
        <f>IF(EXACT(VLOOKUP(BJ17,OFERTA_0,3,FALSE),BL17),1,0)</f>
        <v>1</v>
      </c>
      <c r="BS17" s="398">
        <f>IF(EXACT(VLOOKUP(BJ17,OFERTA_0,4,FALSE),BM17),1,0)</f>
        <v>1</v>
      </c>
      <c r="BT17" s="398">
        <f t="shared" si="6"/>
        <v>1</v>
      </c>
      <c r="BU17" s="398">
        <f t="shared" si="6"/>
        <v>1</v>
      </c>
      <c r="BV17" s="398">
        <f>PRODUCT(BQ17:BU17)</f>
        <v>1</v>
      </c>
      <c r="BW17" s="404">
        <f>ROUND(BO17,0)</f>
        <v>134840</v>
      </c>
      <c r="BX17" s="400">
        <f>BO17-BW17</f>
        <v>0</v>
      </c>
      <c r="CA17" s="621" t="s">
        <v>384</v>
      </c>
      <c r="CB17" s="758" t="s">
        <v>385</v>
      </c>
      <c r="CC17" s="583" t="s">
        <v>146</v>
      </c>
      <c r="CD17" s="586">
        <v>20</v>
      </c>
      <c r="CE17" s="759">
        <v>7500</v>
      </c>
      <c r="CF17" s="760">
        <f t="shared" si="7"/>
        <v>150000</v>
      </c>
      <c r="CG17" s="977"/>
      <c r="CH17" s="397">
        <f>IF(EXACT(VLOOKUP(CA17,OFERTA_0,2,FALSE),CB17),1,0)</f>
        <v>1</v>
      </c>
      <c r="CI17" s="397">
        <f>IF(EXACT(VLOOKUP(CA17,OFERTA_0,3,FALSE),CC17),1,0)</f>
        <v>1</v>
      </c>
      <c r="CJ17" s="398">
        <f>IF(EXACT(VLOOKUP(CA17,OFERTA_0,4,FALSE),CD17),1,0)</f>
        <v>1</v>
      </c>
      <c r="CK17" s="398">
        <f t="shared" si="8"/>
        <v>1</v>
      </c>
      <c r="CL17" s="398">
        <f t="shared" si="8"/>
        <v>1</v>
      </c>
      <c r="CM17" s="398">
        <f>PRODUCT(CH17:CL17)</f>
        <v>1</v>
      </c>
      <c r="CN17" s="404">
        <f>ROUND(CF17,0)</f>
        <v>150000</v>
      </c>
      <c r="CO17" s="400">
        <f>CF17-CN17</f>
        <v>0</v>
      </c>
      <c r="CR17" s="1015" t="s">
        <v>384</v>
      </c>
      <c r="CS17" s="798" t="s">
        <v>385</v>
      </c>
      <c r="CT17" s="799" t="s">
        <v>146</v>
      </c>
      <c r="CU17" s="795">
        <v>20</v>
      </c>
      <c r="CV17" s="796">
        <v>9860</v>
      </c>
      <c r="CW17" s="800">
        <f t="shared" si="9"/>
        <v>197200</v>
      </c>
      <c r="CX17" s="1002"/>
      <c r="CY17" s="397">
        <f>IF(EXACT(VLOOKUP(CR17,OFERTA_0,2,FALSE),CS17),1,0)</f>
        <v>1</v>
      </c>
      <c r="CZ17" s="397">
        <f>IF(EXACT(VLOOKUP(CR17,OFERTA_0,3,FALSE),CT17),1,0)</f>
        <v>1</v>
      </c>
      <c r="DA17" s="398">
        <f>IF(EXACT(VLOOKUP(CR17,OFERTA_0,4,FALSE),CU17),1,0)</f>
        <v>1</v>
      </c>
      <c r="DB17" s="398">
        <f t="shared" si="10"/>
        <v>1</v>
      </c>
      <c r="DC17" s="398">
        <f t="shared" si="10"/>
        <v>1</v>
      </c>
      <c r="DD17" s="398">
        <f>PRODUCT(CY17:DC17)</f>
        <v>1</v>
      </c>
      <c r="DE17" s="404">
        <f>ROUND(CW17,0)</f>
        <v>197200</v>
      </c>
      <c r="DF17" s="400">
        <f>CW17-DE17</f>
        <v>0</v>
      </c>
      <c r="DI17" s="621" t="s">
        <v>384</v>
      </c>
      <c r="DJ17" s="585" t="s">
        <v>385</v>
      </c>
      <c r="DK17" s="583" t="s">
        <v>146</v>
      </c>
      <c r="DL17" s="586">
        <v>20</v>
      </c>
      <c r="DM17" s="492">
        <v>6764</v>
      </c>
      <c r="DN17" s="493">
        <f>ROUND(DL17*DM17,0)</f>
        <v>135280</v>
      </c>
      <c r="DO17" s="489"/>
      <c r="DP17" s="397">
        <f>IF(EXACT(VLOOKUP(DI17,OFERTA_0,2,FALSE),DJ17),1,0)</f>
        <v>1</v>
      </c>
      <c r="DQ17" s="397">
        <f>IF(EXACT(VLOOKUP(DI17,OFERTA_0,3,FALSE),DK17),1,0)</f>
        <v>1</v>
      </c>
      <c r="DR17" s="398">
        <f>IF(EXACT(VLOOKUP(DI17,OFERTA_0,4,FALSE),DL17),1,0)</f>
        <v>1</v>
      </c>
      <c r="DS17" s="398">
        <f t="shared" si="11"/>
        <v>1</v>
      </c>
      <c r="DT17" s="398">
        <f t="shared" si="11"/>
        <v>1</v>
      </c>
      <c r="DU17" s="398">
        <f>PRODUCT(DP17:DT17)</f>
        <v>1</v>
      </c>
      <c r="DV17" s="404">
        <f>ROUND(DN17,0)</f>
        <v>135280</v>
      </c>
      <c r="DW17" s="400">
        <f>DN17-DV17</f>
        <v>0</v>
      </c>
      <c r="DZ17" s="621" t="s">
        <v>384</v>
      </c>
      <c r="EA17" s="585" t="s">
        <v>385</v>
      </c>
      <c r="EB17" s="583" t="s">
        <v>146</v>
      </c>
      <c r="EC17" s="586">
        <v>20</v>
      </c>
      <c r="ED17" s="492">
        <v>6669</v>
      </c>
      <c r="EE17" s="493">
        <f t="shared" si="12"/>
        <v>133380</v>
      </c>
      <c r="EF17" s="489"/>
      <c r="EG17" s="397">
        <f>IF(EXACT(VLOOKUP(DZ17,OFERTA_0,2,FALSE),EA17),1,0)</f>
        <v>1</v>
      </c>
      <c r="EH17" s="397">
        <f>IF(EXACT(VLOOKUP(DZ17,OFERTA_0,3,FALSE),EB17),1,0)</f>
        <v>1</v>
      </c>
      <c r="EI17" s="398">
        <f>IF(EXACT(VLOOKUP(DZ17,OFERTA_0,4,FALSE),EC17),1,0)</f>
        <v>1</v>
      </c>
      <c r="EJ17" s="398">
        <f t="shared" si="13"/>
        <v>1</v>
      </c>
      <c r="EK17" s="398">
        <f t="shared" si="13"/>
        <v>1</v>
      </c>
      <c r="EL17" s="398">
        <f>PRODUCT(EG17:EK17)</f>
        <v>1</v>
      </c>
      <c r="EM17" s="404">
        <f>ROUND(EE17,0)</f>
        <v>133380</v>
      </c>
      <c r="EN17" s="400">
        <f>EE17-EM17</f>
        <v>0</v>
      </c>
      <c r="EQ17" s="621" t="s">
        <v>384</v>
      </c>
      <c r="ER17" s="585" t="s">
        <v>385</v>
      </c>
      <c r="ES17" s="583" t="s">
        <v>146</v>
      </c>
      <c r="ET17" s="586">
        <v>20</v>
      </c>
      <c r="EU17" s="492">
        <v>23850</v>
      </c>
      <c r="EV17" s="493">
        <f t="shared" si="14"/>
        <v>477000</v>
      </c>
      <c r="EW17" s="489"/>
      <c r="EX17" s="397">
        <f>IF(EXACT(VLOOKUP(EQ17,OFERTA_0,2,FALSE),ER17),1,0)</f>
        <v>1</v>
      </c>
      <c r="EY17" s="397">
        <f>IF(EXACT(VLOOKUP(EQ17,OFERTA_0,3,FALSE),ES17),1,0)</f>
        <v>1</v>
      </c>
      <c r="EZ17" s="398">
        <f>IF(EXACT(VLOOKUP(EQ17,OFERTA_0,4,FALSE),ET17),1,0)</f>
        <v>1</v>
      </c>
      <c r="FA17" s="398">
        <f t="shared" si="15"/>
        <v>1</v>
      </c>
      <c r="FB17" s="398">
        <f t="shared" si="15"/>
        <v>1</v>
      </c>
      <c r="FC17" s="398">
        <f>PRODUCT(EX17:FB17)</f>
        <v>1</v>
      </c>
      <c r="FD17" s="404">
        <f>ROUND(EV17,0)</f>
        <v>477000</v>
      </c>
      <c r="FE17" s="400">
        <f>EV17-FD17</f>
        <v>0</v>
      </c>
      <c r="FH17" s="621" t="s">
        <v>384</v>
      </c>
      <c r="FI17" s="585" t="s">
        <v>385</v>
      </c>
      <c r="FJ17" s="583" t="s">
        <v>146</v>
      </c>
      <c r="FK17" s="586">
        <v>20</v>
      </c>
      <c r="FL17" s="492">
        <v>5850</v>
      </c>
      <c r="FM17" s="493">
        <f>ROUND(FK17*FL17,0)</f>
        <v>117000</v>
      </c>
      <c r="FN17" s="489"/>
      <c r="FO17" s="397">
        <f>IF(EXACT(VLOOKUP(FH17,OFERTA_0,2,FALSE),FI17),1,0)</f>
        <v>1</v>
      </c>
      <c r="FP17" s="397">
        <f>IF(EXACT(VLOOKUP(FH17,OFERTA_0,3,FALSE),FJ17),1,0)</f>
        <v>1</v>
      </c>
      <c r="FQ17" s="398">
        <f>IF(EXACT(VLOOKUP(FH17,OFERTA_0,4,FALSE),FK17),1,0)</f>
        <v>1</v>
      </c>
      <c r="FR17" s="398">
        <f t="shared" si="16"/>
        <v>1</v>
      </c>
      <c r="FS17" s="398">
        <f t="shared" si="16"/>
        <v>1</v>
      </c>
      <c r="FT17" s="398">
        <f>PRODUCT(FO17:FS17)</f>
        <v>1</v>
      </c>
      <c r="FU17" s="404">
        <f>ROUND(FM17,0)</f>
        <v>117000</v>
      </c>
      <c r="FV17" s="400">
        <f>FM17-FU17</f>
        <v>0</v>
      </c>
      <c r="FY17" s="1042" t="s">
        <v>384</v>
      </c>
      <c r="FZ17" s="865" t="s">
        <v>385</v>
      </c>
      <c r="GA17" s="861" t="s">
        <v>146</v>
      </c>
      <c r="GB17" s="866">
        <v>20</v>
      </c>
      <c r="GC17" s="867">
        <v>3900</v>
      </c>
      <c r="GD17" s="868">
        <f t="shared" si="17"/>
        <v>78000</v>
      </c>
      <c r="GE17" s="1029"/>
      <c r="GF17" s="397">
        <f>IF(EXACT(VLOOKUP(FY17,OFERTA_0,2,FALSE),FZ17),1,0)</f>
        <v>1</v>
      </c>
      <c r="GG17" s="397">
        <f>IF(EXACT(VLOOKUP(FY17,OFERTA_0,3,FALSE),GA17),1,0)</f>
        <v>1</v>
      </c>
      <c r="GH17" s="398">
        <f>IF(EXACT(VLOOKUP(FY17,OFERTA_0,4,FALSE),GB17),1,0)</f>
        <v>1</v>
      </c>
      <c r="GI17" s="398">
        <f t="shared" si="18"/>
        <v>1</v>
      </c>
      <c r="GJ17" s="398">
        <f t="shared" si="18"/>
        <v>1</v>
      </c>
      <c r="GK17" s="398">
        <f>PRODUCT(GF17:GJ17)</f>
        <v>1</v>
      </c>
      <c r="GL17" s="404">
        <f>ROUND(GD17,0)</f>
        <v>78000</v>
      </c>
      <c r="GM17" s="400">
        <f>GD17-GL17</f>
        <v>0</v>
      </c>
      <c r="GP17" s="621" t="s">
        <v>384</v>
      </c>
      <c r="GQ17" s="585" t="s">
        <v>385</v>
      </c>
      <c r="GR17" s="583" t="s">
        <v>146</v>
      </c>
      <c r="GS17" s="586">
        <v>20</v>
      </c>
      <c r="GT17" s="492">
        <v>6796</v>
      </c>
      <c r="GU17" s="493">
        <f>ROUND(GS17*GT17,0)</f>
        <v>135920</v>
      </c>
      <c r="GV17" s="489"/>
      <c r="GW17" s="397">
        <f>IF(EXACT(VLOOKUP(GP17,OFERTA_0,2,FALSE),GQ17),1,0)</f>
        <v>1</v>
      </c>
      <c r="GX17" s="397">
        <f>IF(EXACT(VLOOKUP(GP17,OFERTA_0,3,FALSE),GR17),1,0)</f>
        <v>1</v>
      </c>
      <c r="GY17" s="398">
        <f>IF(EXACT(VLOOKUP(GP17,OFERTA_0,4,FALSE),GS17),1,0)</f>
        <v>1</v>
      </c>
      <c r="GZ17" s="398">
        <f t="shared" si="19"/>
        <v>1</v>
      </c>
      <c r="HA17" s="398">
        <f t="shared" si="19"/>
        <v>1</v>
      </c>
      <c r="HB17" s="398">
        <f>PRODUCT(GW17:HA17)</f>
        <v>1</v>
      </c>
      <c r="HC17" s="404">
        <f>ROUND(GU17,0)</f>
        <v>135920</v>
      </c>
      <c r="HD17" s="400">
        <f>GU17-HC17</f>
        <v>0</v>
      </c>
      <c r="HG17" s="621" t="s">
        <v>384</v>
      </c>
      <c r="HH17" s="585" t="s">
        <v>385</v>
      </c>
      <c r="HI17" s="583" t="s">
        <v>146</v>
      </c>
      <c r="HJ17" s="586">
        <v>20</v>
      </c>
      <c r="HK17" s="492">
        <v>3200</v>
      </c>
      <c r="HL17" s="493">
        <f t="shared" si="20"/>
        <v>64000</v>
      </c>
      <c r="HM17" s="489"/>
      <c r="HN17" s="397">
        <f>IF(EXACT(VLOOKUP(HG17,OFERTA_0,2,FALSE),HH17),1,0)</f>
        <v>1</v>
      </c>
      <c r="HO17" s="397">
        <f>IF(EXACT(VLOOKUP(HG17,OFERTA_0,3,FALSE),HI17),1,0)</f>
        <v>1</v>
      </c>
      <c r="HP17" s="398">
        <f>IF(EXACT(VLOOKUP(HG17,OFERTA_0,4,FALSE),HJ17),1,0)</f>
        <v>1</v>
      </c>
      <c r="HQ17" s="398">
        <f t="shared" si="21"/>
        <v>1</v>
      </c>
      <c r="HR17" s="398">
        <f t="shared" si="21"/>
        <v>1</v>
      </c>
      <c r="HS17" s="398">
        <f>PRODUCT(HN17:HR17)</f>
        <v>1</v>
      </c>
      <c r="HT17" s="404">
        <f>ROUND(HL17,0)</f>
        <v>64000</v>
      </c>
      <c r="HU17" s="400">
        <f>HL17-HT17</f>
        <v>0</v>
      </c>
      <c r="HX17" s="621" t="s">
        <v>384</v>
      </c>
      <c r="HY17" s="585" t="s">
        <v>385</v>
      </c>
      <c r="HZ17" s="583" t="s">
        <v>146</v>
      </c>
      <c r="IA17" s="586">
        <v>20</v>
      </c>
      <c r="IB17" s="492">
        <v>15000</v>
      </c>
      <c r="IC17" s="493">
        <f t="shared" si="22"/>
        <v>300000</v>
      </c>
      <c r="ID17" s="489"/>
      <c r="IE17" s="397">
        <f>IF(EXACT(VLOOKUP(HX17,OFERTA_0,2,FALSE),HY17),1,0)</f>
        <v>1</v>
      </c>
      <c r="IF17" s="397">
        <f>IF(EXACT(VLOOKUP(HX17,OFERTA_0,3,FALSE),HZ17),1,0)</f>
        <v>1</v>
      </c>
      <c r="IG17" s="398">
        <f>IF(EXACT(VLOOKUP(HX17,OFERTA_0,4,FALSE),IA17),1,0)</f>
        <v>1</v>
      </c>
      <c r="IH17" s="398">
        <f t="shared" si="23"/>
        <v>1</v>
      </c>
      <c r="II17" s="398">
        <f t="shared" si="23"/>
        <v>1</v>
      </c>
      <c r="IJ17" s="398">
        <f>PRODUCT(IE17:II17)</f>
        <v>1</v>
      </c>
      <c r="IK17" s="404">
        <f>ROUND(IC17,0)</f>
        <v>300000</v>
      </c>
      <c r="IL17" s="400">
        <f>IC17-IK17</f>
        <v>0</v>
      </c>
      <c r="IO17" s="621" t="s">
        <v>384</v>
      </c>
      <c r="IP17" s="585" t="s">
        <v>385</v>
      </c>
      <c r="IQ17" s="583" t="s">
        <v>146</v>
      </c>
      <c r="IR17" s="586">
        <v>20</v>
      </c>
      <c r="IS17" s="492">
        <v>2500</v>
      </c>
      <c r="IT17" s="493">
        <f t="shared" si="24"/>
        <v>50000</v>
      </c>
      <c r="IU17" s="489"/>
      <c r="IV17" s="397">
        <f>IF(EXACT(VLOOKUP(IO17,OFERTA_0,2,FALSE),IP17),1,0)</f>
        <v>1</v>
      </c>
      <c r="IW17" s="397">
        <f>IF(EXACT(VLOOKUP(IO17,OFERTA_0,3,FALSE),IQ17),1,0)</f>
        <v>1</v>
      </c>
      <c r="IX17" s="398">
        <f>IF(EXACT(VLOOKUP(IO17,OFERTA_0,4,FALSE),IR17),1,0)</f>
        <v>1</v>
      </c>
      <c r="IY17" s="398">
        <f t="shared" si="25"/>
        <v>1</v>
      </c>
      <c r="IZ17" s="398">
        <f t="shared" si="25"/>
        <v>1</v>
      </c>
      <c r="JA17" s="398">
        <f>PRODUCT(IV17:IZ17)</f>
        <v>1</v>
      </c>
      <c r="JB17" s="404">
        <f>ROUND(IT17,0)</f>
        <v>50000</v>
      </c>
      <c r="JC17" s="400">
        <f>IT17-JB17</f>
        <v>0</v>
      </c>
      <c r="JF17" s="621" t="s">
        <v>384</v>
      </c>
      <c r="JG17" s="585" t="s">
        <v>385</v>
      </c>
      <c r="JH17" s="583" t="s">
        <v>146</v>
      </c>
      <c r="JI17" s="586">
        <v>20</v>
      </c>
      <c r="JJ17" s="492">
        <v>6709</v>
      </c>
      <c r="JK17" s="493">
        <f>ROUND(JI17*JJ17,0)</f>
        <v>134180</v>
      </c>
      <c r="JL17" s="489"/>
      <c r="JM17" s="397">
        <f>IF(EXACT(VLOOKUP(JF17,OFERTA_0,2,FALSE),JG17),1,0)</f>
        <v>1</v>
      </c>
      <c r="JN17" s="397">
        <f>IF(EXACT(VLOOKUP(JF17,OFERTA_0,3,FALSE),JH17),1,0)</f>
        <v>1</v>
      </c>
      <c r="JO17" s="398">
        <f>IF(EXACT(VLOOKUP(JF17,OFERTA_0,4,FALSE),JI17),1,0)</f>
        <v>1</v>
      </c>
      <c r="JP17" s="398">
        <f t="shared" si="26"/>
        <v>1</v>
      </c>
      <c r="JQ17" s="398">
        <f t="shared" si="26"/>
        <v>1</v>
      </c>
      <c r="JR17" s="398">
        <f>PRODUCT(JM17:JQ17)</f>
        <v>1</v>
      </c>
      <c r="JS17" s="404">
        <f>ROUND(JK17,0)</f>
        <v>134180</v>
      </c>
      <c r="JT17" s="400">
        <f>JK17-JS17</f>
        <v>0</v>
      </c>
    </row>
    <row r="18" spans="2:280" ht="31.5" customHeight="1" thickTop="1" thickBot="1">
      <c r="B18" s="494" t="s">
        <v>386</v>
      </c>
      <c r="C18" s="477" t="s">
        <v>267</v>
      </c>
      <c r="D18" s="478" t="s">
        <v>108</v>
      </c>
      <c r="E18" s="479"/>
      <c r="F18" s="480"/>
      <c r="G18" s="495"/>
      <c r="H18" s="496">
        <f>SUM(G19:G27)</f>
        <v>0</v>
      </c>
      <c r="K18" s="494"/>
      <c r="L18" s="477"/>
      <c r="M18" s="478"/>
      <c r="N18" s="479"/>
      <c r="O18" s="480"/>
      <c r="P18" s="495"/>
      <c r="Q18" s="496"/>
      <c r="R18" s="397"/>
      <c r="S18" s="397"/>
      <c r="T18" s="398"/>
      <c r="U18" s="398"/>
      <c r="V18" s="398"/>
      <c r="W18" s="398"/>
      <c r="X18" s="399"/>
      <c r="Y18" s="400"/>
      <c r="Z18" s="392"/>
      <c r="AA18" s="392"/>
      <c r="AB18" s="622" t="s">
        <v>386</v>
      </c>
      <c r="AC18" s="587" t="s">
        <v>267</v>
      </c>
      <c r="AD18" s="588" t="s">
        <v>108</v>
      </c>
      <c r="AE18" s="589"/>
      <c r="AF18" s="480"/>
      <c r="AG18" s="495"/>
      <c r="AH18" s="496">
        <f>SUM(AG19:AG27)</f>
        <v>8382306</v>
      </c>
      <c r="AI18" s="397"/>
      <c r="AJ18" s="397"/>
      <c r="AK18" s="398"/>
      <c r="AL18" s="398"/>
      <c r="AM18" s="398"/>
      <c r="AN18" s="398"/>
      <c r="AO18" s="399"/>
      <c r="AP18" s="400"/>
      <c r="AQ18" s="392"/>
      <c r="AR18" s="392"/>
      <c r="AS18" s="941" t="s">
        <v>386</v>
      </c>
      <c r="AT18" s="643" t="s">
        <v>267</v>
      </c>
      <c r="AU18" s="644" t="s">
        <v>108</v>
      </c>
      <c r="AV18" s="645"/>
      <c r="AW18" s="646"/>
      <c r="AX18" s="647"/>
      <c r="AY18" s="929">
        <f>SUM(AX19:AX27)</f>
        <v>6956325</v>
      </c>
      <c r="AZ18" s="397"/>
      <c r="BA18" s="397"/>
      <c r="BB18" s="398"/>
      <c r="BC18" s="398"/>
      <c r="BD18" s="398"/>
      <c r="BE18" s="398"/>
      <c r="BF18" s="399"/>
      <c r="BG18" s="400"/>
      <c r="BJ18" s="955" t="s">
        <v>697</v>
      </c>
      <c r="BK18" s="716" t="s">
        <v>648</v>
      </c>
      <c r="BL18" s="717"/>
      <c r="BM18" s="717"/>
      <c r="BN18" s="717"/>
      <c r="BO18" s="717"/>
      <c r="BP18" s="959">
        <v>8222251</v>
      </c>
      <c r="BQ18" s="397"/>
      <c r="BR18" s="397"/>
      <c r="BS18" s="398"/>
      <c r="BT18" s="398"/>
      <c r="BU18" s="398"/>
      <c r="BV18" s="398"/>
      <c r="BW18" s="399"/>
      <c r="BX18" s="400"/>
      <c r="CA18" s="622" t="s">
        <v>386</v>
      </c>
      <c r="CB18" s="587" t="s">
        <v>267</v>
      </c>
      <c r="CC18" s="588" t="s">
        <v>108</v>
      </c>
      <c r="CD18" s="589"/>
      <c r="CE18" s="761"/>
      <c r="CF18" s="762"/>
      <c r="CG18" s="979">
        <f>SUM(CF19:CF27)</f>
        <v>16420000</v>
      </c>
      <c r="CH18" s="397"/>
      <c r="CI18" s="397"/>
      <c r="CJ18" s="398"/>
      <c r="CK18" s="398"/>
      <c r="CL18" s="398"/>
      <c r="CM18" s="398"/>
      <c r="CN18" s="399"/>
      <c r="CO18" s="400"/>
      <c r="CR18" s="1016" t="s">
        <v>386</v>
      </c>
      <c r="CS18" s="801" t="s">
        <v>267</v>
      </c>
      <c r="CT18" s="802" t="s">
        <v>108</v>
      </c>
      <c r="CU18" s="803"/>
      <c r="CV18" s="804"/>
      <c r="CW18" s="805"/>
      <c r="CX18" s="1000">
        <f>SUM(CW19:CW27)</f>
        <v>13688000</v>
      </c>
      <c r="CY18" s="397"/>
      <c r="CZ18" s="397"/>
      <c r="DA18" s="398"/>
      <c r="DB18" s="398"/>
      <c r="DC18" s="398"/>
      <c r="DD18" s="398"/>
      <c r="DE18" s="399"/>
      <c r="DF18" s="400"/>
      <c r="DI18" s="622" t="s">
        <v>386</v>
      </c>
      <c r="DJ18" s="587" t="s">
        <v>267</v>
      </c>
      <c r="DK18" s="588" t="s">
        <v>108</v>
      </c>
      <c r="DL18" s="589"/>
      <c r="DM18" s="480"/>
      <c r="DN18" s="495"/>
      <c r="DO18" s="496">
        <f>SUM(DN19:DN27)</f>
        <v>6547728</v>
      </c>
      <c r="DP18" s="397"/>
      <c r="DQ18" s="397"/>
      <c r="DR18" s="398"/>
      <c r="DS18" s="398"/>
      <c r="DT18" s="398"/>
      <c r="DU18" s="398"/>
      <c r="DV18" s="399"/>
      <c r="DW18" s="400"/>
      <c r="DZ18" s="622" t="s">
        <v>386</v>
      </c>
      <c r="EA18" s="587" t="s">
        <v>267</v>
      </c>
      <c r="EB18" s="588" t="s">
        <v>108</v>
      </c>
      <c r="EC18" s="589"/>
      <c r="ED18" s="480"/>
      <c r="EE18" s="495"/>
      <c r="EF18" s="496">
        <f>SUM(EE19:EE27)</f>
        <v>8592979</v>
      </c>
      <c r="EG18" s="397"/>
      <c r="EH18" s="397"/>
      <c r="EI18" s="398"/>
      <c r="EJ18" s="398"/>
      <c r="EK18" s="398"/>
      <c r="EL18" s="398"/>
      <c r="EM18" s="399"/>
      <c r="EN18" s="400"/>
      <c r="EQ18" s="622" t="s">
        <v>386</v>
      </c>
      <c r="ER18" s="587" t="s">
        <v>267</v>
      </c>
      <c r="ES18" s="588" t="s">
        <v>108</v>
      </c>
      <c r="ET18" s="589"/>
      <c r="EU18" s="480"/>
      <c r="EV18" s="495"/>
      <c r="EW18" s="496">
        <f>SUM(EV19:EV27)</f>
        <v>30604600</v>
      </c>
      <c r="EX18" s="397"/>
      <c r="EY18" s="397"/>
      <c r="EZ18" s="398"/>
      <c r="FA18" s="398"/>
      <c r="FB18" s="398"/>
      <c r="FC18" s="398"/>
      <c r="FD18" s="399"/>
      <c r="FE18" s="400"/>
      <c r="FH18" s="622" t="s">
        <v>386</v>
      </c>
      <c r="FI18" s="587" t="s">
        <v>267</v>
      </c>
      <c r="FJ18" s="588" t="s">
        <v>108</v>
      </c>
      <c r="FK18" s="589"/>
      <c r="FL18" s="480"/>
      <c r="FM18" s="495"/>
      <c r="FN18" s="496">
        <f>SUM(FM19:FM27)</f>
        <v>15058875</v>
      </c>
      <c r="FO18" s="397"/>
      <c r="FP18" s="397"/>
      <c r="FQ18" s="398"/>
      <c r="FR18" s="398"/>
      <c r="FS18" s="398"/>
      <c r="FT18" s="398"/>
      <c r="FU18" s="399"/>
      <c r="FV18" s="400"/>
      <c r="FY18" s="1043" t="s">
        <v>386</v>
      </c>
      <c r="FZ18" s="869" t="s">
        <v>267</v>
      </c>
      <c r="GA18" s="870" t="s">
        <v>108</v>
      </c>
      <c r="GB18" s="871"/>
      <c r="GC18" s="872"/>
      <c r="GD18" s="873"/>
      <c r="GE18" s="1030">
        <f>SUM(GD19:GD27)</f>
        <v>40197929</v>
      </c>
      <c r="GF18" s="397"/>
      <c r="GG18" s="397"/>
      <c r="GH18" s="398"/>
      <c r="GI18" s="398"/>
      <c r="GJ18" s="398"/>
      <c r="GK18" s="398"/>
      <c r="GL18" s="399"/>
      <c r="GM18" s="400"/>
      <c r="GP18" s="622" t="s">
        <v>386</v>
      </c>
      <c r="GQ18" s="587" t="s">
        <v>267</v>
      </c>
      <c r="GR18" s="588" t="s">
        <v>108</v>
      </c>
      <c r="GS18" s="589"/>
      <c r="GT18" s="480"/>
      <c r="GU18" s="495"/>
      <c r="GV18" s="496">
        <f>SUM(GU19:GU27)</f>
        <v>6580388</v>
      </c>
      <c r="GW18" s="397"/>
      <c r="GX18" s="397"/>
      <c r="GY18" s="398"/>
      <c r="GZ18" s="398"/>
      <c r="HA18" s="398"/>
      <c r="HB18" s="398"/>
      <c r="HC18" s="399"/>
      <c r="HD18" s="400"/>
      <c r="HG18" s="622" t="s">
        <v>386</v>
      </c>
      <c r="HH18" s="587" t="s">
        <v>267</v>
      </c>
      <c r="HI18" s="588" t="s">
        <v>108</v>
      </c>
      <c r="HJ18" s="589"/>
      <c r="HK18" s="480"/>
      <c r="HL18" s="495"/>
      <c r="HM18" s="496">
        <f>SUM(HL19:HL27)</f>
        <v>17934298</v>
      </c>
      <c r="HN18" s="397"/>
      <c r="HO18" s="397"/>
      <c r="HP18" s="398"/>
      <c r="HQ18" s="398"/>
      <c r="HR18" s="398"/>
      <c r="HS18" s="398"/>
      <c r="HT18" s="399"/>
      <c r="HU18" s="400"/>
      <c r="HX18" s="622" t="s">
        <v>386</v>
      </c>
      <c r="HY18" s="587" t="s">
        <v>267</v>
      </c>
      <c r="HZ18" s="588" t="s">
        <v>108</v>
      </c>
      <c r="IA18" s="589"/>
      <c r="IB18" s="480"/>
      <c r="IC18" s="495"/>
      <c r="ID18" s="496">
        <f>SUM(IC19:IC27)</f>
        <v>6908000</v>
      </c>
      <c r="IE18" s="397"/>
      <c r="IF18" s="397"/>
      <c r="IG18" s="398"/>
      <c r="IH18" s="398"/>
      <c r="II18" s="398"/>
      <c r="IJ18" s="398"/>
      <c r="IK18" s="399"/>
      <c r="IL18" s="400"/>
      <c r="IO18" s="622" t="s">
        <v>386</v>
      </c>
      <c r="IP18" s="587" t="s">
        <v>267</v>
      </c>
      <c r="IQ18" s="588" t="s">
        <v>108</v>
      </c>
      <c r="IR18" s="589"/>
      <c r="IS18" s="480"/>
      <c r="IT18" s="495"/>
      <c r="IU18" s="496">
        <f>SUM(IT19:IT27)</f>
        <v>7652000</v>
      </c>
      <c r="IV18" s="397"/>
      <c r="IW18" s="397"/>
      <c r="IX18" s="398"/>
      <c r="IY18" s="398"/>
      <c r="IZ18" s="398"/>
      <c r="JA18" s="398"/>
      <c r="JB18" s="399"/>
      <c r="JC18" s="400"/>
      <c r="JF18" s="622" t="s">
        <v>386</v>
      </c>
      <c r="JG18" s="587" t="s">
        <v>267</v>
      </c>
      <c r="JH18" s="588" t="s">
        <v>108</v>
      </c>
      <c r="JI18" s="589"/>
      <c r="JJ18" s="480"/>
      <c r="JK18" s="495"/>
      <c r="JL18" s="496">
        <f>SUM(JK19:JK27)</f>
        <v>6495294</v>
      </c>
      <c r="JM18" s="397"/>
      <c r="JN18" s="397"/>
      <c r="JO18" s="398"/>
      <c r="JP18" s="398"/>
      <c r="JQ18" s="398"/>
      <c r="JR18" s="398"/>
      <c r="JS18" s="399"/>
      <c r="JT18" s="400"/>
    </row>
    <row r="19" spans="2:280" ht="66" customHeight="1" thickTop="1">
      <c r="B19" s="483" t="s">
        <v>387</v>
      </c>
      <c r="C19" s="484" t="s">
        <v>388</v>
      </c>
      <c r="D19" s="497" t="s">
        <v>148</v>
      </c>
      <c r="E19" s="498">
        <v>21</v>
      </c>
      <c r="F19" s="492"/>
      <c r="G19" s="488">
        <f t="shared" ref="G19:G27" si="27">ROUND(E19*F19,0)</f>
        <v>0</v>
      </c>
      <c r="H19" s="489"/>
      <c r="K19" s="483"/>
      <c r="L19" s="484"/>
      <c r="M19" s="497"/>
      <c r="N19" s="498"/>
      <c r="O19" s="492"/>
      <c r="P19" s="488"/>
      <c r="Q19" s="489"/>
      <c r="R19" s="397" t="e">
        <f t="shared" ref="R19:R31" si="28">IF(EXACT(VLOOKUP(K19,OFERTA_0,2,FALSE),L19),1,0)</f>
        <v>#N/A</v>
      </c>
      <c r="S19" s="397" t="e">
        <f t="shared" ref="S19:S31" si="29">IF(EXACT(VLOOKUP(K19,OFERTA_0,3,FALSE),M19),1,0)</f>
        <v>#N/A</v>
      </c>
      <c r="T19" s="398" t="e">
        <f t="shared" ref="T19:T31" si="30">IF(EXACT(VLOOKUP(K19,OFERTA_0,4,FALSE),N19),1,0)</f>
        <v>#N/A</v>
      </c>
      <c r="U19" s="398">
        <f t="shared" ref="U19:U31" si="31">IF(O19=0,0,1)</f>
        <v>0</v>
      </c>
      <c r="V19" s="398">
        <f t="shared" ref="V19:V31" si="32">IF(P19=0,0,1)</f>
        <v>0</v>
      </c>
      <c r="W19" s="398" t="e">
        <f t="shared" ref="W19:W31" si="33">PRODUCT(R19:V19)</f>
        <v>#N/A</v>
      </c>
      <c r="X19" s="404">
        <f t="shared" ref="X19:X31" si="34">ROUND(P19,0)</f>
        <v>0</v>
      </c>
      <c r="Y19" s="400">
        <f t="shared" ref="Y19:Y31" si="35">P19-X19</f>
        <v>0</v>
      </c>
      <c r="Z19" s="392"/>
      <c r="AA19" s="392"/>
      <c r="AB19" s="621" t="s">
        <v>387</v>
      </c>
      <c r="AC19" s="582" t="s">
        <v>388</v>
      </c>
      <c r="AD19" s="590" t="s">
        <v>148</v>
      </c>
      <c r="AE19" s="591">
        <v>21</v>
      </c>
      <c r="AF19" s="492">
        <v>26889</v>
      </c>
      <c r="AG19" s="488">
        <f t="shared" ref="AG19:AG27" si="36">ROUND(AE19*AF19,0)</f>
        <v>564669</v>
      </c>
      <c r="AH19" s="489"/>
      <c r="AI19" s="397">
        <f t="shared" ref="AI19:AI27" si="37">IF(EXACT(VLOOKUP(AB19,OFERTA_0,2,FALSE),AC19),1,0)</f>
        <v>1</v>
      </c>
      <c r="AJ19" s="397">
        <f t="shared" ref="AJ19:AJ27" si="38">IF(EXACT(VLOOKUP(AB19,OFERTA_0,3,FALSE),AD19),1,0)</f>
        <v>1</v>
      </c>
      <c r="AK19" s="398">
        <f t="shared" ref="AK19:AK27" si="39">IF(EXACT(VLOOKUP(AB19,OFERTA_0,4,FALSE),AE19),1,0)</f>
        <v>1</v>
      </c>
      <c r="AL19" s="398">
        <f t="shared" ref="AL19:AL27" si="40">IF(AF19=0,0,1)</f>
        <v>1</v>
      </c>
      <c r="AM19" s="398">
        <f t="shared" ref="AM19:AM27" si="41">IF(AG19=0,0,1)</f>
        <v>1</v>
      </c>
      <c r="AN19" s="398">
        <f t="shared" ref="AN19:AN27" si="42">PRODUCT(AI19:AM19)</f>
        <v>1</v>
      </c>
      <c r="AO19" s="404">
        <f t="shared" ref="AO19:AO27" si="43">ROUND(AG19,0)</f>
        <v>564669</v>
      </c>
      <c r="AP19" s="400">
        <f t="shared" ref="AP19:AP27" si="44">AG19-AO19</f>
        <v>0</v>
      </c>
      <c r="AQ19" s="392"/>
      <c r="AR19" s="392"/>
      <c r="AS19" s="940" t="s">
        <v>387</v>
      </c>
      <c r="AT19" s="634" t="s">
        <v>388</v>
      </c>
      <c r="AU19" s="648" t="s">
        <v>148</v>
      </c>
      <c r="AV19" s="649">
        <v>21</v>
      </c>
      <c r="AW19" s="641">
        <v>36851.072039999999</v>
      </c>
      <c r="AX19" s="638">
        <f t="shared" ref="AX19:AX27" si="45">ROUND(AV19*AW19,0)</f>
        <v>773873</v>
      </c>
      <c r="AY19" s="928"/>
      <c r="AZ19" s="397">
        <f t="shared" ref="AZ19:AZ27" si="46">IF(EXACT(VLOOKUP(AS19,OFERTA_0,2,FALSE),AT19),1,0)</f>
        <v>1</v>
      </c>
      <c r="BA19" s="397">
        <f t="shared" ref="BA19:BA27" si="47">IF(EXACT(VLOOKUP(AS19,OFERTA_0,3,FALSE),AU19),1,0)</f>
        <v>1</v>
      </c>
      <c r="BB19" s="398">
        <f t="shared" ref="BB19:BB27" si="48">IF(EXACT(VLOOKUP(AS19,OFERTA_0,4,FALSE),AV19),1,0)</f>
        <v>1</v>
      </c>
      <c r="BC19" s="398">
        <f t="shared" ref="BC19:BC27" si="49">IF(AW19=0,0,1)</f>
        <v>1</v>
      </c>
      <c r="BD19" s="398">
        <f t="shared" ref="BD19:BD27" si="50">IF(AX19=0,0,1)</f>
        <v>1</v>
      </c>
      <c r="BE19" s="398">
        <f t="shared" ref="BE19:BE27" si="51">PRODUCT(AZ19:BD19)</f>
        <v>1</v>
      </c>
      <c r="BF19" s="404">
        <f t="shared" ref="BF19:BF27" si="52">ROUND(AX19,0)</f>
        <v>773873</v>
      </c>
      <c r="BG19" s="400">
        <f t="shared" ref="BG19:BG27" si="53">AX19-BF19</f>
        <v>0</v>
      </c>
      <c r="BJ19" s="953" t="s">
        <v>698</v>
      </c>
      <c r="BK19" s="1056" t="s">
        <v>388</v>
      </c>
      <c r="BL19" s="707" t="s">
        <v>649</v>
      </c>
      <c r="BM19" s="708">
        <v>21</v>
      </c>
      <c r="BN19" s="709">
        <v>24585</v>
      </c>
      <c r="BO19" s="710">
        <v>516285</v>
      </c>
      <c r="BP19" s="706"/>
      <c r="BQ19" s="397">
        <f t="shared" ref="BQ19:BQ27" si="54">IF(EXACT(VLOOKUP(BJ19,OFERTA_0,2,FALSE),BK19),1,0)</f>
        <v>1</v>
      </c>
      <c r="BR19" s="397">
        <f t="shared" ref="BR19:BR27" si="55">IF(EXACT(VLOOKUP(BJ19,OFERTA_0,3,FALSE),BL19),1,0)</f>
        <v>1</v>
      </c>
      <c r="BS19" s="398">
        <f t="shared" ref="BS19:BS27" si="56">IF(EXACT(VLOOKUP(BJ19,OFERTA_0,4,FALSE),BM19),1,0)</f>
        <v>1</v>
      </c>
      <c r="BT19" s="398">
        <f t="shared" ref="BT19:BT27" si="57">IF(BN19=0,0,1)</f>
        <v>1</v>
      </c>
      <c r="BU19" s="398">
        <f t="shared" ref="BU19:BU27" si="58">IF(BO19=0,0,1)</f>
        <v>1</v>
      </c>
      <c r="BV19" s="398">
        <f t="shared" ref="BV19:BV27" si="59">PRODUCT(BQ19:BU19)</f>
        <v>1</v>
      </c>
      <c r="BW19" s="404">
        <f t="shared" ref="BW19:BW27" si="60">ROUND(BO19,0)</f>
        <v>516285</v>
      </c>
      <c r="BX19" s="400">
        <f t="shared" ref="BX19:BX27" si="61">BO19-BW19</f>
        <v>0</v>
      </c>
      <c r="CA19" s="621" t="s">
        <v>387</v>
      </c>
      <c r="CB19" s="755" t="s">
        <v>388</v>
      </c>
      <c r="CC19" s="590" t="s">
        <v>148</v>
      </c>
      <c r="CD19" s="591">
        <v>21</v>
      </c>
      <c r="CE19" s="759">
        <v>55000</v>
      </c>
      <c r="CF19" s="757">
        <f t="shared" ref="CF19:CF27" si="62">ROUND(CD19*CE19,0)</f>
        <v>1155000</v>
      </c>
      <c r="CG19" s="977"/>
      <c r="CH19" s="397">
        <f t="shared" ref="CH19:CH27" si="63">IF(EXACT(VLOOKUP(CA19,OFERTA_0,2,FALSE),CB19),1,0)</f>
        <v>1</v>
      </c>
      <c r="CI19" s="397">
        <f t="shared" ref="CI19:CI27" si="64">IF(EXACT(VLOOKUP(CA19,OFERTA_0,3,FALSE),CC19),1,0)</f>
        <v>1</v>
      </c>
      <c r="CJ19" s="398">
        <f t="shared" ref="CJ19:CJ27" si="65">IF(EXACT(VLOOKUP(CA19,OFERTA_0,4,FALSE),CD19),1,0)</f>
        <v>1</v>
      </c>
      <c r="CK19" s="398">
        <f t="shared" ref="CK19:CK27" si="66">IF(CE19=0,0,1)</f>
        <v>1</v>
      </c>
      <c r="CL19" s="398">
        <f t="shared" ref="CL19:CL27" si="67">IF(CF19=0,0,1)</f>
        <v>1</v>
      </c>
      <c r="CM19" s="398">
        <f t="shared" ref="CM19:CM27" si="68">PRODUCT(CH19:CL19)</f>
        <v>1</v>
      </c>
      <c r="CN19" s="404">
        <f t="shared" ref="CN19:CN27" si="69">ROUND(CF19,0)</f>
        <v>1155000</v>
      </c>
      <c r="CO19" s="400">
        <f t="shared" ref="CO19:CO27" si="70">CF19-CN19</f>
        <v>0</v>
      </c>
      <c r="CR19" s="1014" t="s">
        <v>387</v>
      </c>
      <c r="CS19" s="788" t="s">
        <v>388</v>
      </c>
      <c r="CT19" s="789" t="s">
        <v>148</v>
      </c>
      <c r="CU19" s="790">
        <v>21</v>
      </c>
      <c r="CV19" s="791">
        <v>29000</v>
      </c>
      <c r="CW19" s="792">
        <f t="shared" ref="CW19:CW27" si="71">ROUND(CU19*CV19,0)</f>
        <v>609000</v>
      </c>
      <c r="CX19" s="1001"/>
      <c r="CY19" s="397">
        <f t="shared" ref="CY19:CY27" si="72">IF(EXACT(VLOOKUP(CR19,OFERTA_0,2,FALSE),CS19),1,0)</f>
        <v>1</v>
      </c>
      <c r="CZ19" s="397">
        <f t="shared" ref="CZ19:CZ27" si="73">IF(EXACT(VLOOKUP(CR19,OFERTA_0,3,FALSE),CT19),1,0)</f>
        <v>1</v>
      </c>
      <c r="DA19" s="398">
        <f t="shared" ref="DA19:DA27" si="74">IF(EXACT(VLOOKUP(CR19,OFERTA_0,4,FALSE),CU19),1,0)</f>
        <v>1</v>
      </c>
      <c r="DB19" s="398">
        <f t="shared" ref="DB19:DB27" si="75">IF(CV19=0,0,1)</f>
        <v>1</v>
      </c>
      <c r="DC19" s="398">
        <f t="shared" ref="DC19:DC27" si="76">IF(CW19=0,0,1)</f>
        <v>1</v>
      </c>
      <c r="DD19" s="398">
        <f t="shared" ref="DD19:DD27" si="77">PRODUCT(CY19:DC19)</f>
        <v>1</v>
      </c>
      <c r="DE19" s="404">
        <f t="shared" ref="DE19:DE27" si="78">ROUND(CW19,0)</f>
        <v>609000</v>
      </c>
      <c r="DF19" s="400">
        <f t="shared" ref="DF19:DF27" si="79">CW19-DE19</f>
        <v>0</v>
      </c>
      <c r="DI19" s="621" t="s">
        <v>387</v>
      </c>
      <c r="DJ19" s="582" t="s">
        <v>388</v>
      </c>
      <c r="DK19" s="590" t="s">
        <v>148</v>
      </c>
      <c r="DL19" s="591">
        <v>21</v>
      </c>
      <c r="DM19" s="492">
        <v>24660</v>
      </c>
      <c r="DN19" s="488">
        <f t="shared" ref="DN19:DN27" si="80">ROUND(DL19*DM19,0)</f>
        <v>517860</v>
      </c>
      <c r="DO19" s="489"/>
      <c r="DP19" s="397">
        <f t="shared" ref="DP19:DP27" si="81">IF(EXACT(VLOOKUP(DI19,OFERTA_0,2,FALSE),DJ19),1,0)</f>
        <v>1</v>
      </c>
      <c r="DQ19" s="397">
        <f t="shared" ref="DQ19:DQ27" si="82">IF(EXACT(VLOOKUP(DI19,OFERTA_0,3,FALSE),DK19),1,0)</f>
        <v>1</v>
      </c>
      <c r="DR19" s="398">
        <f t="shared" ref="DR19:DR27" si="83">IF(EXACT(VLOOKUP(DI19,OFERTA_0,4,FALSE),DL19),1,0)</f>
        <v>1</v>
      </c>
      <c r="DS19" s="398">
        <f t="shared" ref="DS19:DS27" si="84">IF(DM19=0,0,1)</f>
        <v>1</v>
      </c>
      <c r="DT19" s="398">
        <f t="shared" ref="DT19:DT27" si="85">IF(DN19=0,0,1)</f>
        <v>1</v>
      </c>
      <c r="DU19" s="398">
        <f t="shared" ref="DU19:DU27" si="86">PRODUCT(DP19:DT19)</f>
        <v>1</v>
      </c>
      <c r="DV19" s="404">
        <f t="shared" ref="DV19:DV27" si="87">ROUND(DN19,0)</f>
        <v>517860</v>
      </c>
      <c r="DW19" s="400">
        <f t="shared" ref="DW19:DW27" si="88">DN19-DV19</f>
        <v>0</v>
      </c>
      <c r="DZ19" s="621" t="s">
        <v>387</v>
      </c>
      <c r="EA19" s="582" t="s">
        <v>388</v>
      </c>
      <c r="EB19" s="590" t="s">
        <v>148</v>
      </c>
      <c r="EC19" s="591">
        <v>21</v>
      </c>
      <c r="ED19" s="492">
        <v>23419</v>
      </c>
      <c r="EE19" s="488">
        <f t="shared" ref="EE19:EE27" si="89">ROUND(EC19*ED19,0)</f>
        <v>491799</v>
      </c>
      <c r="EF19" s="489"/>
      <c r="EG19" s="397">
        <f t="shared" ref="EG19:EG27" si="90">IF(EXACT(VLOOKUP(DZ19,OFERTA_0,2,FALSE),EA19),1,0)</f>
        <v>1</v>
      </c>
      <c r="EH19" s="397">
        <f t="shared" ref="EH19:EH27" si="91">IF(EXACT(VLOOKUP(DZ19,OFERTA_0,3,FALSE),EB19),1,0)</f>
        <v>1</v>
      </c>
      <c r="EI19" s="398">
        <f t="shared" ref="EI19:EI27" si="92">IF(EXACT(VLOOKUP(DZ19,OFERTA_0,4,FALSE),EC19),1,0)</f>
        <v>1</v>
      </c>
      <c r="EJ19" s="398">
        <f t="shared" ref="EJ19:EJ27" si="93">IF(ED19=0,0,1)</f>
        <v>1</v>
      </c>
      <c r="EK19" s="398">
        <f t="shared" ref="EK19:EK27" si="94">IF(EE19=0,0,1)</f>
        <v>1</v>
      </c>
      <c r="EL19" s="398">
        <f t="shared" ref="EL19:EL27" si="95">PRODUCT(EG19:EK19)</f>
        <v>1</v>
      </c>
      <c r="EM19" s="404">
        <f t="shared" ref="EM19:EM27" si="96">ROUND(EE19,0)</f>
        <v>491799</v>
      </c>
      <c r="EN19" s="400">
        <f t="shared" ref="EN19:EN27" si="97">EE19-EM19</f>
        <v>0</v>
      </c>
      <c r="EQ19" s="621" t="s">
        <v>387</v>
      </c>
      <c r="ER19" s="582" t="s">
        <v>388</v>
      </c>
      <c r="ES19" s="590" t="s">
        <v>148</v>
      </c>
      <c r="ET19" s="591">
        <v>21</v>
      </c>
      <c r="EU19" s="492">
        <v>98700</v>
      </c>
      <c r="EV19" s="488">
        <f t="shared" ref="EV19:EV27" si="98">ROUND(ET19*EU19,0)</f>
        <v>2072700</v>
      </c>
      <c r="EW19" s="489"/>
      <c r="EX19" s="397">
        <f t="shared" ref="EX19:EX27" si="99">IF(EXACT(VLOOKUP(EQ19,OFERTA_0,2,FALSE),ER19),1,0)</f>
        <v>1</v>
      </c>
      <c r="EY19" s="397">
        <f t="shared" ref="EY19:EY27" si="100">IF(EXACT(VLOOKUP(EQ19,OFERTA_0,3,FALSE),ES19),1,0)</f>
        <v>1</v>
      </c>
      <c r="EZ19" s="398">
        <f t="shared" ref="EZ19:EZ27" si="101">IF(EXACT(VLOOKUP(EQ19,OFERTA_0,4,FALSE),ET19),1,0)</f>
        <v>1</v>
      </c>
      <c r="FA19" s="398">
        <f t="shared" ref="FA19:FA27" si="102">IF(EU19=0,0,1)</f>
        <v>1</v>
      </c>
      <c r="FB19" s="398">
        <f t="shared" ref="FB19:FB27" si="103">IF(EV19=0,0,1)</f>
        <v>1</v>
      </c>
      <c r="FC19" s="398">
        <f t="shared" ref="FC19:FC27" si="104">PRODUCT(EX19:FB19)</f>
        <v>1</v>
      </c>
      <c r="FD19" s="404">
        <f t="shared" ref="FD19:FD27" si="105">ROUND(EV19,0)</f>
        <v>2072700</v>
      </c>
      <c r="FE19" s="400">
        <f t="shared" ref="FE19:FE27" si="106">EV19-FD19</f>
        <v>0</v>
      </c>
      <c r="FH19" s="621" t="s">
        <v>387</v>
      </c>
      <c r="FI19" s="582" t="s">
        <v>388</v>
      </c>
      <c r="FJ19" s="590" t="s">
        <v>148</v>
      </c>
      <c r="FK19" s="591">
        <v>21</v>
      </c>
      <c r="FL19" s="492">
        <v>63375</v>
      </c>
      <c r="FM19" s="488">
        <f t="shared" ref="FM19:FM27" si="107">ROUND(FK19*FL19,0)</f>
        <v>1330875</v>
      </c>
      <c r="FN19" s="489"/>
      <c r="FO19" s="397">
        <f t="shared" ref="FO19:FO27" si="108">IF(EXACT(VLOOKUP(FH19,OFERTA_0,2,FALSE),FI19),1,0)</f>
        <v>1</v>
      </c>
      <c r="FP19" s="397">
        <f t="shared" ref="FP19:FP27" si="109">IF(EXACT(VLOOKUP(FH19,OFERTA_0,3,FALSE),FJ19),1,0)</f>
        <v>1</v>
      </c>
      <c r="FQ19" s="398">
        <f t="shared" ref="FQ19:FQ27" si="110">IF(EXACT(VLOOKUP(FH19,OFERTA_0,4,FALSE),FK19),1,0)</f>
        <v>1</v>
      </c>
      <c r="FR19" s="398">
        <f t="shared" ref="FR19:FR27" si="111">IF(FL19=0,0,1)</f>
        <v>1</v>
      </c>
      <c r="FS19" s="398">
        <f t="shared" ref="FS19:FS27" si="112">IF(FM19=0,0,1)</f>
        <v>1</v>
      </c>
      <c r="FT19" s="398">
        <f t="shared" ref="FT19:FT27" si="113">PRODUCT(FO19:FS19)</f>
        <v>1</v>
      </c>
      <c r="FU19" s="404">
        <f t="shared" ref="FU19:FU27" si="114">ROUND(FM19,0)</f>
        <v>1330875</v>
      </c>
      <c r="FV19" s="400">
        <f t="shared" ref="FV19:FV27" si="115">FM19-FU19</f>
        <v>0</v>
      </c>
      <c r="FY19" s="1042" t="s">
        <v>387</v>
      </c>
      <c r="FZ19" s="860" t="s">
        <v>388</v>
      </c>
      <c r="GA19" s="874" t="s">
        <v>148</v>
      </c>
      <c r="GB19" s="875">
        <v>21</v>
      </c>
      <c r="GC19" s="867">
        <v>37889</v>
      </c>
      <c r="GD19" s="864">
        <f t="shared" ref="GD19:GD27" si="116">ROUND(GB19*GC19,0)</f>
        <v>795669</v>
      </c>
      <c r="GE19" s="1029"/>
      <c r="GF19" s="397">
        <f t="shared" ref="GF19:GF27" si="117">IF(EXACT(VLOOKUP(FY19,OFERTA_0,2,FALSE),FZ19),1,0)</f>
        <v>1</v>
      </c>
      <c r="GG19" s="397">
        <f t="shared" ref="GG19:GG27" si="118">IF(EXACT(VLOOKUP(FY19,OFERTA_0,3,FALSE),GA19),1,0)</f>
        <v>1</v>
      </c>
      <c r="GH19" s="398">
        <f t="shared" ref="GH19:GH27" si="119">IF(EXACT(VLOOKUP(FY19,OFERTA_0,4,FALSE),GB19),1,0)</f>
        <v>1</v>
      </c>
      <c r="GI19" s="398">
        <f t="shared" ref="GI19:GI27" si="120">IF(GC19=0,0,1)</f>
        <v>1</v>
      </c>
      <c r="GJ19" s="398">
        <f t="shared" ref="GJ19:GJ27" si="121">IF(GD19=0,0,1)</f>
        <v>1</v>
      </c>
      <c r="GK19" s="398">
        <f t="shared" ref="GK19:GK27" si="122">PRODUCT(GF19:GJ19)</f>
        <v>1</v>
      </c>
      <c r="GL19" s="404">
        <f t="shared" ref="GL19:GL27" si="123">ROUND(GD19,0)</f>
        <v>795669</v>
      </c>
      <c r="GM19" s="400">
        <f t="shared" ref="GM19:GM27" si="124">GD19-GL19</f>
        <v>0</v>
      </c>
      <c r="GP19" s="621" t="s">
        <v>387</v>
      </c>
      <c r="GQ19" s="582" t="s">
        <v>388</v>
      </c>
      <c r="GR19" s="590" t="s">
        <v>148</v>
      </c>
      <c r="GS19" s="591">
        <v>21</v>
      </c>
      <c r="GT19" s="492">
        <v>24783</v>
      </c>
      <c r="GU19" s="488">
        <f t="shared" ref="GU19:GU27" si="125">ROUND(GS19*GT19,0)</f>
        <v>520443</v>
      </c>
      <c r="GV19" s="489"/>
      <c r="GW19" s="397">
        <f t="shared" ref="GW19:GW27" si="126">IF(EXACT(VLOOKUP(GP19,OFERTA_0,2,FALSE),GQ19),1,0)</f>
        <v>1</v>
      </c>
      <c r="GX19" s="397">
        <f t="shared" ref="GX19:GX27" si="127">IF(EXACT(VLOOKUP(GP19,OFERTA_0,3,FALSE),GR19),1,0)</f>
        <v>1</v>
      </c>
      <c r="GY19" s="398">
        <f t="shared" ref="GY19:GY27" si="128">IF(EXACT(VLOOKUP(GP19,OFERTA_0,4,FALSE),GS19),1,0)</f>
        <v>1</v>
      </c>
      <c r="GZ19" s="398">
        <f t="shared" ref="GZ19:GZ27" si="129">IF(GT19=0,0,1)</f>
        <v>1</v>
      </c>
      <c r="HA19" s="398">
        <f t="shared" ref="HA19:HA27" si="130">IF(GU19=0,0,1)</f>
        <v>1</v>
      </c>
      <c r="HB19" s="398">
        <f t="shared" ref="HB19:HB27" si="131">PRODUCT(GW19:HA19)</f>
        <v>1</v>
      </c>
      <c r="HC19" s="404">
        <f t="shared" ref="HC19:HC27" si="132">ROUND(GU19,0)</f>
        <v>520443</v>
      </c>
      <c r="HD19" s="400">
        <f t="shared" ref="HD19:HD27" si="133">GU19-HC19</f>
        <v>0</v>
      </c>
      <c r="HG19" s="621" t="s">
        <v>387</v>
      </c>
      <c r="HH19" s="582" t="s">
        <v>388</v>
      </c>
      <c r="HI19" s="590" t="s">
        <v>148</v>
      </c>
      <c r="HJ19" s="591">
        <v>21</v>
      </c>
      <c r="HK19" s="492">
        <v>60000</v>
      </c>
      <c r="HL19" s="488">
        <f t="shared" ref="HL19:HL27" si="134">ROUND(HJ19*HK19,0)</f>
        <v>1260000</v>
      </c>
      <c r="HM19" s="489"/>
      <c r="HN19" s="397">
        <f t="shared" ref="HN19:HN27" si="135">IF(EXACT(VLOOKUP(HG19,OFERTA_0,2,FALSE),HH19),1,0)</f>
        <v>1</v>
      </c>
      <c r="HO19" s="397">
        <f t="shared" ref="HO19:HO27" si="136">IF(EXACT(VLOOKUP(HG19,OFERTA_0,3,FALSE),HI19),1,0)</f>
        <v>1</v>
      </c>
      <c r="HP19" s="398">
        <f t="shared" ref="HP19:HP27" si="137">IF(EXACT(VLOOKUP(HG19,OFERTA_0,4,FALSE),HJ19),1,0)</f>
        <v>1</v>
      </c>
      <c r="HQ19" s="398">
        <f t="shared" ref="HQ19:HQ27" si="138">IF(HK19=0,0,1)</f>
        <v>1</v>
      </c>
      <c r="HR19" s="398">
        <f t="shared" ref="HR19:HR27" si="139">IF(HL19=0,0,1)</f>
        <v>1</v>
      </c>
      <c r="HS19" s="398">
        <f t="shared" ref="HS19:HS27" si="140">PRODUCT(HN19:HR19)</f>
        <v>1</v>
      </c>
      <c r="HT19" s="404">
        <f t="shared" ref="HT19:HT27" si="141">ROUND(HL19,0)</f>
        <v>1260000</v>
      </c>
      <c r="HU19" s="400">
        <f t="shared" ref="HU19:HU27" si="142">HL19-HT19</f>
        <v>0</v>
      </c>
      <c r="HX19" s="621" t="s">
        <v>387</v>
      </c>
      <c r="HY19" s="582" t="s">
        <v>388</v>
      </c>
      <c r="HZ19" s="590" t="s">
        <v>148</v>
      </c>
      <c r="IA19" s="591">
        <v>21</v>
      </c>
      <c r="IB19" s="492">
        <v>18000</v>
      </c>
      <c r="IC19" s="488">
        <f t="shared" ref="IC19:IC27" si="143">ROUND(IA19*IB19,0)</f>
        <v>378000</v>
      </c>
      <c r="ID19" s="489"/>
      <c r="IE19" s="397">
        <f t="shared" ref="IE19:IE27" si="144">IF(EXACT(VLOOKUP(HX19,OFERTA_0,2,FALSE),HY19),1,0)</f>
        <v>1</v>
      </c>
      <c r="IF19" s="397">
        <f t="shared" ref="IF19:IF27" si="145">IF(EXACT(VLOOKUP(HX19,OFERTA_0,3,FALSE),HZ19),1,0)</f>
        <v>1</v>
      </c>
      <c r="IG19" s="398">
        <f t="shared" ref="IG19:IG27" si="146">IF(EXACT(VLOOKUP(HX19,OFERTA_0,4,FALSE),IA19),1,0)</f>
        <v>1</v>
      </c>
      <c r="IH19" s="398">
        <f t="shared" ref="IH19:IH27" si="147">IF(IB19=0,0,1)</f>
        <v>1</v>
      </c>
      <c r="II19" s="398">
        <f t="shared" ref="II19:II27" si="148">IF(IC19=0,0,1)</f>
        <v>1</v>
      </c>
      <c r="IJ19" s="398">
        <f t="shared" ref="IJ19:IJ27" si="149">PRODUCT(IE19:II19)</f>
        <v>1</v>
      </c>
      <c r="IK19" s="404">
        <f t="shared" ref="IK19:IK27" si="150">ROUND(IC19,0)</f>
        <v>378000</v>
      </c>
      <c r="IL19" s="400">
        <f t="shared" ref="IL19:IL27" si="151">IC19-IK19</f>
        <v>0</v>
      </c>
      <c r="IO19" s="621" t="s">
        <v>387</v>
      </c>
      <c r="IP19" s="582" t="s">
        <v>388</v>
      </c>
      <c r="IQ19" s="590" t="s">
        <v>148</v>
      </c>
      <c r="IR19" s="591">
        <v>21</v>
      </c>
      <c r="IS19" s="492">
        <v>35000</v>
      </c>
      <c r="IT19" s="488">
        <f t="shared" ref="IT19:IT27" si="152">ROUND(IR19*IS19,0)</f>
        <v>735000</v>
      </c>
      <c r="IU19" s="489"/>
      <c r="IV19" s="397">
        <f t="shared" ref="IV19:IV27" si="153">IF(EXACT(VLOOKUP(IO19,OFERTA_0,2,FALSE),IP19),1,0)</f>
        <v>1</v>
      </c>
      <c r="IW19" s="397">
        <f t="shared" ref="IW19:IW27" si="154">IF(EXACT(VLOOKUP(IO19,OFERTA_0,3,FALSE),IQ19),1,0)</f>
        <v>1</v>
      </c>
      <c r="IX19" s="398">
        <f t="shared" ref="IX19:IX27" si="155">IF(EXACT(VLOOKUP(IO19,OFERTA_0,4,FALSE),IR19),1,0)</f>
        <v>1</v>
      </c>
      <c r="IY19" s="398">
        <f t="shared" ref="IY19:IY27" si="156">IF(IS19=0,0,1)</f>
        <v>1</v>
      </c>
      <c r="IZ19" s="398">
        <f t="shared" ref="IZ19:IZ27" si="157">IF(IT19=0,0,1)</f>
        <v>1</v>
      </c>
      <c r="JA19" s="398">
        <f t="shared" ref="JA19:JA27" si="158">PRODUCT(IV19:IZ19)</f>
        <v>1</v>
      </c>
      <c r="JB19" s="404">
        <f t="shared" ref="JB19:JB27" si="159">ROUND(IT19,0)</f>
        <v>735000</v>
      </c>
      <c r="JC19" s="400">
        <f t="shared" ref="JC19:JC27" si="160">IT19-JB19</f>
        <v>0</v>
      </c>
      <c r="JF19" s="621" t="s">
        <v>387</v>
      </c>
      <c r="JG19" s="582" t="s">
        <v>388</v>
      </c>
      <c r="JH19" s="590" t="s">
        <v>148</v>
      </c>
      <c r="JI19" s="591">
        <v>21</v>
      </c>
      <c r="JJ19" s="492">
        <v>24461</v>
      </c>
      <c r="JK19" s="488">
        <f t="shared" ref="JK19:JK27" si="161">ROUND(JI19*JJ19,0)</f>
        <v>513681</v>
      </c>
      <c r="JL19" s="489"/>
      <c r="JM19" s="397">
        <f t="shared" ref="JM19:JM27" si="162">IF(EXACT(VLOOKUP(JF19,OFERTA_0,2,FALSE),JG19),1,0)</f>
        <v>1</v>
      </c>
      <c r="JN19" s="397">
        <f t="shared" ref="JN19:JN27" si="163">IF(EXACT(VLOOKUP(JF19,OFERTA_0,3,FALSE),JH19),1,0)</f>
        <v>1</v>
      </c>
      <c r="JO19" s="398">
        <f t="shared" ref="JO19:JO27" si="164">IF(EXACT(VLOOKUP(JF19,OFERTA_0,4,FALSE),JI19),1,0)</f>
        <v>1</v>
      </c>
      <c r="JP19" s="398">
        <f t="shared" ref="JP19:JP27" si="165">IF(JJ19=0,0,1)</f>
        <v>1</v>
      </c>
      <c r="JQ19" s="398">
        <f t="shared" ref="JQ19:JQ27" si="166">IF(JK19=0,0,1)</f>
        <v>1</v>
      </c>
      <c r="JR19" s="398">
        <f t="shared" ref="JR19:JR27" si="167">PRODUCT(JM19:JQ19)</f>
        <v>1</v>
      </c>
      <c r="JS19" s="404">
        <f t="shared" ref="JS19:JS27" si="168">ROUND(JK19,0)</f>
        <v>513681</v>
      </c>
      <c r="JT19" s="400">
        <f t="shared" ref="JT19:JT27" si="169">JK19-JS19</f>
        <v>0</v>
      </c>
    </row>
    <row r="20" spans="2:280" ht="57.75" customHeight="1">
      <c r="B20" s="483" t="s">
        <v>389</v>
      </c>
      <c r="C20" s="484" t="s">
        <v>390</v>
      </c>
      <c r="D20" s="497" t="s">
        <v>148</v>
      </c>
      <c r="E20" s="498">
        <v>20</v>
      </c>
      <c r="F20" s="492"/>
      <c r="G20" s="488">
        <f t="shared" si="27"/>
        <v>0</v>
      </c>
      <c r="H20" s="489"/>
      <c r="K20" s="483"/>
      <c r="L20" s="484"/>
      <c r="M20" s="497"/>
      <c r="N20" s="498"/>
      <c r="O20" s="492"/>
      <c r="P20" s="488"/>
      <c r="Q20" s="489"/>
      <c r="R20" s="397" t="e">
        <f t="shared" si="28"/>
        <v>#N/A</v>
      </c>
      <c r="S20" s="397" t="e">
        <f t="shared" si="29"/>
        <v>#N/A</v>
      </c>
      <c r="T20" s="398" t="e">
        <f t="shared" si="30"/>
        <v>#N/A</v>
      </c>
      <c r="U20" s="398">
        <f t="shared" si="31"/>
        <v>0</v>
      </c>
      <c r="V20" s="398">
        <f t="shared" si="32"/>
        <v>0</v>
      </c>
      <c r="W20" s="398" t="e">
        <f t="shared" si="33"/>
        <v>#N/A</v>
      </c>
      <c r="X20" s="404">
        <f t="shared" si="34"/>
        <v>0</v>
      </c>
      <c r="Y20" s="400">
        <f t="shared" si="35"/>
        <v>0</v>
      </c>
      <c r="Z20" s="392"/>
      <c r="AA20" s="392"/>
      <c r="AB20" s="621" t="s">
        <v>389</v>
      </c>
      <c r="AC20" s="582" t="s">
        <v>390</v>
      </c>
      <c r="AD20" s="590" t="s">
        <v>148</v>
      </c>
      <c r="AE20" s="591">
        <v>20</v>
      </c>
      <c r="AF20" s="492">
        <v>18916</v>
      </c>
      <c r="AG20" s="488">
        <f t="shared" si="36"/>
        <v>378320</v>
      </c>
      <c r="AH20" s="489"/>
      <c r="AI20" s="397">
        <f t="shared" si="37"/>
        <v>1</v>
      </c>
      <c r="AJ20" s="397">
        <f t="shared" si="38"/>
        <v>1</v>
      </c>
      <c r="AK20" s="398">
        <f t="shared" si="39"/>
        <v>1</v>
      </c>
      <c r="AL20" s="398">
        <f t="shared" si="40"/>
        <v>1</v>
      </c>
      <c r="AM20" s="398">
        <f t="shared" si="41"/>
        <v>1</v>
      </c>
      <c r="AN20" s="398">
        <f t="shared" si="42"/>
        <v>1</v>
      </c>
      <c r="AO20" s="404">
        <f t="shared" si="43"/>
        <v>378320</v>
      </c>
      <c r="AP20" s="400">
        <f t="shared" si="44"/>
        <v>0</v>
      </c>
      <c r="AQ20" s="392"/>
      <c r="AR20" s="392"/>
      <c r="AS20" s="940" t="s">
        <v>389</v>
      </c>
      <c r="AT20" s="650" t="s">
        <v>390</v>
      </c>
      <c r="AU20" s="648" t="s">
        <v>148</v>
      </c>
      <c r="AV20" s="649">
        <v>20</v>
      </c>
      <c r="AW20" s="641">
        <v>34928.389719999999</v>
      </c>
      <c r="AX20" s="638">
        <f t="shared" si="45"/>
        <v>698568</v>
      </c>
      <c r="AY20" s="928"/>
      <c r="AZ20" s="397">
        <f t="shared" si="46"/>
        <v>1</v>
      </c>
      <c r="BA20" s="397">
        <f t="shared" si="47"/>
        <v>1</v>
      </c>
      <c r="BB20" s="398">
        <f t="shared" si="48"/>
        <v>1</v>
      </c>
      <c r="BC20" s="398">
        <f t="shared" si="49"/>
        <v>1</v>
      </c>
      <c r="BD20" s="398">
        <f t="shared" si="50"/>
        <v>1</v>
      </c>
      <c r="BE20" s="398">
        <f t="shared" si="51"/>
        <v>1</v>
      </c>
      <c r="BF20" s="404">
        <f t="shared" si="52"/>
        <v>698568</v>
      </c>
      <c r="BG20" s="400">
        <f t="shared" si="53"/>
        <v>0</v>
      </c>
      <c r="BJ20" s="954" t="s">
        <v>699</v>
      </c>
      <c r="BK20" s="1056" t="s">
        <v>390</v>
      </c>
      <c r="BL20" s="707" t="s">
        <v>649</v>
      </c>
      <c r="BM20" s="708">
        <v>20</v>
      </c>
      <c r="BN20" s="709">
        <v>12589</v>
      </c>
      <c r="BO20" s="710">
        <v>251780</v>
      </c>
      <c r="BP20" s="960"/>
      <c r="BQ20" s="397">
        <f t="shared" si="54"/>
        <v>1</v>
      </c>
      <c r="BR20" s="397">
        <f t="shared" si="55"/>
        <v>1</v>
      </c>
      <c r="BS20" s="398">
        <f t="shared" si="56"/>
        <v>1</v>
      </c>
      <c r="BT20" s="398">
        <f t="shared" si="57"/>
        <v>1</v>
      </c>
      <c r="BU20" s="398">
        <f t="shared" si="58"/>
        <v>1</v>
      </c>
      <c r="BV20" s="398">
        <f t="shared" si="59"/>
        <v>1</v>
      </c>
      <c r="BW20" s="404">
        <f t="shared" si="60"/>
        <v>251780</v>
      </c>
      <c r="BX20" s="400">
        <f t="shared" si="61"/>
        <v>0</v>
      </c>
      <c r="CA20" s="621" t="s">
        <v>389</v>
      </c>
      <c r="CB20" s="755" t="s">
        <v>390</v>
      </c>
      <c r="CC20" s="590" t="s">
        <v>148</v>
      </c>
      <c r="CD20" s="591">
        <v>20</v>
      </c>
      <c r="CE20" s="759">
        <v>45000</v>
      </c>
      <c r="CF20" s="757">
        <f t="shared" si="62"/>
        <v>900000</v>
      </c>
      <c r="CG20" s="978"/>
      <c r="CH20" s="397">
        <f t="shared" si="63"/>
        <v>1</v>
      </c>
      <c r="CI20" s="397">
        <f t="shared" si="64"/>
        <v>1</v>
      </c>
      <c r="CJ20" s="398">
        <f t="shared" si="65"/>
        <v>1</v>
      </c>
      <c r="CK20" s="398">
        <f t="shared" si="66"/>
        <v>1</v>
      </c>
      <c r="CL20" s="398">
        <f t="shared" si="67"/>
        <v>1</v>
      </c>
      <c r="CM20" s="398">
        <f t="shared" si="68"/>
        <v>1</v>
      </c>
      <c r="CN20" s="404">
        <f t="shared" si="69"/>
        <v>900000</v>
      </c>
      <c r="CO20" s="400">
        <f t="shared" si="70"/>
        <v>0</v>
      </c>
      <c r="CR20" s="1015" t="s">
        <v>389</v>
      </c>
      <c r="CS20" s="793" t="s">
        <v>390</v>
      </c>
      <c r="CT20" s="794" t="s">
        <v>148</v>
      </c>
      <c r="CU20" s="795">
        <v>20</v>
      </c>
      <c r="CV20" s="796">
        <v>25520</v>
      </c>
      <c r="CW20" s="797">
        <f t="shared" si="71"/>
        <v>510400</v>
      </c>
      <c r="CX20" s="1002"/>
      <c r="CY20" s="397">
        <f t="shared" si="72"/>
        <v>1</v>
      </c>
      <c r="CZ20" s="397">
        <f t="shared" si="73"/>
        <v>1</v>
      </c>
      <c r="DA20" s="398">
        <f t="shared" si="74"/>
        <v>1</v>
      </c>
      <c r="DB20" s="398">
        <f t="shared" si="75"/>
        <v>1</v>
      </c>
      <c r="DC20" s="398">
        <f t="shared" si="76"/>
        <v>1</v>
      </c>
      <c r="DD20" s="398">
        <f t="shared" si="77"/>
        <v>1</v>
      </c>
      <c r="DE20" s="404">
        <f t="shared" si="78"/>
        <v>510400</v>
      </c>
      <c r="DF20" s="400">
        <f t="shared" si="79"/>
        <v>0</v>
      </c>
      <c r="DI20" s="621" t="s">
        <v>389</v>
      </c>
      <c r="DJ20" s="582" t="s">
        <v>390</v>
      </c>
      <c r="DK20" s="590" t="s">
        <v>148</v>
      </c>
      <c r="DL20" s="591">
        <v>20</v>
      </c>
      <c r="DM20" s="492">
        <v>12628</v>
      </c>
      <c r="DN20" s="488">
        <f t="shared" si="80"/>
        <v>252560</v>
      </c>
      <c r="DO20" s="489"/>
      <c r="DP20" s="397">
        <f t="shared" si="81"/>
        <v>1</v>
      </c>
      <c r="DQ20" s="397">
        <f t="shared" si="82"/>
        <v>1</v>
      </c>
      <c r="DR20" s="398">
        <f t="shared" si="83"/>
        <v>1</v>
      </c>
      <c r="DS20" s="398">
        <f t="shared" si="84"/>
        <v>1</v>
      </c>
      <c r="DT20" s="398">
        <f t="shared" si="85"/>
        <v>1</v>
      </c>
      <c r="DU20" s="398">
        <f t="shared" si="86"/>
        <v>1</v>
      </c>
      <c r="DV20" s="404">
        <f t="shared" si="87"/>
        <v>252560</v>
      </c>
      <c r="DW20" s="400">
        <f t="shared" si="88"/>
        <v>0</v>
      </c>
      <c r="DZ20" s="621" t="s">
        <v>389</v>
      </c>
      <c r="EA20" s="582" t="s">
        <v>390</v>
      </c>
      <c r="EB20" s="590" t="s">
        <v>148</v>
      </c>
      <c r="EC20" s="591">
        <v>20</v>
      </c>
      <c r="ED20" s="492">
        <v>20293</v>
      </c>
      <c r="EE20" s="488">
        <f t="shared" si="89"/>
        <v>405860</v>
      </c>
      <c r="EF20" s="489"/>
      <c r="EG20" s="397">
        <f t="shared" si="90"/>
        <v>1</v>
      </c>
      <c r="EH20" s="397">
        <f t="shared" si="91"/>
        <v>1</v>
      </c>
      <c r="EI20" s="398">
        <f t="shared" si="92"/>
        <v>1</v>
      </c>
      <c r="EJ20" s="398">
        <f t="shared" si="93"/>
        <v>1</v>
      </c>
      <c r="EK20" s="398">
        <f t="shared" si="94"/>
        <v>1</v>
      </c>
      <c r="EL20" s="398">
        <f t="shared" si="95"/>
        <v>1</v>
      </c>
      <c r="EM20" s="404">
        <f t="shared" si="96"/>
        <v>405860</v>
      </c>
      <c r="EN20" s="400">
        <f t="shared" si="97"/>
        <v>0</v>
      </c>
      <c r="EQ20" s="621" t="s">
        <v>389</v>
      </c>
      <c r="ER20" s="582" t="s">
        <v>390</v>
      </c>
      <c r="ES20" s="590" t="s">
        <v>148</v>
      </c>
      <c r="ET20" s="591">
        <v>20</v>
      </c>
      <c r="EU20" s="492">
        <v>47500</v>
      </c>
      <c r="EV20" s="488">
        <f t="shared" si="98"/>
        <v>950000</v>
      </c>
      <c r="EW20" s="489"/>
      <c r="EX20" s="397">
        <f t="shared" si="99"/>
        <v>1</v>
      </c>
      <c r="EY20" s="397">
        <f t="shared" si="100"/>
        <v>1</v>
      </c>
      <c r="EZ20" s="398">
        <f t="shared" si="101"/>
        <v>1</v>
      </c>
      <c r="FA20" s="398">
        <f t="shared" si="102"/>
        <v>1</v>
      </c>
      <c r="FB20" s="398">
        <f t="shared" si="103"/>
        <v>1</v>
      </c>
      <c r="FC20" s="398">
        <f t="shared" si="104"/>
        <v>1</v>
      </c>
      <c r="FD20" s="404">
        <f t="shared" si="105"/>
        <v>950000</v>
      </c>
      <c r="FE20" s="400">
        <f t="shared" si="106"/>
        <v>0</v>
      </c>
      <c r="FH20" s="621" t="s">
        <v>389</v>
      </c>
      <c r="FI20" s="582" t="s">
        <v>390</v>
      </c>
      <c r="FJ20" s="590" t="s">
        <v>148</v>
      </c>
      <c r="FK20" s="591">
        <v>20</v>
      </c>
      <c r="FL20" s="492">
        <v>48750</v>
      </c>
      <c r="FM20" s="488">
        <f t="shared" si="107"/>
        <v>975000</v>
      </c>
      <c r="FN20" s="489"/>
      <c r="FO20" s="397">
        <f t="shared" si="108"/>
        <v>1</v>
      </c>
      <c r="FP20" s="397">
        <f t="shared" si="109"/>
        <v>1</v>
      </c>
      <c r="FQ20" s="398">
        <f t="shared" si="110"/>
        <v>1</v>
      </c>
      <c r="FR20" s="398">
        <f t="shared" si="111"/>
        <v>1</v>
      </c>
      <c r="FS20" s="398">
        <f t="shared" si="112"/>
        <v>1</v>
      </c>
      <c r="FT20" s="398">
        <f t="shared" si="113"/>
        <v>1</v>
      </c>
      <c r="FU20" s="404">
        <f t="shared" si="114"/>
        <v>975000</v>
      </c>
      <c r="FV20" s="400">
        <f t="shared" si="115"/>
        <v>0</v>
      </c>
      <c r="FY20" s="1042" t="s">
        <v>389</v>
      </c>
      <c r="FZ20" s="860" t="s">
        <v>390</v>
      </c>
      <c r="GA20" s="874" t="s">
        <v>148</v>
      </c>
      <c r="GB20" s="875">
        <v>20</v>
      </c>
      <c r="GC20" s="867">
        <v>30430</v>
      </c>
      <c r="GD20" s="864">
        <f t="shared" si="116"/>
        <v>608600</v>
      </c>
      <c r="GE20" s="1029"/>
      <c r="GF20" s="397">
        <f t="shared" si="117"/>
        <v>1</v>
      </c>
      <c r="GG20" s="397">
        <f t="shared" si="118"/>
        <v>1</v>
      </c>
      <c r="GH20" s="398">
        <f t="shared" si="119"/>
        <v>1</v>
      </c>
      <c r="GI20" s="398">
        <f t="shared" si="120"/>
        <v>1</v>
      </c>
      <c r="GJ20" s="398">
        <f t="shared" si="121"/>
        <v>1</v>
      </c>
      <c r="GK20" s="398">
        <f t="shared" si="122"/>
        <v>1</v>
      </c>
      <c r="GL20" s="404">
        <f t="shared" si="123"/>
        <v>608600</v>
      </c>
      <c r="GM20" s="400">
        <f t="shared" si="124"/>
        <v>0</v>
      </c>
      <c r="GP20" s="621" t="s">
        <v>389</v>
      </c>
      <c r="GQ20" s="582" t="s">
        <v>390</v>
      </c>
      <c r="GR20" s="590" t="s">
        <v>148</v>
      </c>
      <c r="GS20" s="591">
        <v>20</v>
      </c>
      <c r="GT20" s="492">
        <v>12691</v>
      </c>
      <c r="GU20" s="488">
        <f t="shared" si="125"/>
        <v>253820</v>
      </c>
      <c r="GV20" s="489"/>
      <c r="GW20" s="397">
        <f t="shared" si="126"/>
        <v>1</v>
      </c>
      <c r="GX20" s="397">
        <f t="shared" si="127"/>
        <v>1</v>
      </c>
      <c r="GY20" s="398">
        <f t="shared" si="128"/>
        <v>1</v>
      </c>
      <c r="GZ20" s="398">
        <f t="shared" si="129"/>
        <v>1</v>
      </c>
      <c r="HA20" s="398">
        <f t="shared" si="130"/>
        <v>1</v>
      </c>
      <c r="HB20" s="398">
        <f t="shared" si="131"/>
        <v>1</v>
      </c>
      <c r="HC20" s="404">
        <f t="shared" si="132"/>
        <v>253820</v>
      </c>
      <c r="HD20" s="400">
        <f t="shared" si="133"/>
        <v>0</v>
      </c>
      <c r="HG20" s="621" t="s">
        <v>389</v>
      </c>
      <c r="HH20" s="582" t="s">
        <v>390</v>
      </c>
      <c r="HI20" s="590" t="s">
        <v>148</v>
      </c>
      <c r="HJ20" s="591">
        <v>20</v>
      </c>
      <c r="HK20" s="492">
        <v>45000</v>
      </c>
      <c r="HL20" s="488">
        <f t="shared" si="134"/>
        <v>900000</v>
      </c>
      <c r="HM20" s="489"/>
      <c r="HN20" s="397">
        <f t="shared" si="135"/>
        <v>1</v>
      </c>
      <c r="HO20" s="397">
        <f t="shared" si="136"/>
        <v>1</v>
      </c>
      <c r="HP20" s="398">
        <f t="shared" si="137"/>
        <v>1</v>
      </c>
      <c r="HQ20" s="398">
        <f t="shared" si="138"/>
        <v>1</v>
      </c>
      <c r="HR20" s="398">
        <f t="shared" si="139"/>
        <v>1</v>
      </c>
      <c r="HS20" s="398">
        <f t="shared" si="140"/>
        <v>1</v>
      </c>
      <c r="HT20" s="404">
        <f t="shared" si="141"/>
        <v>900000</v>
      </c>
      <c r="HU20" s="400">
        <f t="shared" si="142"/>
        <v>0</v>
      </c>
      <c r="HX20" s="621" t="s">
        <v>389</v>
      </c>
      <c r="HY20" s="582" t="s">
        <v>390</v>
      </c>
      <c r="HZ20" s="590" t="s">
        <v>148</v>
      </c>
      <c r="IA20" s="591">
        <v>20</v>
      </c>
      <c r="IB20" s="492">
        <v>25000</v>
      </c>
      <c r="IC20" s="488">
        <f t="shared" si="143"/>
        <v>500000</v>
      </c>
      <c r="ID20" s="489"/>
      <c r="IE20" s="397">
        <f t="shared" si="144"/>
        <v>1</v>
      </c>
      <c r="IF20" s="397">
        <f t="shared" si="145"/>
        <v>1</v>
      </c>
      <c r="IG20" s="398">
        <f t="shared" si="146"/>
        <v>1</v>
      </c>
      <c r="IH20" s="398">
        <f t="shared" si="147"/>
        <v>1</v>
      </c>
      <c r="II20" s="398">
        <f t="shared" si="148"/>
        <v>1</v>
      </c>
      <c r="IJ20" s="398">
        <f t="shared" si="149"/>
        <v>1</v>
      </c>
      <c r="IK20" s="404">
        <f t="shared" si="150"/>
        <v>500000</v>
      </c>
      <c r="IL20" s="400">
        <f t="shared" si="151"/>
        <v>0</v>
      </c>
      <c r="IO20" s="621" t="s">
        <v>389</v>
      </c>
      <c r="IP20" s="582" t="s">
        <v>390</v>
      </c>
      <c r="IQ20" s="590" t="s">
        <v>148</v>
      </c>
      <c r="IR20" s="591">
        <v>20</v>
      </c>
      <c r="IS20" s="492">
        <v>41000</v>
      </c>
      <c r="IT20" s="488">
        <f t="shared" si="152"/>
        <v>820000</v>
      </c>
      <c r="IU20" s="489"/>
      <c r="IV20" s="397">
        <f t="shared" si="153"/>
        <v>1</v>
      </c>
      <c r="IW20" s="397">
        <f t="shared" si="154"/>
        <v>1</v>
      </c>
      <c r="IX20" s="398">
        <f t="shared" si="155"/>
        <v>1</v>
      </c>
      <c r="IY20" s="398">
        <f t="shared" si="156"/>
        <v>1</v>
      </c>
      <c r="IZ20" s="398">
        <f t="shared" si="157"/>
        <v>1</v>
      </c>
      <c r="JA20" s="398">
        <f t="shared" si="158"/>
        <v>1</v>
      </c>
      <c r="JB20" s="404">
        <f t="shared" si="159"/>
        <v>820000</v>
      </c>
      <c r="JC20" s="400">
        <f t="shared" si="160"/>
        <v>0</v>
      </c>
      <c r="JF20" s="621" t="s">
        <v>389</v>
      </c>
      <c r="JG20" s="582" t="s">
        <v>390</v>
      </c>
      <c r="JH20" s="590" t="s">
        <v>148</v>
      </c>
      <c r="JI20" s="591">
        <v>20</v>
      </c>
      <c r="JJ20" s="492">
        <v>12527</v>
      </c>
      <c r="JK20" s="488">
        <f t="shared" si="161"/>
        <v>250540</v>
      </c>
      <c r="JL20" s="489"/>
      <c r="JM20" s="397">
        <f t="shared" si="162"/>
        <v>1</v>
      </c>
      <c r="JN20" s="397">
        <f t="shared" si="163"/>
        <v>1</v>
      </c>
      <c r="JO20" s="398">
        <f t="shared" si="164"/>
        <v>1</v>
      </c>
      <c r="JP20" s="398">
        <f t="shared" si="165"/>
        <v>1</v>
      </c>
      <c r="JQ20" s="398">
        <f t="shared" si="166"/>
        <v>1</v>
      </c>
      <c r="JR20" s="398">
        <f t="shared" si="167"/>
        <v>1</v>
      </c>
      <c r="JS20" s="404">
        <f t="shared" si="168"/>
        <v>250540</v>
      </c>
      <c r="JT20" s="400">
        <f t="shared" si="169"/>
        <v>0</v>
      </c>
    </row>
    <row r="21" spans="2:280" ht="63" customHeight="1">
      <c r="B21" s="483" t="s">
        <v>391</v>
      </c>
      <c r="C21" s="484" t="s">
        <v>392</v>
      </c>
      <c r="D21" s="497" t="s">
        <v>148</v>
      </c>
      <c r="E21" s="498">
        <v>1</v>
      </c>
      <c r="F21" s="492"/>
      <c r="G21" s="488">
        <f t="shared" si="27"/>
        <v>0</v>
      </c>
      <c r="H21" s="489"/>
      <c r="K21" s="483"/>
      <c r="L21" s="484"/>
      <c r="M21" s="497"/>
      <c r="N21" s="498"/>
      <c r="O21" s="492"/>
      <c r="P21" s="488"/>
      <c r="Q21" s="489"/>
      <c r="R21" s="397" t="e">
        <f t="shared" si="28"/>
        <v>#N/A</v>
      </c>
      <c r="S21" s="397" t="e">
        <f t="shared" si="29"/>
        <v>#N/A</v>
      </c>
      <c r="T21" s="398" t="e">
        <f t="shared" si="30"/>
        <v>#N/A</v>
      </c>
      <c r="U21" s="398">
        <f t="shared" si="31"/>
        <v>0</v>
      </c>
      <c r="V21" s="398">
        <f t="shared" si="32"/>
        <v>0</v>
      </c>
      <c r="W21" s="398" t="e">
        <f t="shared" si="33"/>
        <v>#N/A</v>
      </c>
      <c r="X21" s="404">
        <f t="shared" si="34"/>
        <v>0</v>
      </c>
      <c r="Y21" s="400">
        <f t="shared" si="35"/>
        <v>0</v>
      </c>
      <c r="Z21" s="392"/>
      <c r="AA21" s="392"/>
      <c r="AB21" s="621" t="s">
        <v>391</v>
      </c>
      <c r="AC21" s="582" t="s">
        <v>392</v>
      </c>
      <c r="AD21" s="590" t="s">
        <v>148</v>
      </c>
      <c r="AE21" s="591">
        <v>1</v>
      </c>
      <c r="AF21" s="492">
        <v>21545</v>
      </c>
      <c r="AG21" s="488">
        <f t="shared" si="36"/>
        <v>21545</v>
      </c>
      <c r="AH21" s="489"/>
      <c r="AI21" s="397">
        <f t="shared" si="37"/>
        <v>1</v>
      </c>
      <c r="AJ21" s="397">
        <f t="shared" si="38"/>
        <v>1</v>
      </c>
      <c r="AK21" s="398">
        <f t="shared" si="39"/>
        <v>1</v>
      </c>
      <c r="AL21" s="398">
        <f t="shared" si="40"/>
        <v>1</v>
      </c>
      <c r="AM21" s="398">
        <f t="shared" si="41"/>
        <v>1</v>
      </c>
      <c r="AN21" s="398">
        <f t="shared" si="42"/>
        <v>1</v>
      </c>
      <c r="AO21" s="404">
        <f t="shared" si="43"/>
        <v>21545</v>
      </c>
      <c r="AP21" s="400">
        <f t="shared" si="44"/>
        <v>0</v>
      </c>
      <c r="AQ21" s="392"/>
      <c r="AR21" s="392"/>
      <c r="AS21" s="940" t="s">
        <v>391</v>
      </c>
      <c r="AT21" s="634" t="s">
        <v>392</v>
      </c>
      <c r="AU21" s="648" t="s">
        <v>148</v>
      </c>
      <c r="AV21" s="649">
        <v>1</v>
      </c>
      <c r="AW21" s="641">
        <v>29801.148239999999</v>
      </c>
      <c r="AX21" s="638">
        <f t="shared" si="45"/>
        <v>29801</v>
      </c>
      <c r="AY21" s="928"/>
      <c r="AZ21" s="397">
        <f t="shared" si="46"/>
        <v>1</v>
      </c>
      <c r="BA21" s="397">
        <f t="shared" si="47"/>
        <v>1</v>
      </c>
      <c r="BB21" s="398">
        <f t="shared" si="48"/>
        <v>1</v>
      </c>
      <c r="BC21" s="398">
        <f t="shared" si="49"/>
        <v>1</v>
      </c>
      <c r="BD21" s="398">
        <f t="shared" si="50"/>
        <v>1</v>
      </c>
      <c r="BE21" s="398">
        <f t="shared" si="51"/>
        <v>1</v>
      </c>
      <c r="BF21" s="404">
        <f t="shared" si="52"/>
        <v>29801</v>
      </c>
      <c r="BG21" s="400">
        <f t="shared" si="53"/>
        <v>0</v>
      </c>
      <c r="BJ21" s="954" t="s">
        <v>700</v>
      </c>
      <c r="BK21" s="1056" t="s">
        <v>392</v>
      </c>
      <c r="BL21" s="707" t="s">
        <v>649</v>
      </c>
      <c r="BM21" s="708">
        <v>1</v>
      </c>
      <c r="BN21" s="709">
        <v>17250</v>
      </c>
      <c r="BO21" s="710">
        <v>17250</v>
      </c>
      <c r="BP21" s="960"/>
      <c r="BQ21" s="397">
        <f t="shared" si="54"/>
        <v>1</v>
      </c>
      <c r="BR21" s="397">
        <f t="shared" si="55"/>
        <v>1</v>
      </c>
      <c r="BS21" s="398">
        <f t="shared" si="56"/>
        <v>1</v>
      </c>
      <c r="BT21" s="398">
        <f t="shared" si="57"/>
        <v>1</v>
      </c>
      <c r="BU21" s="398">
        <f t="shared" si="58"/>
        <v>1</v>
      </c>
      <c r="BV21" s="398">
        <f t="shared" si="59"/>
        <v>1</v>
      </c>
      <c r="BW21" s="404">
        <f t="shared" si="60"/>
        <v>17250</v>
      </c>
      <c r="BX21" s="400">
        <f t="shared" si="61"/>
        <v>0</v>
      </c>
      <c r="CA21" s="621" t="s">
        <v>391</v>
      </c>
      <c r="CB21" s="755" t="s">
        <v>392</v>
      </c>
      <c r="CC21" s="590" t="s">
        <v>148</v>
      </c>
      <c r="CD21" s="591">
        <v>1</v>
      </c>
      <c r="CE21" s="759">
        <v>40000</v>
      </c>
      <c r="CF21" s="757">
        <f t="shared" si="62"/>
        <v>40000</v>
      </c>
      <c r="CG21" s="978"/>
      <c r="CH21" s="397">
        <f t="shared" si="63"/>
        <v>1</v>
      </c>
      <c r="CI21" s="397">
        <f t="shared" si="64"/>
        <v>1</v>
      </c>
      <c r="CJ21" s="398">
        <f t="shared" si="65"/>
        <v>1</v>
      </c>
      <c r="CK21" s="398">
        <f t="shared" si="66"/>
        <v>1</v>
      </c>
      <c r="CL21" s="398">
        <f t="shared" si="67"/>
        <v>1</v>
      </c>
      <c r="CM21" s="398">
        <f t="shared" si="68"/>
        <v>1</v>
      </c>
      <c r="CN21" s="404">
        <f t="shared" si="69"/>
        <v>40000</v>
      </c>
      <c r="CO21" s="400">
        <f t="shared" si="70"/>
        <v>0</v>
      </c>
      <c r="CR21" s="1015" t="s">
        <v>391</v>
      </c>
      <c r="CS21" s="793" t="s">
        <v>392</v>
      </c>
      <c r="CT21" s="794" t="s">
        <v>148</v>
      </c>
      <c r="CU21" s="795">
        <v>1</v>
      </c>
      <c r="CV21" s="796">
        <v>52200</v>
      </c>
      <c r="CW21" s="797">
        <f t="shared" si="71"/>
        <v>52200</v>
      </c>
      <c r="CX21" s="1002"/>
      <c r="CY21" s="397">
        <f t="shared" si="72"/>
        <v>1</v>
      </c>
      <c r="CZ21" s="397">
        <f t="shared" si="73"/>
        <v>1</v>
      </c>
      <c r="DA21" s="398">
        <f t="shared" si="74"/>
        <v>1</v>
      </c>
      <c r="DB21" s="398">
        <f t="shared" si="75"/>
        <v>1</v>
      </c>
      <c r="DC21" s="398">
        <f t="shared" si="76"/>
        <v>1</v>
      </c>
      <c r="DD21" s="398">
        <f t="shared" si="77"/>
        <v>1</v>
      </c>
      <c r="DE21" s="404">
        <f t="shared" si="78"/>
        <v>52200</v>
      </c>
      <c r="DF21" s="400">
        <f t="shared" si="79"/>
        <v>0</v>
      </c>
      <c r="DI21" s="621" t="s">
        <v>391</v>
      </c>
      <c r="DJ21" s="582" t="s">
        <v>392</v>
      </c>
      <c r="DK21" s="590" t="s">
        <v>148</v>
      </c>
      <c r="DL21" s="591">
        <v>1</v>
      </c>
      <c r="DM21" s="492">
        <v>17304</v>
      </c>
      <c r="DN21" s="488">
        <f t="shared" si="80"/>
        <v>17304</v>
      </c>
      <c r="DO21" s="489"/>
      <c r="DP21" s="397">
        <f t="shared" si="81"/>
        <v>1</v>
      </c>
      <c r="DQ21" s="397">
        <f t="shared" si="82"/>
        <v>1</v>
      </c>
      <c r="DR21" s="398">
        <f t="shared" si="83"/>
        <v>1</v>
      </c>
      <c r="DS21" s="398">
        <f t="shared" si="84"/>
        <v>1</v>
      </c>
      <c r="DT21" s="398">
        <f t="shared" si="85"/>
        <v>1</v>
      </c>
      <c r="DU21" s="398">
        <f t="shared" si="86"/>
        <v>1</v>
      </c>
      <c r="DV21" s="404">
        <f t="shared" si="87"/>
        <v>17304</v>
      </c>
      <c r="DW21" s="400">
        <f t="shared" si="88"/>
        <v>0</v>
      </c>
      <c r="DZ21" s="621" t="s">
        <v>391</v>
      </c>
      <c r="EA21" s="582" t="s">
        <v>392</v>
      </c>
      <c r="EB21" s="590" t="s">
        <v>148</v>
      </c>
      <c r="EC21" s="591">
        <v>1</v>
      </c>
      <c r="ED21" s="492">
        <v>141750</v>
      </c>
      <c r="EE21" s="488">
        <f t="shared" si="89"/>
        <v>141750</v>
      </c>
      <c r="EF21" s="489"/>
      <c r="EG21" s="397">
        <f t="shared" si="90"/>
        <v>1</v>
      </c>
      <c r="EH21" s="397">
        <f t="shared" si="91"/>
        <v>1</v>
      </c>
      <c r="EI21" s="398">
        <f t="shared" si="92"/>
        <v>1</v>
      </c>
      <c r="EJ21" s="398">
        <f t="shared" si="93"/>
        <v>1</v>
      </c>
      <c r="EK21" s="398">
        <f t="shared" si="94"/>
        <v>1</v>
      </c>
      <c r="EL21" s="398">
        <f t="shared" si="95"/>
        <v>1</v>
      </c>
      <c r="EM21" s="404">
        <f t="shared" si="96"/>
        <v>141750</v>
      </c>
      <c r="EN21" s="400">
        <f t="shared" si="97"/>
        <v>0</v>
      </c>
      <c r="EQ21" s="621" t="s">
        <v>391</v>
      </c>
      <c r="ER21" s="582" t="s">
        <v>392</v>
      </c>
      <c r="ES21" s="590" t="s">
        <v>148</v>
      </c>
      <c r="ET21" s="591">
        <v>1</v>
      </c>
      <c r="EU21" s="492">
        <v>135000</v>
      </c>
      <c r="EV21" s="488">
        <f t="shared" si="98"/>
        <v>135000</v>
      </c>
      <c r="EW21" s="489"/>
      <c r="EX21" s="397">
        <f t="shared" si="99"/>
        <v>1</v>
      </c>
      <c r="EY21" s="397">
        <f t="shared" si="100"/>
        <v>1</v>
      </c>
      <c r="EZ21" s="398">
        <f t="shared" si="101"/>
        <v>1</v>
      </c>
      <c r="FA21" s="398">
        <f t="shared" si="102"/>
        <v>1</v>
      </c>
      <c r="FB21" s="398">
        <f t="shared" si="103"/>
        <v>1</v>
      </c>
      <c r="FC21" s="398">
        <f t="shared" si="104"/>
        <v>1</v>
      </c>
      <c r="FD21" s="404">
        <f t="shared" si="105"/>
        <v>135000</v>
      </c>
      <c r="FE21" s="400">
        <f t="shared" si="106"/>
        <v>0</v>
      </c>
      <c r="FH21" s="621" t="s">
        <v>391</v>
      </c>
      <c r="FI21" s="582" t="s">
        <v>392</v>
      </c>
      <c r="FJ21" s="590" t="s">
        <v>148</v>
      </c>
      <c r="FK21" s="591">
        <v>1</v>
      </c>
      <c r="FL21" s="492">
        <v>68250</v>
      </c>
      <c r="FM21" s="488">
        <f t="shared" si="107"/>
        <v>68250</v>
      </c>
      <c r="FN21" s="489"/>
      <c r="FO21" s="397">
        <f t="shared" si="108"/>
        <v>1</v>
      </c>
      <c r="FP21" s="397">
        <f t="shared" si="109"/>
        <v>1</v>
      </c>
      <c r="FQ21" s="398">
        <f t="shared" si="110"/>
        <v>1</v>
      </c>
      <c r="FR21" s="398">
        <f t="shared" si="111"/>
        <v>1</v>
      </c>
      <c r="FS21" s="398">
        <f t="shared" si="112"/>
        <v>1</v>
      </c>
      <c r="FT21" s="398">
        <f t="shared" si="113"/>
        <v>1</v>
      </c>
      <c r="FU21" s="404">
        <f t="shared" si="114"/>
        <v>68250</v>
      </c>
      <c r="FV21" s="400">
        <f t="shared" si="115"/>
        <v>0</v>
      </c>
      <c r="FY21" s="1042" t="s">
        <v>391</v>
      </c>
      <c r="FZ21" s="860" t="s">
        <v>392</v>
      </c>
      <c r="GA21" s="874" t="s">
        <v>148</v>
      </c>
      <c r="GB21" s="875">
        <v>1</v>
      </c>
      <c r="GC21" s="867">
        <v>126240</v>
      </c>
      <c r="GD21" s="864">
        <f t="shared" si="116"/>
        <v>126240</v>
      </c>
      <c r="GE21" s="1029"/>
      <c r="GF21" s="397">
        <f t="shared" si="117"/>
        <v>1</v>
      </c>
      <c r="GG21" s="397">
        <f t="shared" si="118"/>
        <v>1</v>
      </c>
      <c r="GH21" s="398">
        <f t="shared" si="119"/>
        <v>1</v>
      </c>
      <c r="GI21" s="398">
        <f t="shared" si="120"/>
        <v>1</v>
      </c>
      <c r="GJ21" s="398">
        <f t="shared" si="121"/>
        <v>1</v>
      </c>
      <c r="GK21" s="398">
        <f t="shared" si="122"/>
        <v>1</v>
      </c>
      <c r="GL21" s="404">
        <f t="shared" si="123"/>
        <v>126240</v>
      </c>
      <c r="GM21" s="400">
        <f t="shared" si="124"/>
        <v>0</v>
      </c>
      <c r="GP21" s="621" t="s">
        <v>391</v>
      </c>
      <c r="GQ21" s="582" t="s">
        <v>392</v>
      </c>
      <c r="GR21" s="590" t="s">
        <v>148</v>
      </c>
      <c r="GS21" s="591">
        <v>1</v>
      </c>
      <c r="GT21" s="492">
        <v>17389</v>
      </c>
      <c r="GU21" s="488">
        <f t="shared" si="125"/>
        <v>17389</v>
      </c>
      <c r="GV21" s="489"/>
      <c r="GW21" s="397">
        <f t="shared" si="126"/>
        <v>1</v>
      </c>
      <c r="GX21" s="397">
        <f t="shared" si="127"/>
        <v>1</v>
      </c>
      <c r="GY21" s="398">
        <f t="shared" si="128"/>
        <v>1</v>
      </c>
      <c r="GZ21" s="398">
        <f t="shared" si="129"/>
        <v>1</v>
      </c>
      <c r="HA21" s="398">
        <f t="shared" si="130"/>
        <v>1</v>
      </c>
      <c r="HB21" s="398">
        <f t="shared" si="131"/>
        <v>1</v>
      </c>
      <c r="HC21" s="404">
        <f t="shared" si="132"/>
        <v>17389</v>
      </c>
      <c r="HD21" s="400">
        <f t="shared" si="133"/>
        <v>0</v>
      </c>
      <c r="HG21" s="621" t="s">
        <v>391</v>
      </c>
      <c r="HH21" s="582" t="s">
        <v>392</v>
      </c>
      <c r="HI21" s="590" t="s">
        <v>148</v>
      </c>
      <c r="HJ21" s="591">
        <v>1</v>
      </c>
      <c r="HK21" s="492">
        <v>60000</v>
      </c>
      <c r="HL21" s="488">
        <f t="shared" si="134"/>
        <v>60000</v>
      </c>
      <c r="HM21" s="489"/>
      <c r="HN21" s="397">
        <f t="shared" si="135"/>
        <v>1</v>
      </c>
      <c r="HO21" s="397">
        <f t="shared" si="136"/>
        <v>1</v>
      </c>
      <c r="HP21" s="398">
        <f t="shared" si="137"/>
        <v>1</v>
      </c>
      <c r="HQ21" s="398">
        <f t="shared" si="138"/>
        <v>1</v>
      </c>
      <c r="HR21" s="398">
        <f t="shared" si="139"/>
        <v>1</v>
      </c>
      <c r="HS21" s="398">
        <f t="shared" si="140"/>
        <v>1</v>
      </c>
      <c r="HT21" s="404">
        <f t="shared" si="141"/>
        <v>60000</v>
      </c>
      <c r="HU21" s="400">
        <f t="shared" si="142"/>
        <v>0</v>
      </c>
      <c r="HX21" s="621" t="s">
        <v>391</v>
      </c>
      <c r="HY21" s="582" t="s">
        <v>392</v>
      </c>
      <c r="HZ21" s="590" t="s">
        <v>148</v>
      </c>
      <c r="IA21" s="591">
        <v>1</v>
      </c>
      <c r="IB21" s="492">
        <v>50000</v>
      </c>
      <c r="IC21" s="488">
        <f t="shared" si="143"/>
        <v>50000</v>
      </c>
      <c r="ID21" s="489"/>
      <c r="IE21" s="397">
        <f t="shared" si="144"/>
        <v>1</v>
      </c>
      <c r="IF21" s="397">
        <f t="shared" si="145"/>
        <v>1</v>
      </c>
      <c r="IG21" s="398">
        <f t="shared" si="146"/>
        <v>1</v>
      </c>
      <c r="IH21" s="398">
        <f t="shared" si="147"/>
        <v>1</v>
      </c>
      <c r="II21" s="398">
        <f t="shared" si="148"/>
        <v>1</v>
      </c>
      <c r="IJ21" s="398">
        <f t="shared" si="149"/>
        <v>1</v>
      </c>
      <c r="IK21" s="404">
        <f t="shared" si="150"/>
        <v>50000</v>
      </c>
      <c r="IL21" s="400">
        <f t="shared" si="151"/>
        <v>0</v>
      </c>
      <c r="IO21" s="621" t="s">
        <v>391</v>
      </c>
      <c r="IP21" s="582" t="s">
        <v>392</v>
      </c>
      <c r="IQ21" s="590" t="s">
        <v>148</v>
      </c>
      <c r="IR21" s="591">
        <v>1</v>
      </c>
      <c r="IS21" s="492">
        <v>30000</v>
      </c>
      <c r="IT21" s="488">
        <f t="shared" si="152"/>
        <v>30000</v>
      </c>
      <c r="IU21" s="489"/>
      <c r="IV21" s="397">
        <f t="shared" si="153"/>
        <v>1</v>
      </c>
      <c r="IW21" s="397">
        <f t="shared" si="154"/>
        <v>1</v>
      </c>
      <c r="IX21" s="398">
        <f t="shared" si="155"/>
        <v>1</v>
      </c>
      <c r="IY21" s="398">
        <f t="shared" si="156"/>
        <v>1</v>
      </c>
      <c r="IZ21" s="398">
        <f t="shared" si="157"/>
        <v>1</v>
      </c>
      <c r="JA21" s="398">
        <f t="shared" si="158"/>
        <v>1</v>
      </c>
      <c r="JB21" s="404">
        <f t="shared" si="159"/>
        <v>30000</v>
      </c>
      <c r="JC21" s="400">
        <f t="shared" si="160"/>
        <v>0</v>
      </c>
      <c r="JF21" s="621" t="s">
        <v>391</v>
      </c>
      <c r="JG21" s="582" t="s">
        <v>392</v>
      </c>
      <c r="JH21" s="590" t="s">
        <v>148</v>
      </c>
      <c r="JI21" s="591">
        <v>1</v>
      </c>
      <c r="JJ21" s="492">
        <v>17163</v>
      </c>
      <c r="JK21" s="488">
        <f t="shared" si="161"/>
        <v>17163</v>
      </c>
      <c r="JL21" s="489"/>
      <c r="JM21" s="397">
        <f t="shared" si="162"/>
        <v>1</v>
      </c>
      <c r="JN21" s="397">
        <f t="shared" si="163"/>
        <v>1</v>
      </c>
      <c r="JO21" s="398">
        <f t="shared" si="164"/>
        <v>1</v>
      </c>
      <c r="JP21" s="398">
        <f t="shared" si="165"/>
        <v>1</v>
      </c>
      <c r="JQ21" s="398">
        <f t="shared" si="166"/>
        <v>1</v>
      </c>
      <c r="JR21" s="398">
        <f t="shared" si="167"/>
        <v>1</v>
      </c>
      <c r="JS21" s="404">
        <f t="shared" si="168"/>
        <v>17163</v>
      </c>
      <c r="JT21" s="400">
        <f t="shared" si="169"/>
        <v>0</v>
      </c>
    </row>
    <row r="22" spans="2:280" ht="58.5" customHeight="1">
      <c r="B22" s="483" t="s">
        <v>393</v>
      </c>
      <c r="C22" s="490" t="s">
        <v>394</v>
      </c>
      <c r="D22" s="485" t="s">
        <v>146</v>
      </c>
      <c r="E22" s="491">
        <v>10</v>
      </c>
      <c r="F22" s="492"/>
      <c r="G22" s="493">
        <f t="shared" si="27"/>
        <v>0</v>
      </c>
      <c r="H22" s="489"/>
      <c r="K22" s="483"/>
      <c r="L22" s="490"/>
      <c r="M22" s="485"/>
      <c r="N22" s="491"/>
      <c r="O22" s="492"/>
      <c r="P22" s="493"/>
      <c r="Q22" s="489"/>
      <c r="R22" s="397" t="e">
        <f t="shared" si="28"/>
        <v>#N/A</v>
      </c>
      <c r="S22" s="397" t="e">
        <f t="shared" si="29"/>
        <v>#N/A</v>
      </c>
      <c r="T22" s="398" t="e">
        <f t="shared" si="30"/>
        <v>#N/A</v>
      </c>
      <c r="U22" s="398">
        <f t="shared" si="31"/>
        <v>0</v>
      </c>
      <c r="V22" s="398">
        <f t="shared" si="32"/>
        <v>0</v>
      </c>
      <c r="W22" s="398" t="e">
        <f t="shared" si="33"/>
        <v>#N/A</v>
      </c>
      <c r="X22" s="404">
        <f t="shared" si="34"/>
        <v>0</v>
      </c>
      <c r="Y22" s="400">
        <f t="shared" si="35"/>
        <v>0</v>
      </c>
      <c r="Z22" s="392"/>
      <c r="AA22" s="392"/>
      <c r="AB22" s="621" t="s">
        <v>393</v>
      </c>
      <c r="AC22" s="585" t="s">
        <v>394</v>
      </c>
      <c r="AD22" s="583" t="s">
        <v>146</v>
      </c>
      <c r="AE22" s="586">
        <v>10</v>
      </c>
      <c r="AF22" s="492">
        <v>19367</v>
      </c>
      <c r="AG22" s="493">
        <f t="shared" si="36"/>
        <v>193670</v>
      </c>
      <c r="AH22" s="489"/>
      <c r="AI22" s="397">
        <f t="shared" si="37"/>
        <v>1</v>
      </c>
      <c r="AJ22" s="397">
        <f t="shared" si="38"/>
        <v>1</v>
      </c>
      <c r="AK22" s="398">
        <f t="shared" si="39"/>
        <v>1</v>
      </c>
      <c r="AL22" s="398">
        <f t="shared" si="40"/>
        <v>1</v>
      </c>
      <c r="AM22" s="398">
        <f t="shared" si="41"/>
        <v>1</v>
      </c>
      <c r="AN22" s="398">
        <f t="shared" si="42"/>
        <v>1</v>
      </c>
      <c r="AO22" s="404">
        <f t="shared" si="43"/>
        <v>193670</v>
      </c>
      <c r="AP22" s="400">
        <f t="shared" si="44"/>
        <v>0</v>
      </c>
      <c r="AQ22" s="392"/>
      <c r="AR22" s="392"/>
      <c r="AS22" s="940" t="s">
        <v>393</v>
      </c>
      <c r="AT22" s="639" t="s">
        <v>394</v>
      </c>
      <c r="AU22" s="635" t="s">
        <v>146</v>
      </c>
      <c r="AV22" s="640">
        <v>10</v>
      </c>
      <c r="AW22" s="641">
        <v>21045.245879999999</v>
      </c>
      <c r="AX22" s="642">
        <f t="shared" si="45"/>
        <v>210452</v>
      </c>
      <c r="AY22" s="928"/>
      <c r="AZ22" s="397">
        <f t="shared" si="46"/>
        <v>1</v>
      </c>
      <c r="BA22" s="397">
        <f t="shared" si="47"/>
        <v>1</v>
      </c>
      <c r="BB22" s="398">
        <f t="shared" si="48"/>
        <v>1</v>
      </c>
      <c r="BC22" s="398">
        <f t="shared" si="49"/>
        <v>1</v>
      </c>
      <c r="BD22" s="398">
        <f t="shared" si="50"/>
        <v>1</v>
      </c>
      <c r="BE22" s="398">
        <f t="shared" si="51"/>
        <v>1</v>
      </c>
      <c r="BF22" s="404">
        <f t="shared" si="52"/>
        <v>210452</v>
      </c>
      <c r="BG22" s="400">
        <f t="shared" si="53"/>
        <v>0</v>
      </c>
      <c r="BJ22" s="954" t="s">
        <v>701</v>
      </c>
      <c r="BK22" s="1056" t="s">
        <v>394</v>
      </c>
      <c r="BL22" s="707" t="s">
        <v>646</v>
      </c>
      <c r="BM22" s="708">
        <v>10</v>
      </c>
      <c r="BN22" s="709">
        <v>20001</v>
      </c>
      <c r="BO22" s="710">
        <v>200010</v>
      </c>
      <c r="BP22" s="706"/>
      <c r="BQ22" s="397">
        <f t="shared" si="54"/>
        <v>1</v>
      </c>
      <c r="BR22" s="397">
        <f t="shared" si="55"/>
        <v>1</v>
      </c>
      <c r="BS22" s="398">
        <f t="shared" si="56"/>
        <v>1</v>
      </c>
      <c r="BT22" s="398">
        <f t="shared" si="57"/>
        <v>1</v>
      </c>
      <c r="BU22" s="398">
        <f t="shared" si="58"/>
        <v>1</v>
      </c>
      <c r="BV22" s="398">
        <f t="shared" si="59"/>
        <v>1</v>
      </c>
      <c r="BW22" s="404">
        <f t="shared" si="60"/>
        <v>200010</v>
      </c>
      <c r="BX22" s="400">
        <f t="shared" si="61"/>
        <v>0</v>
      </c>
      <c r="CA22" s="621" t="s">
        <v>393</v>
      </c>
      <c r="CB22" s="758" t="s">
        <v>394</v>
      </c>
      <c r="CC22" s="583" t="s">
        <v>146</v>
      </c>
      <c r="CD22" s="586">
        <v>10</v>
      </c>
      <c r="CE22" s="759">
        <v>62000</v>
      </c>
      <c r="CF22" s="760">
        <f t="shared" si="62"/>
        <v>620000</v>
      </c>
      <c r="CG22" s="978"/>
      <c r="CH22" s="397">
        <f t="shared" si="63"/>
        <v>1</v>
      </c>
      <c r="CI22" s="397">
        <f t="shared" si="64"/>
        <v>1</v>
      </c>
      <c r="CJ22" s="398">
        <f t="shared" si="65"/>
        <v>1</v>
      </c>
      <c r="CK22" s="398">
        <f t="shared" si="66"/>
        <v>1</v>
      </c>
      <c r="CL22" s="398">
        <f t="shared" si="67"/>
        <v>1</v>
      </c>
      <c r="CM22" s="398">
        <f t="shared" si="68"/>
        <v>1</v>
      </c>
      <c r="CN22" s="404">
        <f t="shared" si="69"/>
        <v>620000</v>
      </c>
      <c r="CO22" s="400">
        <f t="shared" si="70"/>
        <v>0</v>
      </c>
      <c r="CR22" s="1015" t="s">
        <v>393</v>
      </c>
      <c r="CS22" s="793" t="s">
        <v>394</v>
      </c>
      <c r="CT22" s="794" t="s">
        <v>146</v>
      </c>
      <c r="CU22" s="795">
        <v>10</v>
      </c>
      <c r="CV22" s="796">
        <v>18560</v>
      </c>
      <c r="CW22" s="797">
        <f t="shared" si="71"/>
        <v>185600</v>
      </c>
      <c r="CX22" s="1002"/>
      <c r="CY22" s="397">
        <f t="shared" si="72"/>
        <v>1</v>
      </c>
      <c r="CZ22" s="397">
        <f t="shared" si="73"/>
        <v>1</v>
      </c>
      <c r="DA22" s="398">
        <f t="shared" si="74"/>
        <v>1</v>
      </c>
      <c r="DB22" s="398">
        <f t="shared" si="75"/>
        <v>1</v>
      </c>
      <c r="DC22" s="398">
        <f t="shared" si="76"/>
        <v>1</v>
      </c>
      <c r="DD22" s="398">
        <f t="shared" si="77"/>
        <v>1</v>
      </c>
      <c r="DE22" s="404">
        <f t="shared" si="78"/>
        <v>185600</v>
      </c>
      <c r="DF22" s="400">
        <f t="shared" si="79"/>
        <v>0</v>
      </c>
      <c r="DI22" s="621" t="s">
        <v>393</v>
      </c>
      <c r="DJ22" s="585" t="s">
        <v>394</v>
      </c>
      <c r="DK22" s="583" t="s">
        <v>146</v>
      </c>
      <c r="DL22" s="586">
        <v>10</v>
      </c>
      <c r="DM22" s="492">
        <v>20062</v>
      </c>
      <c r="DN22" s="493">
        <f t="shared" si="80"/>
        <v>200620</v>
      </c>
      <c r="DO22" s="489"/>
      <c r="DP22" s="397">
        <f t="shared" si="81"/>
        <v>1</v>
      </c>
      <c r="DQ22" s="397">
        <f t="shared" si="82"/>
        <v>1</v>
      </c>
      <c r="DR22" s="398">
        <f t="shared" si="83"/>
        <v>1</v>
      </c>
      <c r="DS22" s="398">
        <f t="shared" si="84"/>
        <v>1</v>
      </c>
      <c r="DT22" s="398">
        <f t="shared" si="85"/>
        <v>1</v>
      </c>
      <c r="DU22" s="398">
        <f t="shared" si="86"/>
        <v>1</v>
      </c>
      <c r="DV22" s="404">
        <f t="shared" si="87"/>
        <v>200620</v>
      </c>
      <c r="DW22" s="400">
        <f t="shared" si="88"/>
        <v>0</v>
      </c>
      <c r="DZ22" s="621" t="s">
        <v>393</v>
      </c>
      <c r="EA22" s="585" t="s">
        <v>394</v>
      </c>
      <c r="EB22" s="583" t="s">
        <v>146</v>
      </c>
      <c r="EC22" s="586">
        <v>10</v>
      </c>
      <c r="ED22" s="492">
        <v>21512</v>
      </c>
      <c r="EE22" s="493">
        <f t="shared" si="89"/>
        <v>215120</v>
      </c>
      <c r="EF22" s="489"/>
      <c r="EG22" s="397">
        <f t="shared" si="90"/>
        <v>1</v>
      </c>
      <c r="EH22" s="397">
        <f t="shared" si="91"/>
        <v>1</v>
      </c>
      <c r="EI22" s="398">
        <f t="shared" si="92"/>
        <v>1</v>
      </c>
      <c r="EJ22" s="398">
        <f t="shared" si="93"/>
        <v>1</v>
      </c>
      <c r="EK22" s="398">
        <f t="shared" si="94"/>
        <v>1</v>
      </c>
      <c r="EL22" s="398">
        <f t="shared" si="95"/>
        <v>1</v>
      </c>
      <c r="EM22" s="404">
        <f t="shared" si="96"/>
        <v>215120</v>
      </c>
      <c r="EN22" s="400">
        <f t="shared" si="97"/>
        <v>0</v>
      </c>
      <c r="EQ22" s="621" t="s">
        <v>393</v>
      </c>
      <c r="ER22" s="585" t="s">
        <v>394</v>
      </c>
      <c r="ES22" s="583" t="s">
        <v>146</v>
      </c>
      <c r="ET22" s="586">
        <v>10</v>
      </c>
      <c r="EU22" s="492">
        <v>57600</v>
      </c>
      <c r="EV22" s="493">
        <f t="shared" si="98"/>
        <v>576000</v>
      </c>
      <c r="EW22" s="489"/>
      <c r="EX22" s="397">
        <f t="shared" si="99"/>
        <v>1</v>
      </c>
      <c r="EY22" s="397">
        <f t="shared" si="100"/>
        <v>1</v>
      </c>
      <c r="EZ22" s="398">
        <f t="shared" si="101"/>
        <v>1</v>
      </c>
      <c r="FA22" s="398">
        <f t="shared" si="102"/>
        <v>1</v>
      </c>
      <c r="FB22" s="398">
        <f t="shared" si="103"/>
        <v>1</v>
      </c>
      <c r="FC22" s="398">
        <f t="shared" si="104"/>
        <v>1</v>
      </c>
      <c r="FD22" s="404">
        <f t="shared" si="105"/>
        <v>576000</v>
      </c>
      <c r="FE22" s="400">
        <f t="shared" si="106"/>
        <v>0</v>
      </c>
      <c r="FH22" s="621" t="s">
        <v>393</v>
      </c>
      <c r="FI22" s="585" t="s">
        <v>394</v>
      </c>
      <c r="FJ22" s="583" t="s">
        <v>146</v>
      </c>
      <c r="FK22" s="586">
        <v>10</v>
      </c>
      <c r="FL22" s="492">
        <v>25350</v>
      </c>
      <c r="FM22" s="493">
        <f t="shared" si="107"/>
        <v>253500</v>
      </c>
      <c r="FN22" s="489"/>
      <c r="FO22" s="397">
        <f t="shared" si="108"/>
        <v>1</v>
      </c>
      <c r="FP22" s="397">
        <f t="shared" si="109"/>
        <v>1</v>
      </c>
      <c r="FQ22" s="398">
        <f t="shared" si="110"/>
        <v>1</v>
      </c>
      <c r="FR22" s="398">
        <f t="shared" si="111"/>
        <v>1</v>
      </c>
      <c r="FS22" s="398">
        <f t="shared" si="112"/>
        <v>1</v>
      </c>
      <c r="FT22" s="398">
        <f t="shared" si="113"/>
        <v>1</v>
      </c>
      <c r="FU22" s="404">
        <f t="shared" si="114"/>
        <v>253500</v>
      </c>
      <c r="FV22" s="400">
        <f t="shared" si="115"/>
        <v>0</v>
      </c>
      <c r="FY22" s="1042" t="s">
        <v>393</v>
      </c>
      <c r="FZ22" s="865" t="s">
        <v>394</v>
      </c>
      <c r="GA22" s="861" t="s">
        <v>146</v>
      </c>
      <c r="GB22" s="866">
        <v>10</v>
      </c>
      <c r="GC22" s="867">
        <v>32654</v>
      </c>
      <c r="GD22" s="868">
        <f t="shared" si="116"/>
        <v>326540</v>
      </c>
      <c r="GE22" s="1029"/>
      <c r="GF22" s="397">
        <f t="shared" si="117"/>
        <v>1</v>
      </c>
      <c r="GG22" s="397">
        <f t="shared" si="118"/>
        <v>1</v>
      </c>
      <c r="GH22" s="398">
        <f t="shared" si="119"/>
        <v>1</v>
      </c>
      <c r="GI22" s="398">
        <f t="shared" si="120"/>
        <v>1</v>
      </c>
      <c r="GJ22" s="398">
        <f t="shared" si="121"/>
        <v>1</v>
      </c>
      <c r="GK22" s="398">
        <f t="shared" si="122"/>
        <v>1</v>
      </c>
      <c r="GL22" s="404">
        <f t="shared" si="123"/>
        <v>326540</v>
      </c>
      <c r="GM22" s="400">
        <f t="shared" si="124"/>
        <v>0</v>
      </c>
      <c r="GP22" s="621" t="s">
        <v>393</v>
      </c>
      <c r="GQ22" s="585" t="s">
        <v>394</v>
      </c>
      <c r="GR22" s="583" t="s">
        <v>146</v>
      </c>
      <c r="GS22" s="586">
        <v>10</v>
      </c>
      <c r="GT22" s="492">
        <v>20162</v>
      </c>
      <c r="GU22" s="493">
        <f t="shared" si="125"/>
        <v>201620</v>
      </c>
      <c r="GV22" s="489"/>
      <c r="GW22" s="397">
        <f t="shared" si="126"/>
        <v>1</v>
      </c>
      <c r="GX22" s="397">
        <f t="shared" si="127"/>
        <v>1</v>
      </c>
      <c r="GY22" s="398">
        <f t="shared" si="128"/>
        <v>1</v>
      </c>
      <c r="GZ22" s="398">
        <f t="shared" si="129"/>
        <v>1</v>
      </c>
      <c r="HA22" s="398">
        <f t="shared" si="130"/>
        <v>1</v>
      </c>
      <c r="HB22" s="398">
        <f t="shared" si="131"/>
        <v>1</v>
      </c>
      <c r="HC22" s="404">
        <f t="shared" si="132"/>
        <v>201620</v>
      </c>
      <c r="HD22" s="400">
        <f t="shared" si="133"/>
        <v>0</v>
      </c>
      <c r="HG22" s="621" t="s">
        <v>393</v>
      </c>
      <c r="HH22" s="585" t="s">
        <v>394</v>
      </c>
      <c r="HI22" s="583" t="s">
        <v>146</v>
      </c>
      <c r="HJ22" s="586">
        <v>10</v>
      </c>
      <c r="HK22" s="492">
        <v>20025.531914893618</v>
      </c>
      <c r="HL22" s="493">
        <f t="shared" si="134"/>
        <v>200255</v>
      </c>
      <c r="HM22" s="489"/>
      <c r="HN22" s="397">
        <f t="shared" si="135"/>
        <v>1</v>
      </c>
      <c r="HO22" s="397">
        <f t="shared" si="136"/>
        <v>1</v>
      </c>
      <c r="HP22" s="398">
        <f t="shared" si="137"/>
        <v>1</v>
      </c>
      <c r="HQ22" s="398">
        <f t="shared" si="138"/>
        <v>1</v>
      </c>
      <c r="HR22" s="398">
        <f t="shared" si="139"/>
        <v>1</v>
      </c>
      <c r="HS22" s="398">
        <f t="shared" si="140"/>
        <v>1</v>
      </c>
      <c r="HT22" s="404">
        <f t="shared" si="141"/>
        <v>200255</v>
      </c>
      <c r="HU22" s="400">
        <f t="shared" si="142"/>
        <v>0</v>
      </c>
      <c r="HX22" s="621" t="s">
        <v>393</v>
      </c>
      <c r="HY22" s="585" t="s">
        <v>394</v>
      </c>
      <c r="HZ22" s="583" t="s">
        <v>146</v>
      </c>
      <c r="IA22" s="586">
        <v>10</v>
      </c>
      <c r="IB22" s="492">
        <v>15000</v>
      </c>
      <c r="IC22" s="493">
        <f t="shared" si="143"/>
        <v>150000</v>
      </c>
      <c r="ID22" s="489"/>
      <c r="IE22" s="397">
        <f t="shared" si="144"/>
        <v>1</v>
      </c>
      <c r="IF22" s="397">
        <f t="shared" si="145"/>
        <v>1</v>
      </c>
      <c r="IG22" s="398">
        <f t="shared" si="146"/>
        <v>1</v>
      </c>
      <c r="IH22" s="398">
        <f t="shared" si="147"/>
        <v>1</v>
      </c>
      <c r="II22" s="398">
        <f t="shared" si="148"/>
        <v>1</v>
      </c>
      <c r="IJ22" s="398">
        <f t="shared" si="149"/>
        <v>1</v>
      </c>
      <c r="IK22" s="404">
        <f t="shared" si="150"/>
        <v>150000</v>
      </c>
      <c r="IL22" s="400">
        <f t="shared" si="151"/>
        <v>0</v>
      </c>
      <c r="IO22" s="621" t="s">
        <v>393</v>
      </c>
      <c r="IP22" s="585" t="s">
        <v>394</v>
      </c>
      <c r="IQ22" s="583" t="s">
        <v>146</v>
      </c>
      <c r="IR22" s="586">
        <v>10</v>
      </c>
      <c r="IS22" s="492">
        <v>38000</v>
      </c>
      <c r="IT22" s="493">
        <f t="shared" si="152"/>
        <v>380000</v>
      </c>
      <c r="IU22" s="489"/>
      <c r="IV22" s="397">
        <f t="shared" si="153"/>
        <v>1</v>
      </c>
      <c r="IW22" s="397">
        <f t="shared" si="154"/>
        <v>1</v>
      </c>
      <c r="IX22" s="398">
        <f t="shared" si="155"/>
        <v>1</v>
      </c>
      <c r="IY22" s="398">
        <f t="shared" si="156"/>
        <v>1</v>
      </c>
      <c r="IZ22" s="398">
        <f t="shared" si="157"/>
        <v>1</v>
      </c>
      <c r="JA22" s="398">
        <f t="shared" si="158"/>
        <v>1</v>
      </c>
      <c r="JB22" s="404">
        <f t="shared" si="159"/>
        <v>380000</v>
      </c>
      <c r="JC22" s="400">
        <f t="shared" si="160"/>
        <v>0</v>
      </c>
      <c r="JF22" s="621" t="s">
        <v>393</v>
      </c>
      <c r="JG22" s="585" t="s">
        <v>394</v>
      </c>
      <c r="JH22" s="583" t="s">
        <v>146</v>
      </c>
      <c r="JI22" s="586">
        <v>10</v>
      </c>
      <c r="JJ22" s="492">
        <v>19901</v>
      </c>
      <c r="JK22" s="493">
        <f t="shared" si="161"/>
        <v>199010</v>
      </c>
      <c r="JL22" s="489"/>
      <c r="JM22" s="397">
        <f t="shared" si="162"/>
        <v>1</v>
      </c>
      <c r="JN22" s="397">
        <f t="shared" si="163"/>
        <v>1</v>
      </c>
      <c r="JO22" s="398">
        <f t="shared" si="164"/>
        <v>1</v>
      </c>
      <c r="JP22" s="398">
        <f t="shared" si="165"/>
        <v>1</v>
      </c>
      <c r="JQ22" s="398">
        <f t="shared" si="166"/>
        <v>1</v>
      </c>
      <c r="JR22" s="398">
        <f t="shared" si="167"/>
        <v>1</v>
      </c>
      <c r="JS22" s="404">
        <f t="shared" si="168"/>
        <v>199010</v>
      </c>
      <c r="JT22" s="400">
        <f t="shared" si="169"/>
        <v>0</v>
      </c>
    </row>
    <row r="23" spans="2:280" ht="30">
      <c r="B23" s="483" t="s">
        <v>395</v>
      </c>
      <c r="C23" s="490" t="s">
        <v>396</v>
      </c>
      <c r="D23" s="485" t="s">
        <v>146</v>
      </c>
      <c r="E23" s="491">
        <v>550</v>
      </c>
      <c r="F23" s="492"/>
      <c r="G23" s="493">
        <f t="shared" si="27"/>
        <v>0</v>
      </c>
      <c r="H23" s="489"/>
      <c r="K23" s="483"/>
      <c r="L23" s="490"/>
      <c r="M23" s="485"/>
      <c r="N23" s="491"/>
      <c r="O23" s="492"/>
      <c r="P23" s="493"/>
      <c r="Q23" s="489"/>
      <c r="R23" s="397" t="e">
        <f t="shared" si="28"/>
        <v>#N/A</v>
      </c>
      <c r="S23" s="397" t="e">
        <f t="shared" si="29"/>
        <v>#N/A</v>
      </c>
      <c r="T23" s="398" t="e">
        <f t="shared" si="30"/>
        <v>#N/A</v>
      </c>
      <c r="U23" s="398">
        <f t="shared" si="31"/>
        <v>0</v>
      </c>
      <c r="V23" s="398">
        <f t="shared" si="32"/>
        <v>0</v>
      </c>
      <c r="W23" s="398" t="e">
        <f t="shared" si="33"/>
        <v>#N/A</v>
      </c>
      <c r="X23" s="404">
        <f t="shared" si="34"/>
        <v>0</v>
      </c>
      <c r="Y23" s="400">
        <f t="shared" si="35"/>
        <v>0</v>
      </c>
      <c r="Z23" s="392"/>
      <c r="AA23" s="392"/>
      <c r="AB23" s="621" t="s">
        <v>395</v>
      </c>
      <c r="AC23" s="585" t="s">
        <v>396</v>
      </c>
      <c r="AD23" s="583" t="s">
        <v>146</v>
      </c>
      <c r="AE23" s="586">
        <v>550</v>
      </c>
      <c r="AF23" s="492">
        <v>6768</v>
      </c>
      <c r="AG23" s="493">
        <f t="shared" si="36"/>
        <v>3722400</v>
      </c>
      <c r="AH23" s="489"/>
      <c r="AI23" s="397">
        <f t="shared" si="37"/>
        <v>1</v>
      </c>
      <c r="AJ23" s="397">
        <f t="shared" si="38"/>
        <v>1</v>
      </c>
      <c r="AK23" s="398">
        <f t="shared" si="39"/>
        <v>1</v>
      </c>
      <c r="AL23" s="398">
        <f t="shared" si="40"/>
        <v>1</v>
      </c>
      <c r="AM23" s="398">
        <f t="shared" si="41"/>
        <v>1</v>
      </c>
      <c r="AN23" s="398">
        <f t="shared" si="42"/>
        <v>1</v>
      </c>
      <c r="AO23" s="404">
        <f t="shared" si="43"/>
        <v>3722400</v>
      </c>
      <c r="AP23" s="400">
        <f t="shared" si="44"/>
        <v>0</v>
      </c>
      <c r="AQ23" s="392"/>
      <c r="AR23" s="392"/>
      <c r="AS23" s="940" t="s">
        <v>395</v>
      </c>
      <c r="AT23" s="651" t="s">
        <v>396</v>
      </c>
      <c r="AU23" s="635" t="s">
        <v>146</v>
      </c>
      <c r="AV23" s="640">
        <v>550</v>
      </c>
      <c r="AW23" s="641">
        <v>6098.4440000000004</v>
      </c>
      <c r="AX23" s="642">
        <f t="shared" si="45"/>
        <v>3354144</v>
      </c>
      <c r="AY23" s="928"/>
      <c r="AZ23" s="397">
        <f t="shared" si="46"/>
        <v>1</v>
      </c>
      <c r="BA23" s="397">
        <f t="shared" si="47"/>
        <v>1</v>
      </c>
      <c r="BB23" s="398">
        <f t="shared" si="48"/>
        <v>1</v>
      </c>
      <c r="BC23" s="398">
        <f t="shared" si="49"/>
        <v>1</v>
      </c>
      <c r="BD23" s="398">
        <f t="shared" si="50"/>
        <v>1</v>
      </c>
      <c r="BE23" s="398">
        <f t="shared" si="51"/>
        <v>1</v>
      </c>
      <c r="BF23" s="404">
        <f t="shared" si="52"/>
        <v>3354144</v>
      </c>
      <c r="BG23" s="400">
        <f t="shared" si="53"/>
        <v>0</v>
      </c>
      <c r="BJ23" s="953" t="s">
        <v>702</v>
      </c>
      <c r="BK23" s="1056" t="s">
        <v>396</v>
      </c>
      <c r="BL23" s="711" t="s">
        <v>646</v>
      </c>
      <c r="BM23" s="712">
        <v>550</v>
      </c>
      <c r="BN23" s="713">
        <v>7381</v>
      </c>
      <c r="BO23" s="714">
        <v>4059550</v>
      </c>
      <c r="BP23" s="960"/>
      <c r="BQ23" s="397">
        <f t="shared" si="54"/>
        <v>1</v>
      </c>
      <c r="BR23" s="397">
        <f t="shared" si="55"/>
        <v>1</v>
      </c>
      <c r="BS23" s="398">
        <f t="shared" si="56"/>
        <v>1</v>
      </c>
      <c r="BT23" s="398">
        <f t="shared" si="57"/>
        <v>1</v>
      </c>
      <c r="BU23" s="398">
        <f t="shared" si="58"/>
        <v>1</v>
      </c>
      <c r="BV23" s="398">
        <f t="shared" si="59"/>
        <v>1</v>
      </c>
      <c r="BW23" s="404">
        <f t="shared" si="60"/>
        <v>4059550</v>
      </c>
      <c r="BX23" s="400">
        <f t="shared" si="61"/>
        <v>0</v>
      </c>
      <c r="CA23" s="621" t="s">
        <v>395</v>
      </c>
      <c r="CB23" s="758" t="s">
        <v>396</v>
      </c>
      <c r="CC23" s="583" t="s">
        <v>146</v>
      </c>
      <c r="CD23" s="586">
        <v>550</v>
      </c>
      <c r="CE23" s="759">
        <v>18500</v>
      </c>
      <c r="CF23" s="760">
        <f t="shared" si="62"/>
        <v>10175000</v>
      </c>
      <c r="CG23" s="978"/>
      <c r="CH23" s="397">
        <f t="shared" si="63"/>
        <v>1</v>
      </c>
      <c r="CI23" s="397">
        <f t="shared" si="64"/>
        <v>1</v>
      </c>
      <c r="CJ23" s="398">
        <f t="shared" si="65"/>
        <v>1</v>
      </c>
      <c r="CK23" s="398">
        <f t="shared" si="66"/>
        <v>1</v>
      </c>
      <c r="CL23" s="398">
        <f t="shared" si="67"/>
        <v>1</v>
      </c>
      <c r="CM23" s="398">
        <f t="shared" si="68"/>
        <v>1</v>
      </c>
      <c r="CN23" s="404">
        <f t="shared" si="69"/>
        <v>10175000</v>
      </c>
      <c r="CO23" s="400">
        <f t="shared" si="70"/>
        <v>0</v>
      </c>
      <c r="CR23" s="1015" t="s">
        <v>395</v>
      </c>
      <c r="CS23" s="793" t="s">
        <v>396</v>
      </c>
      <c r="CT23" s="794" t="s">
        <v>146</v>
      </c>
      <c r="CU23" s="795">
        <v>550</v>
      </c>
      <c r="CV23" s="796">
        <v>11600</v>
      </c>
      <c r="CW23" s="797">
        <f t="shared" si="71"/>
        <v>6380000</v>
      </c>
      <c r="CX23" s="1002"/>
      <c r="CY23" s="397">
        <f t="shared" si="72"/>
        <v>1</v>
      </c>
      <c r="CZ23" s="397">
        <f t="shared" si="73"/>
        <v>1</v>
      </c>
      <c r="DA23" s="398">
        <f t="shared" si="74"/>
        <v>1</v>
      </c>
      <c r="DB23" s="398">
        <f t="shared" si="75"/>
        <v>1</v>
      </c>
      <c r="DC23" s="398">
        <f t="shared" si="76"/>
        <v>1</v>
      </c>
      <c r="DD23" s="398">
        <f t="shared" si="77"/>
        <v>1</v>
      </c>
      <c r="DE23" s="404">
        <f t="shared" si="78"/>
        <v>6380000</v>
      </c>
      <c r="DF23" s="400">
        <f t="shared" si="79"/>
        <v>0</v>
      </c>
      <c r="DI23" s="621" t="s">
        <v>395</v>
      </c>
      <c r="DJ23" s="585" t="s">
        <v>396</v>
      </c>
      <c r="DK23" s="583" t="s">
        <v>146</v>
      </c>
      <c r="DL23" s="586">
        <v>550</v>
      </c>
      <c r="DM23" s="492">
        <v>7404</v>
      </c>
      <c r="DN23" s="493">
        <f t="shared" si="80"/>
        <v>4072200</v>
      </c>
      <c r="DO23" s="489"/>
      <c r="DP23" s="397">
        <f t="shared" si="81"/>
        <v>1</v>
      </c>
      <c r="DQ23" s="397">
        <f t="shared" si="82"/>
        <v>1</v>
      </c>
      <c r="DR23" s="398">
        <f t="shared" si="83"/>
        <v>1</v>
      </c>
      <c r="DS23" s="398">
        <f t="shared" si="84"/>
        <v>1</v>
      </c>
      <c r="DT23" s="398">
        <f t="shared" si="85"/>
        <v>1</v>
      </c>
      <c r="DU23" s="398">
        <f t="shared" si="86"/>
        <v>1</v>
      </c>
      <c r="DV23" s="404">
        <f t="shared" si="87"/>
        <v>4072200</v>
      </c>
      <c r="DW23" s="400">
        <f t="shared" si="88"/>
        <v>0</v>
      </c>
      <c r="DZ23" s="621" t="s">
        <v>395</v>
      </c>
      <c r="EA23" s="585" t="s">
        <v>396</v>
      </c>
      <c r="EB23" s="583" t="s">
        <v>146</v>
      </c>
      <c r="EC23" s="586">
        <v>550</v>
      </c>
      <c r="ED23" s="492">
        <v>12054</v>
      </c>
      <c r="EE23" s="493">
        <f t="shared" si="89"/>
        <v>6629700</v>
      </c>
      <c r="EF23" s="489"/>
      <c r="EG23" s="397">
        <f t="shared" si="90"/>
        <v>1</v>
      </c>
      <c r="EH23" s="397">
        <f t="shared" si="91"/>
        <v>1</v>
      </c>
      <c r="EI23" s="398">
        <f t="shared" si="92"/>
        <v>1</v>
      </c>
      <c r="EJ23" s="398">
        <f t="shared" si="93"/>
        <v>1</v>
      </c>
      <c r="EK23" s="398">
        <f t="shared" si="94"/>
        <v>1</v>
      </c>
      <c r="EL23" s="398">
        <f t="shared" si="95"/>
        <v>1</v>
      </c>
      <c r="EM23" s="404">
        <f t="shared" si="96"/>
        <v>6629700</v>
      </c>
      <c r="EN23" s="400">
        <f t="shared" si="97"/>
        <v>0</v>
      </c>
      <c r="EQ23" s="621" t="s">
        <v>395</v>
      </c>
      <c r="ER23" s="585" t="s">
        <v>396</v>
      </c>
      <c r="ES23" s="583" t="s">
        <v>146</v>
      </c>
      <c r="ET23" s="586">
        <v>550</v>
      </c>
      <c r="EU23" s="492">
        <v>47000</v>
      </c>
      <c r="EV23" s="493">
        <f t="shared" si="98"/>
        <v>25850000</v>
      </c>
      <c r="EW23" s="489"/>
      <c r="EX23" s="397">
        <f t="shared" si="99"/>
        <v>1</v>
      </c>
      <c r="EY23" s="397">
        <f t="shared" si="100"/>
        <v>1</v>
      </c>
      <c r="EZ23" s="398">
        <f t="shared" si="101"/>
        <v>1</v>
      </c>
      <c r="FA23" s="398">
        <f t="shared" si="102"/>
        <v>1</v>
      </c>
      <c r="FB23" s="398">
        <f t="shared" si="103"/>
        <v>1</v>
      </c>
      <c r="FC23" s="398">
        <f t="shared" si="104"/>
        <v>1</v>
      </c>
      <c r="FD23" s="404">
        <f t="shared" si="105"/>
        <v>25850000</v>
      </c>
      <c r="FE23" s="400">
        <f t="shared" si="106"/>
        <v>0</v>
      </c>
      <c r="FH23" s="621" t="s">
        <v>395</v>
      </c>
      <c r="FI23" s="585" t="s">
        <v>396</v>
      </c>
      <c r="FJ23" s="583" t="s">
        <v>146</v>
      </c>
      <c r="FK23" s="586">
        <v>550</v>
      </c>
      <c r="FL23" s="492">
        <v>14625</v>
      </c>
      <c r="FM23" s="493">
        <f t="shared" si="107"/>
        <v>8043750</v>
      </c>
      <c r="FN23" s="489"/>
      <c r="FO23" s="397">
        <f t="shared" si="108"/>
        <v>1</v>
      </c>
      <c r="FP23" s="397">
        <f t="shared" si="109"/>
        <v>1</v>
      </c>
      <c r="FQ23" s="398">
        <f t="shared" si="110"/>
        <v>1</v>
      </c>
      <c r="FR23" s="398">
        <f t="shared" si="111"/>
        <v>1</v>
      </c>
      <c r="FS23" s="398">
        <f t="shared" si="112"/>
        <v>1</v>
      </c>
      <c r="FT23" s="398">
        <f t="shared" si="113"/>
        <v>1</v>
      </c>
      <c r="FU23" s="404">
        <f t="shared" si="114"/>
        <v>8043750</v>
      </c>
      <c r="FV23" s="400">
        <f t="shared" si="115"/>
        <v>0</v>
      </c>
      <c r="FY23" s="1042" t="s">
        <v>395</v>
      </c>
      <c r="FZ23" s="865" t="s">
        <v>396</v>
      </c>
      <c r="GA23" s="861" t="s">
        <v>146</v>
      </c>
      <c r="GB23" s="866">
        <v>550</v>
      </c>
      <c r="GC23" s="867">
        <v>16786</v>
      </c>
      <c r="GD23" s="868">
        <f t="shared" si="116"/>
        <v>9232300</v>
      </c>
      <c r="GE23" s="1029"/>
      <c r="GF23" s="397">
        <f t="shared" si="117"/>
        <v>1</v>
      </c>
      <c r="GG23" s="397">
        <f t="shared" si="118"/>
        <v>1</v>
      </c>
      <c r="GH23" s="398">
        <f t="shared" si="119"/>
        <v>1</v>
      </c>
      <c r="GI23" s="398">
        <f t="shared" si="120"/>
        <v>1</v>
      </c>
      <c r="GJ23" s="398">
        <f t="shared" si="121"/>
        <v>1</v>
      </c>
      <c r="GK23" s="398">
        <f t="shared" si="122"/>
        <v>1</v>
      </c>
      <c r="GL23" s="404">
        <f t="shared" si="123"/>
        <v>9232300</v>
      </c>
      <c r="GM23" s="400">
        <f t="shared" si="124"/>
        <v>0</v>
      </c>
      <c r="GP23" s="621" t="s">
        <v>395</v>
      </c>
      <c r="GQ23" s="585" t="s">
        <v>396</v>
      </c>
      <c r="GR23" s="583" t="s">
        <v>146</v>
      </c>
      <c r="GS23" s="586">
        <v>550</v>
      </c>
      <c r="GT23" s="492">
        <v>7441</v>
      </c>
      <c r="GU23" s="493">
        <f t="shared" si="125"/>
        <v>4092550</v>
      </c>
      <c r="GV23" s="489"/>
      <c r="GW23" s="397">
        <f t="shared" si="126"/>
        <v>1</v>
      </c>
      <c r="GX23" s="397">
        <f t="shared" si="127"/>
        <v>1</v>
      </c>
      <c r="GY23" s="398">
        <f t="shared" si="128"/>
        <v>1</v>
      </c>
      <c r="GZ23" s="398">
        <f t="shared" si="129"/>
        <v>1</v>
      </c>
      <c r="HA23" s="398">
        <f t="shared" si="130"/>
        <v>1</v>
      </c>
      <c r="HB23" s="398">
        <f t="shared" si="131"/>
        <v>1</v>
      </c>
      <c r="HC23" s="404">
        <f t="shared" si="132"/>
        <v>4092550</v>
      </c>
      <c r="HD23" s="400">
        <f t="shared" si="133"/>
        <v>0</v>
      </c>
      <c r="HG23" s="621" t="s">
        <v>395</v>
      </c>
      <c r="HH23" s="585" t="s">
        <v>396</v>
      </c>
      <c r="HI23" s="583" t="s">
        <v>146</v>
      </c>
      <c r="HJ23" s="586">
        <v>550</v>
      </c>
      <c r="HK23" s="492">
        <v>20025.531914893618</v>
      </c>
      <c r="HL23" s="493">
        <f t="shared" si="134"/>
        <v>11014043</v>
      </c>
      <c r="HM23" s="489"/>
      <c r="HN23" s="397">
        <f t="shared" si="135"/>
        <v>1</v>
      </c>
      <c r="HO23" s="397">
        <f t="shared" si="136"/>
        <v>1</v>
      </c>
      <c r="HP23" s="398">
        <f t="shared" si="137"/>
        <v>1</v>
      </c>
      <c r="HQ23" s="398">
        <f t="shared" si="138"/>
        <v>1</v>
      </c>
      <c r="HR23" s="398">
        <f t="shared" si="139"/>
        <v>1</v>
      </c>
      <c r="HS23" s="398">
        <f t="shared" si="140"/>
        <v>1</v>
      </c>
      <c r="HT23" s="404">
        <f t="shared" si="141"/>
        <v>11014043</v>
      </c>
      <c r="HU23" s="400">
        <f t="shared" si="142"/>
        <v>0</v>
      </c>
      <c r="HX23" s="621" t="s">
        <v>395</v>
      </c>
      <c r="HY23" s="585" t="s">
        <v>396</v>
      </c>
      <c r="HZ23" s="583" t="s">
        <v>146</v>
      </c>
      <c r="IA23" s="586">
        <v>550</v>
      </c>
      <c r="IB23" s="492">
        <v>8000</v>
      </c>
      <c r="IC23" s="493">
        <f t="shared" si="143"/>
        <v>4400000</v>
      </c>
      <c r="ID23" s="489"/>
      <c r="IE23" s="397">
        <f t="shared" si="144"/>
        <v>1</v>
      </c>
      <c r="IF23" s="397">
        <f t="shared" si="145"/>
        <v>1</v>
      </c>
      <c r="IG23" s="398">
        <f t="shared" si="146"/>
        <v>1</v>
      </c>
      <c r="IH23" s="398">
        <f t="shared" si="147"/>
        <v>1</v>
      </c>
      <c r="II23" s="398">
        <f t="shared" si="148"/>
        <v>1</v>
      </c>
      <c r="IJ23" s="398">
        <f t="shared" si="149"/>
        <v>1</v>
      </c>
      <c r="IK23" s="404">
        <f t="shared" si="150"/>
        <v>4400000</v>
      </c>
      <c r="IL23" s="400">
        <f t="shared" si="151"/>
        <v>0</v>
      </c>
      <c r="IO23" s="621" t="s">
        <v>395</v>
      </c>
      <c r="IP23" s="585" t="s">
        <v>396</v>
      </c>
      <c r="IQ23" s="583" t="s">
        <v>146</v>
      </c>
      <c r="IR23" s="586">
        <v>550</v>
      </c>
      <c r="IS23" s="492">
        <v>6500</v>
      </c>
      <c r="IT23" s="493">
        <f t="shared" si="152"/>
        <v>3575000</v>
      </c>
      <c r="IU23" s="489"/>
      <c r="IV23" s="397">
        <f t="shared" si="153"/>
        <v>1</v>
      </c>
      <c r="IW23" s="397">
        <f t="shared" si="154"/>
        <v>1</v>
      </c>
      <c r="IX23" s="398">
        <f t="shared" si="155"/>
        <v>1</v>
      </c>
      <c r="IY23" s="398">
        <f t="shared" si="156"/>
        <v>1</v>
      </c>
      <c r="IZ23" s="398">
        <f t="shared" si="157"/>
        <v>1</v>
      </c>
      <c r="JA23" s="398">
        <f t="shared" si="158"/>
        <v>1</v>
      </c>
      <c r="JB23" s="404">
        <f t="shared" si="159"/>
        <v>3575000</v>
      </c>
      <c r="JC23" s="400">
        <f t="shared" si="160"/>
        <v>0</v>
      </c>
      <c r="JF23" s="621" t="s">
        <v>395</v>
      </c>
      <c r="JG23" s="585" t="s">
        <v>396</v>
      </c>
      <c r="JH23" s="583" t="s">
        <v>146</v>
      </c>
      <c r="JI23" s="586">
        <v>550</v>
      </c>
      <c r="JJ23" s="492">
        <v>7345</v>
      </c>
      <c r="JK23" s="493">
        <f t="shared" si="161"/>
        <v>4039750</v>
      </c>
      <c r="JL23" s="489"/>
      <c r="JM23" s="397">
        <f t="shared" si="162"/>
        <v>1</v>
      </c>
      <c r="JN23" s="397">
        <f t="shared" si="163"/>
        <v>1</v>
      </c>
      <c r="JO23" s="398">
        <f t="shared" si="164"/>
        <v>1</v>
      </c>
      <c r="JP23" s="398">
        <f t="shared" si="165"/>
        <v>1</v>
      </c>
      <c r="JQ23" s="398">
        <f t="shared" si="166"/>
        <v>1</v>
      </c>
      <c r="JR23" s="398">
        <f t="shared" si="167"/>
        <v>1</v>
      </c>
      <c r="JS23" s="404">
        <f t="shared" si="168"/>
        <v>4039750</v>
      </c>
      <c r="JT23" s="400">
        <f t="shared" si="169"/>
        <v>0</v>
      </c>
    </row>
    <row r="24" spans="2:280" ht="60" customHeight="1">
      <c r="B24" s="483" t="s">
        <v>397</v>
      </c>
      <c r="C24" s="490" t="s">
        <v>398</v>
      </c>
      <c r="D24" s="485" t="s">
        <v>399</v>
      </c>
      <c r="E24" s="491">
        <v>26</v>
      </c>
      <c r="F24" s="492"/>
      <c r="G24" s="493">
        <f t="shared" si="27"/>
        <v>0</v>
      </c>
      <c r="H24" s="489"/>
      <c r="K24" s="483"/>
      <c r="L24" s="490"/>
      <c r="M24" s="485"/>
      <c r="N24" s="491"/>
      <c r="O24" s="492"/>
      <c r="P24" s="493"/>
      <c r="Q24" s="489"/>
      <c r="R24" s="397" t="e">
        <f t="shared" si="28"/>
        <v>#N/A</v>
      </c>
      <c r="S24" s="397" t="e">
        <f t="shared" si="29"/>
        <v>#N/A</v>
      </c>
      <c r="T24" s="398" t="e">
        <f t="shared" si="30"/>
        <v>#N/A</v>
      </c>
      <c r="U24" s="398">
        <f t="shared" si="31"/>
        <v>0</v>
      </c>
      <c r="V24" s="398">
        <f t="shared" si="32"/>
        <v>0</v>
      </c>
      <c r="W24" s="398" t="e">
        <f t="shared" si="33"/>
        <v>#N/A</v>
      </c>
      <c r="X24" s="404">
        <f t="shared" si="34"/>
        <v>0</v>
      </c>
      <c r="Y24" s="400">
        <f t="shared" si="35"/>
        <v>0</v>
      </c>
      <c r="Z24" s="392"/>
      <c r="AA24" s="392"/>
      <c r="AB24" s="621" t="s">
        <v>397</v>
      </c>
      <c r="AC24" s="585" t="s">
        <v>398</v>
      </c>
      <c r="AD24" s="583" t="s">
        <v>399</v>
      </c>
      <c r="AE24" s="586">
        <v>26</v>
      </c>
      <c r="AF24" s="492">
        <v>70946</v>
      </c>
      <c r="AG24" s="493">
        <f t="shared" si="36"/>
        <v>1844596</v>
      </c>
      <c r="AH24" s="489"/>
      <c r="AI24" s="397">
        <f t="shared" si="37"/>
        <v>1</v>
      </c>
      <c r="AJ24" s="397">
        <f t="shared" si="38"/>
        <v>1</v>
      </c>
      <c r="AK24" s="398">
        <f t="shared" si="39"/>
        <v>1</v>
      </c>
      <c r="AL24" s="398">
        <f t="shared" si="40"/>
        <v>1</v>
      </c>
      <c r="AM24" s="398">
        <f t="shared" si="41"/>
        <v>1</v>
      </c>
      <c r="AN24" s="398">
        <f t="shared" si="42"/>
        <v>1</v>
      </c>
      <c r="AO24" s="404">
        <f t="shared" si="43"/>
        <v>1844596</v>
      </c>
      <c r="AP24" s="400">
        <f t="shared" si="44"/>
        <v>0</v>
      </c>
      <c r="AQ24" s="392"/>
      <c r="AR24" s="392"/>
      <c r="AS24" s="940" t="s">
        <v>397</v>
      </c>
      <c r="AT24" s="639" t="s">
        <v>398</v>
      </c>
      <c r="AU24" s="635" t="s">
        <v>399</v>
      </c>
      <c r="AV24" s="640">
        <v>26</v>
      </c>
      <c r="AW24" s="641">
        <v>37768.901359999996</v>
      </c>
      <c r="AX24" s="642">
        <f t="shared" si="45"/>
        <v>981991</v>
      </c>
      <c r="AY24" s="928"/>
      <c r="AZ24" s="397">
        <f t="shared" si="46"/>
        <v>1</v>
      </c>
      <c r="BA24" s="397">
        <f t="shared" si="47"/>
        <v>1</v>
      </c>
      <c r="BB24" s="398">
        <f t="shared" si="48"/>
        <v>1</v>
      </c>
      <c r="BC24" s="398">
        <f t="shared" si="49"/>
        <v>1</v>
      </c>
      <c r="BD24" s="398">
        <f t="shared" si="50"/>
        <v>1</v>
      </c>
      <c r="BE24" s="398">
        <f t="shared" si="51"/>
        <v>1</v>
      </c>
      <c r="BF24" s="404">
        <f t="shared" si="52"/>
        <v>981991</v>
      </c>
      <c r="BG24" s="400">
        <f t="shared" si="53"/>
        <v>0</v>
      </c>
      <c r="BJ24" s="953" t="s">
        <v>703</v>
      </c>
      <c r="BK24" s="1056" t="s">
        <v>816</v>
      </c>
      <c r="BL24" s="711" t="s">
        <v>650</v>
      </c>
      <c r="BM24" s="712">
        <v>26</v>
      </c>
      <c r="BN24" s="713">
        <v>24971</v>
      </c>
      <c r="BO24" s="714">
        <v>649246</v>
      </c>
      <c r="BP24" s="960"/>
      <c r="BQ24" s="397">
        <v>1</v>
      </c>
      <c r="BR24" s="397">
        <f t="shared" si="55"/>
        <v>1</v>
      </c>
      <c r="BS24" s="398">
        <f t="shared" si="56"/>
        <v>1</v>
      </c>
      <c r="BT24" s="398">
        <f t="shared" si="57"/>
        <v>1</v>
      </c>
      <c r="BU24" s="398">
        <f t="shared" si="58"/>
        <v>1</v>
      </c>
      <c r="BV24" s="398">
        <f t="shared" si="59"/>
        <v>1</v>
      </c>
      <c r="BW24" s="404">
        <f t="shared" si="60"/>
        <v>649246</v>
      </c>
      <c r="BX24" s="400">
        <f t="shared" si="61"/>
        <v>0</v>
      </c>
      <c r="CA24" s="621" t="s">
        <v>397</v>
      </c>
      <c r="CB24" s="758" t="s">
        <v>398</v>
      </c>
      <c r="CC24" s="583" t="s">
        <v>399</v>
      </c>
      <c r="CD24" s="586">
        <v>26</v>
      </c>
      <c r="CE24" s="759">
        <v>65000</v>
      </c>
      <c r="CF24" s="760">
        <f t="shared" si="62"/>
        <v>1690000</v>
      </c>
      <c r="CG24" s="978"/>
      <c r="CH24" s="397">
        <f t="shared" si="63"/>
        <v>1</v>
      </c>
      <c r="CI24" s="397">
        <f t="shared" si="64"/>
        <v>1</v>
      </c>
      <c r="CJ24" s="398">
        <f t="shared" si="65"/>
        <v>1</v>
      </c>
      <c r="CK24" s="398">
        <f t="shared" si="66"/>
        <v>1</v>
      </c>
      <c r="CL24" s="398">
        <f t="shared" si="67"/>
        <v>1</v>
      </c>
      <c r="CM24" s="398">
        <f t="shared" si="68"/>
        <v>1</v>
      </c>
      <c r="CN24" s="404">
        <f t="shared" si="69"/>
        <v>1690000</v>
      </c>
      <c r="CO24" s="400">
        <f t="shared" si="70"/>
        <v>0</v>
      </c>
      <c r="CR24" s="1015" t="s">
        <v>397</v>
      </c>
      <c r="CS24" s="793" t="s">
        <v>398</v>
      </c>
      <c r="CT24" s="794" t="s">
        <v>399</v>
      </c>
      <c r="CU24" s="795">
        <v>26</v>
      </c>
      <c r="CV24" s="796">
        <v>98600</v>
      </c>
      <c r="CW24" s="797">
        <f t="shared" si="71"/>
        <v>2563600</v>
      </c>
      <c r="CX24" s="1002"/>
      <c r="CY24" s="397">
        <f t="shared" si="72"/>
        <v>1</v>
      </c>
      <c r="CZ24" s="397">
        <f t="shared" si="73"/>
        <v>1</v>
      </c>
      <c r="DA24" s="398">
        <f t="shared" si="74"/>
        <v>1</v>
      </c>
      <c r="DB24" s="398">
        <f t="shared" si="75"/>
        <v>1</v>
      </c>
      <c r="DC24" s="398">
        <f t="shared" si="76"/>
        <v>1</v>
      </c>
      <c r="DD24" s="398">
        <f t="shared" si="77"/>
        <v>1</v>
      </c>
      <c r="DE24" s="404">
        <f t="shared" si="78"/>
        <v>2563600</v>
      </c>
      <c r="DF24" s="400">
        <f t="shared" si="79"/>
        <v>0</v>
      </c>
      <c r="DI24" s="621" t="s">
        <v>397</v>
      </c>
      <c r="DJ24" s="585" t="s">
        <v>398</v>
      </c>
      <c r="DK24" s="583" t="s">
        <v>399</v>
      </c>
      <c r="DL24" s="586">
        <v>26</v>
      </c>
      <c r="DM24" s="492">
        <v>25048</v>
      </c>
      <c r="DN24" s="493">
        <f t="shared" si="80"/>
        <v>651248</v>
      </c>
      <c r="DO24" s="489"/>
      <c r="DP24" s="397">
        <f t="shared" si="81"/>
        <v>1</v>
      </c>
      <c r="DQ24" s="397">
        <f t="shared" si="82"/>
        <v>1</v>
      </c>
      <c r="DR24" s="398">
        <f t="shared" si="83"/>
        <v>1</v>
      </c>
      <c r="DS24" s="398">
        <f t="shared" si="84"/>
        <v>1</v>
      </c>
      <c r="DT24" s="398">
        <f t="shared" si="85"/>
        <v>1</v>
      </c>
      <c r="DU24" s="398">
        <f t="shared" si="86"/>
        <v>1</v>
      </c>
      <c r="DV24" s="404">
        <f t="shared" si="87"/>
        <v>651248</v>
      </c>
      <c r="DW24" s="400">
        <f t="shared" si="88"/>
        <v>0</v>
      </c>
      <c r="DZ24" s="621" t="s">
        <v>397</v>
      </c>
      <c r="EA24" s="585" t="s">
        <v>398</v>
      </c>
      <c r="EB24" s="583" t="s">
        <v>399</v>
      </c>
      <c r="EC24" s="586">
        <v>26</v>
      </c>
      <c r="ED24" s="492">
        <v>14175</v>
      </c>
      <c r="EE24" s="493">
        <f t="shared" si="89"/>
        <v>368550</v>
      </c>
      <c r="EF24" s="489"/>
      <c r="EG24" s="397">
        <f t="shared" si="90"/>
        <v>1</v>
      </c>
      <c r="EH24" s="397">
        <f t="shared" si="91"/>
        <v>1</v>
      </c>
      <c r="EI24" s="398">
        <f t="shared" si="92"/>
        <v>1</v>
      </c>
      <c r="EJ24" s="398">
        <f t="shared" si="93"/>
        <v>1</v>
      </c>
      <c r="EK24" s="398">
        <f t="shared" si="94"/>
        <v>1</v>
      </c>
      <c r="EL24" s="398">
        <f t="shared" si="95"/>
        <v>1</v>
      </c>
      <c r="EM24" s="404">
        <f t="shared" si="96"/>
        <v>368550</v>
      </c>
      <c r="EN24" s="400">
        <f t="shared" si="97"/>
        <v>0</v>
      </c>
      <c r="EQ24" s="621" t="s">
        <v>397</v>
      </c>
      <c r="ER24" s="585" t="s">
        <v>398</v>
      </c>
      <c r="ES24" s="583" t="s">
        <v>399</v>
      </c>
      <c r="ET24" s="586">
        <v>26</v>
      </c>
      <c r="EU24" s="492">
        <v>18650</v>
      </c>
      <c r="EV24" s="493">
        <f t="shared" si="98"/>
        <v>484900</v>
      </c>
      <c r="EW24" s="489"/>
      <c r="EX24" s="397">
        <f t="shared" si="99"/>
        <v>1</v>
      </c>
      <c r="EY24" s="397">
        <f t="shared" si="100"/>
        <v>1</v>
      </c>
      <c r="EZ24" s="398">
        <f t="shared" si="101"/>
        <v>1</v>
      </c>
      <c r="FA24" s="398">
        <f t="shared" si="102"/>
        <v>1</v>
      </c>
      <c r="FB24" s="398">
        <f t="shared" si="103"/>
        <v>1</v>
      </c>
      <c r="FC24" s="398">
        <f t="shared" si="104"/>
        <v>1</v>
      </c>
      <c r="FD24" s="404">
        <f t="shared" si="105"/>
        <v>484900</v>
      </c>
      <c r="FE24" s="400">
        <f t="shared" si="106"/>
        <v>0</v>
      </c>
      <c r="FH24" s="621" t="s">
        <v>397</v>
      </c>
      <c r="FI24" s="585" t="s">
        <v>398</v>
      </c>
      <c r="FJ24" s="583" t="s">
        <v>399</v>
      </c>
      <c r="FK24" s="586">
        <v>26</v>
      </c>
      <c r="FL24" s="492">
        <v>87750</v>
      </c>
      <c r="FM24" s="493">
        <f t="shared" si="107"/>
        <v>2281500</v>
      </c>
      <c r="FN24" s="489"/>
      <c r="FO24" s="397">
        <f t="shared" si="108"/>
        <v>1</v>
      </c>
      <c r="FP24" s="397">
        <f t="shared" si="109"/>
        <v>1</v>
      </c>
      <c r="FQ24" s="398">
        <f t="shared" si="110"/>
        <v>1</v>
      </c>
      <c r="FR24" s="398">
        <f t="shared" si="111"/>
        <v>1</v>
      </c>
      <c r="FS24" s="398">
        <f t="shared" si="112"/>
        <v>1</v>
      </c>
      <c r="FT24" s="398">
        <f t="shared" si="113"/>
        <v>1</v>
      </c>
      <c r="FU24" s="404">
        <f t="shared" si="114"/>
        <v>2281500</v>
      </c>
      <c r="FV24" s="400">
        <f t="shared" si="115"/>
        <v>0</v>
      </c>
      <c r="FY24" s="1042" t="s">
        <v>397</v>
      </c>
      <c r="FZ24" s="865" t="s">
        <v>398</v>
      </c>
      <c r="GA24" s="861" t="s">
        <v>399</v>
      </c>
      <c r="GB24" s="866">
        <v>26</v>
      </c>
      <c r="GC24" s="867">
        <v>568360</v>
      </c>
      <c r="GD24" s="868">
        <f t="shared" si="116"/>
        <v>14777360</v>
      </c>
      <c r="GE24" s="1029"/>
      <c r="GF24" s="397">
        <f t="shared" si="117"/>
        <v>1</v>
      </c>
      <c r="GG24" s="397">
        <f t="shared" si="118"/>
        <v>1</v>
      </c>
      <c r="GH24" s="398">
        <f t="shared" si="119"/>
        <v>1</v>
      </c>
      <c r="GI24" s="398">
        <f t="shared" si="120"/>
        <v>1</v>
      </c>
      <c r="GJ24" s="398">
        <f t="shared" si="121"/>
        <v>1</v>
      </c>
      <c r="GK24" s="398">
        <f t="shared" si="122"/>
        <v>1</v>
      </c>
      <c r="GL24" s="404">
        <f t="shared" si="123"/>
        <v>14777360</v>
      </c>
      <c r="GM24" s="400">
        <f t="shared" si="124"/>
        <v>0</v>
      </c>
      <c r="GP24" s="621" t="s">
        <v>397</v>
      </c>
      <c r="GQ24" s="585" t="s">
        <v>398</v>
      </c>
      <c r="GR24" s="583" t="s">
        <v>399</v>
      </c>
      <c r="GS24" s="586">
        <v>26</v>
      </c>
      <c r="GT24" s="492">
        <v>25172</v>
      </c>
      <c r="GU24" s="493">
        <f t="shared" si="125"/>
        <v>654472</v>
      </c>
      <c r="GV24" s="489"/>
      <c r="GW24" s="397">
        <f t="shared" si="126"/>
        <v>1</v>
      </c>
      <c r="GX24" s="397">
        <f t="shared" si="127"/>
        <v>1</v>
      </c>
      <c r="GY24" s="398">
        <f t="shared" si="128"/>
        <v>1</v>
      </c>
      <c r="GZ24" s="398">
        <f t="shared" si="129"/>
        <v>1</v>
      </c>
      <c r="HA24" s="398">
        <f t="shared" si="130"/>
        <v>1</v>
      </c>
      <c r="HB24" s="398">
        <f t="shared" si="131"/>
        <v>1</v>
      </c>
      <c r="HC24" s="404">
        <f t="shared" si="132"/>
        <v>654472</v>
      </c>
      <c r="HD24" s="400">
        <f t="shared" si="133"/>
        <v>0</v>
      </c>
      <c r="HG24" s="621" t="s">
        <v>397</v>
      </c>
      <c r="HH24" s="585" t="s">
        <v>398</v>
      </c>
      <c r="HI24" s="583" t="s">
        <v>399</v>
      </c>
      <c r="HJ24" s="586">
        <v>26</v>
      </c>
      <c r="HK24" s="492">
        <v>90000</v>
      </c>
      <c r="HL24" s="493">
        <f t="shared" si="134"/>
        <v>2340000</v>
      </c>
      <c r="HM24" s="489"/>
      <c r="HN24" s="397">
        <f t="shared" si="135"/>
        <v>1</v>
      </c>
      <c r="HO24" s="397">
        <f t="shared" si="136"/>
        <v>1</v>
      </c>
      <c r="HP24" s="398">
        <f t="shared" si="137"/>
        <v>1</v>
      </c>
      <c r="HQ24" s="398">
        <f t="shared" si="138"/>
        <v>1</v>
      </c>
      <c r="HR24" s="398">
        <f t="shared" si="139"/>
        <v>1</v>
      </c>
      <c r="HS24" s="398">
        <f t="shared" si="140"/>
        <v>1</v>
      </c>
      <c r="HT24" s="404">
        <f t="shared" si="141"/>
        <v>2340000</v>
      </c>
      <c r="HU24" s="400">
        <f t="shared" si="142"/>
        <v>0</v>
      </c>
      <c r="HX24" s="621" t="s">
        <v>397</v>
      </c>
      <c r="HY24" s="585" t="s">
        <v>398</v>
      </c>
      <c r="HZ24" s="583" t="s">
        <v>399</v>
      </c>
      <c r="IA24" s="586">
        <v>26</v>
      </c>
      <c r="IB24" s="492">
        <v>25000</v>
      </c>
      <c r="IC24" s="493">
        <f t="shared" si="143"/>
        <v>650000</v>
      </c>
      <c r="ID24" s="489"/>
      <c r="IE24" s="397">
        <f t="shared" si="144"/>
        <v>1</v>
      </c>
      <c r="IF24" s="397">
        <f t="shared" si="145"/>
        <v>1</v>
      </c>
      <c r="IG24" s="398">
        <f t="shared" si="146"/>
        <v>1</v>
      </c>
      <c r="IH24" s="398">
        <f t="shared" si="147"/>
        <v>1</v>
      </c>
      <c r="II24" s="398">
        <f t="shared" si="148"/>
        <v>1</v>
      </c>
      <c r="IJ24" s="398">
        <f t="shared" si="149"/>
        <v>1</v>
      </c>
      <c r="IK24" s="404">
        <f t="shared" si="150"/>
        <v>650000</v>
      </c>
      <c r="IL24" s="400">
        <f t="shared" si="151"/>
        <v>0</v>
      </c>
      <c r="IO24" s="621" t="s">
        <v>397</v>
      </c>
      <c r="IP24" s="585" t="s">
        <v>398</v>
      </c>
      <c r="IQ24" s="583" t="s">
        <v>399</v>
      </c>
      <c r="IR24" s="586">
        <v>26</v>
      </c>
      <c r="IS24" s="492">
        <v>40000</v>
      </c>
      <c r="IT24" s="493">
        <f t="shared" si="152"/>
        <v>1040000</v>
      </c>
      <c r="IU24" s="489"/>
      <c r="IV24" s="397">
        <f t="shared" si="153"/>
        <v>1</v>
      </c>
      <c r="IW24" s="397">
        <f t="shared" si="154"/>
        <v>1</v>
      </c>
      <c r="IX24" s="398">
        <f t="shared" si="155"/>
        <v>1</v>
      </c>
      <c r="IY24" s="398">
        <f t="shared" si="156"/>
        <v>1</v>
      </c>
      <c r="IZ24" s="398">
        <f t="shared" si="157"/>
        <v>1</v>
      </c>
      <c r="JA24" s="398">
        <f t="shared" si="158"/>
        <v>1</v>
      </c>
      <c r="JB24" s="404">
        <f t="shared" si="159"/>
        <v>1040000</v>
      </c>
      <c r="JC24" s="400">
        <f t="shared" si="160"/>
        <v>0</v>
      </c>
      <c r="JF24" s="621" t="s">
        <v>397</v>
      </c>
      <c r="JG24" s="585" t="s">
        <v>398</v>
      </c>
      <c r="JH24" s="583" t="s">
        <v>399</v>
      </c>
      <c r="JI24" s="586">
        <v>26</v>
      </c>
      <c r="JJ24" s="492">
        <v>24845</v>
      </c>
      <c r="JK24" s="493">
        <f t="shared" si="161"/>
        <v>645970</v>
      </c>
      <c r="JL24" s="489"/>
      <c r="JM24" s="397">
        <f t="shared" si="162"/>
        <v>1</v>
      </c>
      <c r="JN24" s="397">
        <f t="shared" si="163"/>
        <v>1</v>
      </c>
      <c r="JO24" s="398">
        <f t="shared" si="164"/>
        <v>1</v>
      </c>
      <c r="JP24" s="398">
        <f t="shared" si="165"/>
        <v>1</v>
      </c>
      <c r="JQ24" s="398">
        <f t="shared" si="166"/>
        <v>1</v>
      </c>
      <c r="JR24" s="398">
        <f t="shared" si="167"/>
        <v>1</v>
      </c>
      <c r="JS24" s="404">
        <f t="shared" si="168"/>
        <v>645970</v>
      </c>
      <c r="JT24" s="400">
        <f t="shared" si="169"/>
        <v>0</v>
      </c>
    </row>
    <row r="25" spans="2:280" ht="47.25" customHeight="1">
      <c r="B25" s="483" t="s">
        <v>400</v>
      </c>
      <c r="C25" s="499" t="s">
        <v>401</v>
      </c>
      <c r="D25" s="485" t="s">
        <v>399</v>
      </c>
      <c r="E25" s="491">
        <v>20</v>
      </c>
      <c r="F25" s="492"/>
      <c r="G25" s="493">
        <f t="shared" si="27"/>
        <v>0</v>
      </c>
      <c r="H25" s="489"/>
      <c r="K25" s="483"/>
      <c r="L25" s="499"/>
      <c r="M25" s="485"/>
      <c r="N25" s="491"/>
      <c r="O25" s="492"/>
      <c r="P25" s="493"/>
      <c r="Q25" s="489"/>
      <c r="R25" s="397" t="e">
        <f t="shared" si="28"/>
        <v>#N/A</v>
      </c>
      <c r="S25" s="397" t="e">
        <f t="shared" si="29"/>
        <v>#N/A</v>
      </c>
      <c r="T25" s="398" t="e">
        <f t="shared" si="30"/>
        <v>#N/A</v>
      </c>
      <c r="U25" s="398">
        <f t="shared" si="31"/>
        <v>0</v>
      </c>
      <c r="V25" s="398">
        <f t="shared" si="32"/>
        <v>0</v>
      </c>
      <c r="W25" s="398" t="e">
        <f t="shared" si="33"/>
        <v>#N/A</v>
      </c>
      <c r="X25" s="404">
        <f t="shared" si="34"/>
        <v>0</v>
      </c>
      <c r="Y25" s="400">
        <f t="shared" si="35"/>
        <v>0</v>
      </c>
      <c r="Z25" s="392"/>
      <c r="AA25" s="392"/>
      <c r="AB25" s="621" t="s">
        <v>400</v>
      </c>
      <c r="AC25" s="592" t="s">
        <v>401</v>
      </c>
      <c r="AD25" s="583" t="s">
        <v>399</v>
      </c>
      <c r="AE25" s="586">
        <v>20</v>
      </c>
      <c r="AF25" s="492">
        <v>61258</v>
      </c>
      <c r="AG25" s="493">
        <f t="shared" si="36"/>
        <v>1225160</v>
      </c>
      <c r="AH25" s="489"/>
      <c r="AI25" s="397">
        <f t="shared" si="37"/>
        <v>1</v>
      </c>
      <c r="AJ25" s="397">
        <f t="shared" si="38"/>
        <v>1</v>
      </c>
      <c r="AK25" s="398">
        <f t="shared" si="39"/>
        <v>1</v>
      </c>
      <c r="AL25" s="398">
        <f t="shared" si="40"/>
        <v>1</v>
      </c>
      <c r="AM25" s="398">
        <f t="shared" si="41"/>
        <v>1</v>
      </c>
      <c r="AN25" s="398">
        <f t="shared" si="42"/>
        <v>1</v>
      </c>
      <c r="AO25" s="404">
        <f t="shared" si="43"/>
        <v>1225160</v>
      </c>
      <c r="AP25" s="400">
        <f t="shared" si="44"/>
        <v>0</v>
      </c>
      <c r="AQ25" s="392"/>
      <c r="AR25" s="392"/>
      <c r="AS25" s="940" t="s">
        <v>400</v>
      </c>
      <c r="AT25" s="652" t="s">
        <v>401</v>
      </c>
      <c r="AU25" s="635" t="s">
        <v>399</v>
      </c>
      <c r="AV25" s="640">
        <v>20</v>
      </c>
      <c r="AW25" s="641">
        <v>37812.286039999999</v>
      </c>
      <c r="AX25" s="642">
        <f t="shared" si="45"/>
        <v>756246</v>
      </c>
      <c r="AY25" s="928"/>
      <c r="AZ25" s="397">
        <f t="shared" si="46"/>
        <v>1</v>
      </c>
      <c r="BA25" s="397">
        <f t="shared" si="47"/>
        <v>1</v>
      </c>
      <c r="BB25" s="398">
        <f t="shared" si="48"/>
        <v>1</v>
      </c>
      <c r="BC25" s="398">
        <f t="shared" si="49"/>
        <v>1</v>
      </c>
      <c r="BD25" s="398">
        <f t="shared" si="50"/>
        <v>1</v>
      </c>
      <c r="BE25" s="398">
        <f t="shared" si="51"/>
        <v>1</v>
      </c>
      <c r="BF25" s="404">
        <f t="shared" si="52"/>
        <v>756246</v>
      </c>
      <c r="BG25" s="400">
        <f t="shared" si="53"/>
        <v>0</v>
      </c>
      <c r="BJ25" s="954" t="s">
        <v>704</v>
      </c>
      <c r="BK25" s="715" t="s">
        <v>651</v>
      </c>
      <c r="BL25" s="707" t="s">
        <v>650</v>
      </c>
      <c r="BM25" s="708">
        <v>20</v>
      </c>
      <c r="BN25" s="709">
        <v>100251</v>
      </c>
      <c r="BO25" s="710">
        <v>2005020</v>
      </c>
      <c r="BP25" s="960"/>
      <c r="BQ25" s="397">
        <f t="shared" si="54"/>
        <v>1</v>
      </c>
      <c r="BR25" s="397">
        <f t="shared" si="55"/>
        <v>1</v>
      </c>
      <c r="BS25" s="398">
        <f t="shared" si="56"/>
        <v>1</v>
      </c>
      <c r="BT25" s="398">
        <f t="shared" si="57"/>
        <v>1</v>
      </c>
      <c r="BU25" s="398">
        <f t="shared" si="58"/>
        <v>1</v>
      </c>
      <c r="BV25" s="398">
        <f t="shared" si="59"/>
        <v>1</v>
      </c>
      <c r="BW25" s="404">
        <f t="shared" si="60"/>
        <v>2005020</v>
      </c>
      <c r="BX25" s="400">
        <f t="shared" si="61"/>
        <v>0</v>
      </c>
      <c r="CA25" s="621" t="s">
        <v>400</v>
      </c>
      <c r="CB25" s="763" t="s">
        <v>401</v>
      </c>
      <c r="CC25" s="583" t="s">
        <v>399</v>
      </c>
      <c r="CD25" s="586">
        <v>20</v>
      </c>
      <c r="CE25" s="759">
        <v>65000</v>
      </c>
      <c r="CF25" s="760">
        <f t="shared" si="62"/>
        <v>1300000</v>
      </c>
      <c r="CG25" s="978"/>
      <c r="CH25" s="397">
        <f t="shared" si="63"/>
        <v>1</v>
      </c>
      <c r="CI25" s="397">
        <f t="shared" si="64"/>
        <v>1</v>
      </c>
      <c r="CJ25" s="398">
        <f t="shared" si="65"/>
        <v>1</v>
      </c>
      <c r="CK25" s="398">
        <f t="shared" si="66"/>
        <v>1</v>
      </c>
      <c r="CL25" s="398">
        <f t="shared" si="67"/>
        <v>1</v>
      </c>
      <c r="CM25" s="398">
        <f t="shared" si="68"/>
        <v>1</v>
      </c>
      <c r="CN25" s="404">
        <f t="shared" si="69"/>
        <v>1300000</v>
      </c>
      <c r="CO25" s="400">
        <f t="shared" si="70"/>
        <v>0</v>
      </c>
      <c r="CR25" s="1015" t="s">
        <v>400</v>
      </c>
      <c r="CS25" s="793" t="s">
        <v>401</v>
      </c>
      <c r="CT25" s="794" t="s">
        <v>399</v>
      </c>
      <c r="CU25" s="795">
        <v>20</v>
      </c>
      <c r="CV25" s="796">
        <v>139200</v>
      </c>
      <c r="CW25" s="797">
        <f t="shared" si="71"/>
        <v>2784000</v>
      </c>
      <c r="CX25" s="1002"/>
      <c r="CY25" s="397">
        <f t="shared" si="72"/>
        <v>1</v>
      </c>
      <c r="CZ25" s="397">
        <f t="shared" si="73"/>
        <v>1</v>
      </c>
      <c r="DA25" s="398">
        <f t="shared" si="74"/>
        <v>1</v>
      </c>
      <c r="DB25" s="398">
        <f t="shared" si="75"/>
        <v>1</v>
      </c>
      <c r="DC25" s="398">
        <f t="shared" si="76"/>
        <v>1</v>
      </c>
      <c r="DD25" s="398">
        <f t="shared" si="77"/>
        <v>1</v>
      </c>
      <c r="DE25" s="404">
        <f t="shared" si="78"/>
        <v>2784000</v>
      </c>
      <c r="DF25" s="400">
        <f t="shared" si="79"/>
        <v>0</v>
      </c>
      <c r="DI25" s="621" t="s">
        <v>400</v>
      </c>
      <c r="DJ25" s="592" t="s">
        <v>401</v>
      </c>
      <c r="DK25" s="583" t="s">
        <v>399</v>
      </c>
      <c r="DL25" s="586">
        <v>20</v>
      </c>
      <c r="DM25" s="492">
        <v>25048</v>
      </c>
      <c r="DN25" s="493">
        <f t="shared" si="80"/>
        <v>500960</v>
      </c>
      <c r="DO25" s="489"/>
      <c r="DP25" s="397">
        <f t="shared" si="81"/>
        <v>1</v>
      </c>
      <c r="DQ25" s="397">
        <f t="shared" si="82"/>
        <v>1</v>
      </c>
      <c r="DR25" s="398">
        <f t="shared" si="83"/>
        <v>1</v>
      </c>
      <c r="DS25" s="398">
        <f t="shared" si="84"/>
        <v>1</v>
      </c>
      <c r="DT25" s="398">
        <f t="shared" si="85"/>
        <v>1</v>
      </c>
      <c r="DU25" s="398">
        <f t="shared" si="86"/>
        <v>1</v>
      </c>
      <c r="DV25" s="404">
        <f t="shared" si="87"/>
        <v>500960</v>
      </c>
      <c r="DW25" s="400">
        <f t="shared" si="88"/>
        <v>0</v>
      </c>
      <c r="DZ25" s="621" t="s">
        <v>400</v>
      </c>
      <c r="EA25" s="592" t="s">
        <v>401</v>
      </c>
      <c r="EB25" s="583" t="s">
        <v>399</v>
      </c>
      <c r="EC25" s="586">
        <v>20</v>
      </c>
      <c r="ED25" s="492">
        <v>14175</v>
      </c>
      <c r="EE25" s="493">
        <f t="shared" si="89"/>
        <v>283500</v>
      </c>
      <c r="EF25" s="489"/>
      <c r="EG25" s="397">
        <f t="shared" si="90"/>
        <v>1</v>
      </c>
      <c r="EH25" s="397">
        <f t="shared" si="91"/>
        <v>1</v>
      </c>
      <c r="EI25" s="398">
        <f t="shared" si="92"/>
        <v>1</v>
      </c>
      <c r="EJ25" s="398">
        <f t="shared" si="93"/>
        <v>1</v>
      </c>
      <c r="EK25" s="398">
        <f t="shared" si="94"/>
        <v>1</v>
      </c>
      <c r="EL25" s="398">
        <f t="shared" si="95"/>
        <v>1</v>
      </c>
      <c r="EM25" s="404">
        <f t="shared" si="96"/>
        <v>283500</v>
      </c>
      <c r="EN25" s="400">
        <f t="shared" si="97"/>
        <v>0</v>
      </c>
      <c r="EQ25" s="621" t="s">
        <v>400</v>
      </c>
      <c r="ER25" s="592" t="s">
        <v>401</v>
      </c>
      <c r="ES25" s="583" t="s">
        <v>399</v>
      </c>
      <c r="ET25" s="586">
        <v>20</v>
      </c>
      <c r="EU25" s="492">
        <v>18650</v>
      </c>
      <c r="EV25" s="493">
        <f t="shared" si="98"/>
        <v>373000</v>
      </c>
      <c r="EW25" s="489"/>
      <c r="EX25" s="397">
        <f t="shared" si="99"/>
        <v>1</v>
      </c>
      <c r="EY25" s="397">
        <f t="shared" si="100"/>
        <v>1</v>
      </c>
      <c r="EZ25" s="398">
        <f t="shared" si="101"/>
        <v>1</v>
      </c>
      <c r="FA25" s="398">
        <f t="shared" si="102"/>
        <v>1</v>
      </c>
      <c r="FB25" s="398">
        <f t="shared" si="103"/>
        <v>1</v>
      </c>
      <c r="FC25" s="398">
        <f t="shared" si="104"/>
        <v>1</v>
      </c>
      <c r="FD25" s="404">
        <f t="shared" si="105"/>
        <v>373000</v>
      </c>
      <c r="FE25" s="400">
        <f t="shared" si="106"/>
        <v>0</v>
      </c>
      <c r="FH25" s="621" t="s">
        <v>400</v>
      </c>
      <c r="FI25" s="592" t="s">
        <v>401</v>
      </c>
      <c r="FJ25" s="583" t="s">
        <v>399</v>
      </c>
      <c r="FK25" s="586">
        <v>20</v>
      </c>
      <c r="FL25" s="492">
        <v>87750</v>
      </c>
      <c r="FM25" s="493">
        <f t="shared" si="107"/>
        <v>1755000</v>
      </c>
      <c r="FN25" s="489"/>
      <c r="FO25" s="397">
        <f t="shared" si="108"/>
        <v>1</v>
      </c>
      <c r="FP25" s="397">
        <f t="shared" si="109"/>
        <v>1</v>
      </c>
      <c r="FQ25" s="398">
        <f t="shared" si="110"/>
        <v>1</v>
      </c>
      <c r="FR25" s="398">
        <f t="shared" si="111"/>
        <v>1</v>
      </c>
      <c r="FS25" s="398">
        <f t="shared" si="112"/>
        <v>1</v>
      </c>
      <c r="FT25" s="398">
        <f t="shared" si="113"/>
        <v>1</v>
      </c>
      <c r="FU25" s="404">
        <f t="shared" si="114"/>
        <v>1755000</v>
      </c>
      <c r="FV25" s="400">
        <f t="shared" si="115"/>
        <v>0</v>
      </c>
      <c r="FY25" s="1042" t="s">
        <v>400</v>
      </c>
      <c r="FZ25" s="876" t="s">
        <v>401</v>
      </c>
      <c r="GA25" s="861" t="s">
        <v>399</v>
      </c>
      <c r="GB25" s="866">
        <v>20</v>
      </c>
      <c r="GC25" s="867">
        <v>498063</v>
      </c>
      <c r="GD25" s="868">
        <f t="shared" si="116"/>
        <v>9961260</v>
      </c>
      <c r="GE25" s="1029"/>
      <c r="GF25" s="397">
        <f t="shared" si="117"/>
        <v>1</v>
      </c>
      <c r="GG25" s="397">
        <f t="shared" si="118"/>
        <v>1</v>
      </c>
      <c r="GH25" s="398">
        <f t="shared" si="119"/>
        <v>1</v>
      </c>
      <c r="GI25" s="398">
        <f t="shared" si="120"/>
        <v>1</v>
      </c>
      <c r="GJ25" s="398">
        <f t="shared" si="121"/>
        <v>1</v>
      </c>
      <c r="GK25" s="398">
        <f t="shared" si="122"/>
        <v>1</v>
      </c>
      <c r="GL25" s="404">
        <f t="shared" si="123"/>
        <v>9961260</v>
      </c>
      <c r="GM25" s="400">
        <f t="shared" si="124"/>
        <v>0</v>
      </c>
      <c r="GP25" s="621" t="s">
        <v>400</v>
      </c>
      <c r="GQ25" s="592" t="s">
        <v>401</v>
      </c>
      <c r="GR25" s="583" t="s">
        <v>399</v>
      </c>
      <c r="GS25" s="586">
        <v>20</v>
      </c>
      <c r="GT25" s="492">
        <v>25172</v>
      </c>
      <c r="GU25" s="493">
        <f t="shared" si="125"/>
        <v>503440</v>
      </c>
      <c r="GV25" s="489"/>
      <c r="GW25" s="397">
        <f t="shared" si="126"/>
        <v>1</v>
      </c>
      <c r="GX25" s="397">
        <f t="shared" si="127"/>
        <v>1</v>
      </c>
      <c r="GY25" s="398">
        <f t="shared" si="128"/>
        <v>1</v>
      </c>
      <c r="GZ25" s="398">
        <f t="shared" si="129"/>
        <v>1</v>
      </c>
      <c r="HA25" s="398">
        <f t="shared" si="130"/>
        <v>1</v>
      </c>
      <c r="HB25" s="398">
        <f t="shared" si="131"/>
        <v>1</v>
      </c>
      <c r="HC25" s="404">
        <f t="shared" si="132"/>
        <v>503440</v>
      </c>
      <c r="HD25" s="400">
        <f t="shared" si="133"/>
        <v>0</v>
      </c>
      <c r="HG25" s="621" t="s">
        <v>400</v>
      </c>
      <c r="HH25" s="592" t="s">
        <v>401</v>
      </c>
      <c r="HI25" s="583" t="s">
        <v>399</v>
      </c>
      <c r="HJ25" s="586">
        <v>20</v>
      </c>
      <c r="HK25" s="492">
        <v>90000</v>
      </c>
      <c r="HL25" s="493">
        <f t="shared" si="134"/>
        <v>1800000</v>
      </c>
      <c r="HM25" s="489"/>
      <c r="HN25" s="397">
        <f t="shared" si="135"/>
        <v>1</v>
      </c>
      <c r="HO25" s="397">
        <f t="shared" si="136"/>
        <v>1</v>
      </c>
      <c r="HP25" s="398">
        <f t="shared" si="137"/>
        <v>1</v>
      </c>
      <c r="HQ25" s="398">
        <f t="shared" si="138"/>
        <v>1</v>
      </c>
      <c r="HR25" s="398">
        <f t="shared" si="139"/>
        <v>1</v>
      </c>
      <c r="HS25" s="398">
        <f t="shared" si="140"/>
        <v>1</v>
      </c>
      <c r="HT25" s="404">
        <f t="shared" si="141"/>
        <v>1800000</v>
      </c>
      <c r="HU25" s="400">
        <f t="shared" si="142"/>
        <v>0</v>
      </c>
      <c r="HX25" s="621" t="s">
        <v>400</v>
      </c>
      <c r="HY25" s="592" t="s">
        <v>401</v>
      </c>
      <c r="HZ25" s="583" t="s">
        <v>399</v>
      </c>
      <c r="IA25" s="586">
        <v>20</v>
      </c>
      <c r="IB25" s="492">
        <v>30000</v>
      </c>
      <c r="IC25" s="493">
        <f t="shared" si="143"/>
        <v>600000</v>
      </c>
      <c r="ID25" s="489"/>
      <c r="IE25" s="397">
        <f t="shared" si="144"/>
        <v>1</v>
      </c>
      <c r="IF25" s="397">
        <f t="shared" si="145"/>
        <v>1</v>
      </c>
      <c r="IG25" s="398">
        <f t="shared" si="146"/>
        <v>1</v>
      </c>
      <c r="IH25" s="398">
        <f t="shared" si="147"/>
        <v>1</v>
      </c>
      <c r="II25" s="398">
        <f t="shared" si="148"/>
        <v>1</v>
      </c>
      <c r="IJ25" s="398">
        <f t="shared" si="149"/>
        <v>1</v>
      </c>
      <c r="IK25" s="404">
        <f t="shared" si="150"/>
        <v>600000</v>
      </c>
      <c r="IL25" s="400">
        <f t="shared" si="151"/>
        <v>0</v>
      </c>
      <c r="IO25" s="621" t="s">
        <v>400</v>
      </c>
      <c r="IP25" s="592" t="s">
        <v>401</v>
      </c>
      <c r="IQ25" s="583" t="s">
        <v>399</v>
      </c>
      <c r="IR25" s="586">
        <v>20</v>
      </c>
      <c r="IS25" s="492">
        <v>44000</v>
      </c>
      <c r="IT25" s="493">
        <f t="shared" si="152"/>
        <v>880000</v>
      </c>
      <c r="IU25" s="489"/>
      <c r="IV25" s="397">
        <f t="shared" si="153"/>
        <v>1</v>
      </c>
      <c r="IW25" s="397">
        <f t="shared" si="154"/>
        <v>1</v>
      </c>
      <c r="IX25" s="398">
        <f t="shared" si="155"/>
        <v>1</v>
      </c>
      <c r="IY25" s="398">
        <f t="shared" si="156"/>
        <v>1</v>
      </c>
      <c r="IZ25" s="398">
        <f t="shared" si="157"/>
        <v>1</v>
      </c>
      <c r="JA25" s="398">
        <f t="shared" si="158"/>
        <v>1</v>
      </c>
      <c r="JB25" s="404">
        <f t="shared" si="159"/>
        <v>880000</v>
      </c>
      <c r="JC25" s="400">
        <f t="shared" si="160"/>
        <v>0</v>
      </c>
      <c r="JF25" s="621" t="s">
        <v>400</v>
      </c>
      <c r="JG25" s="592" t="s">
        <v>401</v>
      </c>
      <c r="JH25" s="583" t="s">
        <v>399</v>
      </c>
      <c r="JI25" s="586">
        <v>20</v>
      </c>
      <c r="JJ25" s="492">
        <v>24845</v>
      </c>
      <c r="JK25" s="493">
        <f t="shared" si="161"/>
        <v>496900</v>
      </c>
      <c r="JL25" s="489"/>
      <c r="JM25" s="397">
        <f t="shared" si="162"/>
        <v>1</v>
      </c>
      <c r="JN25" s="397">
        <f t="shared" si="163"/>
        <v>1</v>
      </c>
      <c r="JO25" s="398">
        <f t="shared" si="164"/>
        <v>1</v>
      </c>
      <c r="JP25" s="398">
        <f t="shared" si="165"/>
        <v>1</v>
      </c>
      <c r="JQ25" s="398">
        <f t="shared" si="166"/>
        <v>1</v>
      </c>
      <c r="JR25" s="398">
        <f t="shared" si="167"/>
        <v>1</v>
      </c>
      <c r="JS25" s="404">
        <f t="shared" si="168"/>
        <v>496900</v>
      </c>
      <c r="JT25" s="400">
        <f t="shared" si="169"/>
        <v>0</v>
      </c>
    </row>
    <row r="26" spans="2:280" ht="39" customHeight="1">
      <c r="B26" s="483" t="s">
        <v>402</v>
      </c>
      <c r="C26" s="499" t="s">
        <v>403</v>
      </c>
      <c r="D26" s="485" t="s">
        <v>399</v>
      </c>
      <c r="E26" s="491">
        <v>2</v>
      </c>
      <c r="F26" s="492"/>
      <c r="G26" s="493">
        <f t="shared" si="27"/>
        <v>0</v>
      </c>
      <c r="H26" s="489"/>
      <c r="K26" s="483"/>
      <c r="L26" s="499"/>
      <c r="M26" s="485"/>
      <c r="N26" s="491"/>
      <c r="O26" s="492"/>
      <c r="P26" s="493"/>
      <c r="Q26" s="489"/>
      <c r="R26" s="397" t="e">
        <f t="shared" si="28"/>
        <v>#N/A</v>
      </c>
      <c r="S26" s="397" t="e">
        <f t="shared" si="29"/>
        <v>#N/A</v>
      </c>
      <c r="T26" s="398" t="e">
        <f t="shared" si="30"/>
        <v>#N/A</v>
      </c>
      <c r="U26" s="398">
        <f t="shared" si="31"/>
        <v>0</v>
      </c>
      <c r="V26" s="398">
        <f t="shared" si="32"/>
        <v>0</v>
      </c>
      <c r="W26" s="398" t="e">
        <f t="shared" si="33"/>
        <v>#N/A</v>
      </c>
      <c r="X26" s="404">
        <f t="shared" si="34"/>
        <v>0</v>
      </c>
      <c r="Y26" s="400">
        <f t="shared" si="35"/>
        <v>0</v>
      </c>
      <c r="Z26" s="392"/>
      <c r="AA26" s="392"/>
      <c r="AB26" s="621" t="s">
        <v>402</v>
      </c>
      <c r="AC26" s="592" t="s">
        <v>403</v>
      </c>
      <c r="AD26" s="583" t="s">
        <v>399</v>
      </c>
      <c r="AE26" s="586">
        <v>2</v>
      </c>
      <c r="AF26" s="492">
        <v>117375</v>
      </c>
      <c r="AG26" s="493">
        <f t="shared" si="36"/>
        <v>234750</v>
      </c>
      <c r="AH26" s="489"/>
      <c r="AI26" s="397">
        <f t="shared" si="37"/>
        <v>1</v>
      </c>
      <c r="AJ26" s="397">
        <f t="shared" si="38"/>
        <v>1</v>
      </c>
      <c r="AK26" s="398">
        <f t="shared" si="39"/>
        <v>1</v>
      </c>
      <c r="AL26" s="398">
        <f t="shared" si="40"/>
        <v>1</v>
      </c>
      <c r="AM26" s="398">
        <f t="shared" si="41"/>
        <v>1</v>
      </c>
      <c r="AN26" s="398">
        <f t="shared" si="42"/>
        <v>1</v>
      </c>
      <c r="AO26" s="404">
        <f t="shared" si="43"/>
        <v>234750</v>
      </c>
      <c r="AP26" s="400">
        <f t="shared" si="44"/>
        <v>0</v>
      </c>
      <c r="AQ26" s="392"/>
      <c r="AR26" s="392"/>
      <c r="AS26" s="940" t="s">
        <v>402</v>
      </c>
      <c r="AT26" s="652" t="s">
        <v>403</v>
      </c>
      <c r="AU26" s="635" t="s">
        <v>399</v>
      </c>
      <c r="AV26" s="640">
        <v>2</v>
      </c>
      <c r="AW26" s="641">
        <v>37812.286039999999</v>
      </c>
      <c r="AX26" s="642">
        <f t="shared" si="45"/>
        <v>75625</v>
      </c>
      <c r="AY26" s="928"/>
      <c r="AZ26" s="397">
        <f t="shared" si="46"/>
        <v>1</v>
      </c>
      <c r="BA26" s="397">
        <f t="shared" si="47"/>
        <v>1</v>
      </c>
      <c r="BB26" s="398">
        <f t="shared" si="48"/>
        <v>1</v>
      </c>
      <c r="BC26" s="398">
        <f t="shared" si="49"/>
        <v>1</v>
      </c>
      <c r="BD26" s="398">
        <f t="shared" si="50"/>
        <v>1</v>
      </c>
      <c r="BE26" s="398">
        <f t="shared" si="51"/>
        <v>1</v>
      </c>
      <c r="BF26" s="404">
        <f t="shared" si="52"/>
        <v>75625</v>
      </c>
      <c r="BG26" s="400">
        <f t="shared" si="53"/>
        <v>0</v>
      </c>
      <c r="BJ26" s="954" t="s">
        <v>705</v>
      </c>
      <c r="BK26" s="715" t="s">
        <v>652</v>
      </c>
      <c r="BL26" s="707" t="s">
        <v>650</v>
      </c>
      <c r="BM26" s="708">
        <v>2</v>
      </c>
      <c r="BN26" s="709">
        <v>119545</v>
      </c>
      <c r="BO26" s="710">
        <v>239090</v>
      </c>
      <c r="BP26" s="960"/>
      <c r="BQ26" s="397">
        <f t="shared" si="54"/>
        <v>1</v>
      </c>
      <c r="BR26" s="397">
        <f t="shared" si="55"/>
        <v>1</v>
      </c>
      <c r="BS26" s="398">
        <f t="shared" si="56"/>
        <v>1</v>
      </c>
      <c r="BT26" s="398">
        <f t="shared" si="57"/>
        <v>1</v>
      </c>
      <c r="BU26" s="398">
        <f t="shared" si="58"/>
        <v>1</v>
      </c>
      <c r="BV26" s="398">
        <f t="shared" si="59"/>
        <v>1</v>
      </c>
      <c r="BW26" s="404">
        <f t="shared" si="60"/>
        <v>239090</v>
      </c>
      <c r="BX26" s="400">
        <f t="shared" si="61"/>
        <v>0</v>
      </c>
      <c r="CA26" s="621" t="s">
        <v>402</v>
      </c>
      <c r="CB26" s="763" t="s">
        <v>403</v>
      </c>
      <c r="CC26" s="583" t="s">
        <v>399</v>
      </c>
      <c r="CD26" s="586">
        <v>2</v>
      </c>
      <c r="CE26" s="759">
        <v>85000</v>
      </c>
      <c r="CF26" s="760">
        <f t="shared" si="62"/>
        <v>170000</v>
      </c>
      <c r="CG26" s="978"/>
      <c r="CH26" s="397">
        <f t="shared" si="63"/>
        <v>1</v>
      </c>
      <c r="CI26" s="397">
        <f t="shared" si="64"/>
        <v>1</v>
      </c>
      <c r="CJ26" s="398">
        <f t="shared" si="65"/>
        <v>1</v>
      </c>
      <c r="CK26" s="398">
        <f t="shared" si="66"/>
        <v>1</v>
      </c>
      <c r="CL26" s="398">
        <f t="shared" si="67"/>
        <v>1</v>
      </c>
      <c r="CM26" s="398">
        <f t="shared" si="68"/>
        <v>1</v>
      </c>
      <c r="CN26" s="404">
        <f t="shared" si="69"/>
        <v>170000</v>
      </c>
      <c r="CO26" s="400">
        <f t="shared" si="70"/>
        <v>0</v>
      </c>
      <c r="CR26" s="1015" t="s">
        <v>402</v>
      </c>
      <c r="CS26" s="793" t="s">
        <v>403</v>
      </c>
      <c r="CT26" s="794" t="s">
        <v>399</v>
      </c>
      <c r="CU26" s="795">
        <v>2</v>
      </c>
      <c r="CV26" s="796">
        <v>150800</v>
      </c>
      <c r="CW26" s="797">
        <f t="shared" si="71"/>
        <v>301600</v>
      </c>
      <c r="CX26" s="1002"/>
      <c r="CY26" s="397">
        <f t="shared" si="72"/>
        <v>1</v>
      </c>
      <c r="CZ26" s="397">
        <f t="shared" si="73"/>
        <v>1</v>
      </c>
      <c r="DA26" s="398">
        <f t="shared" si="74"/>
        <v>1</v>
      </c>
      <c r="DB26" s="398">
        <f t="shared" si="75"/>
        <v>1</v>
      </c>
      <c r="DC26" s="398">
        <f t="shared" si="76"/>
        <v>1</v>
      </c>
      <c r="DD26" s="398">
        <f t="shared" si="77"/>
        <v>1</v>
      </c>
      <c r="DE26" s="404">
        <f t="shared" si="78"/>
        <v>301600</v>
      </c>
      <c r="DF26" s="400">
        <f t="shared" si="79"/>
        <v>0</v>
      </c>
      <c r="DI26" s="621" t="s">
        <v>402</v>
      </c>
      <c r="DJ26" s="592" t="s">
        <v>403</v>
      </c>
      <c r="DK26" s="583" t="s">
        <v>399</v>
      </c>
      <c r="DL26" s="586">
        <v>2</v>
      </c>
      <c r="DM26" s="492">
        <v>25048</v>
      </c>
      <c r="DN26" s="493">
        <f t="shared" si="80"/>
        <v>50096</v>
      </c>
      <c r="DO26" s="489"/>
      <c r="DP26" s="397">
        <f t="shared" si="81"/>
        <v>1</v>
      </c>
      <c r="DQ26" s="397">
        <f t="shared" si="82"/>
        <v>1</v>
      </c>
      <c r="DR26" s="398">
        <f t="shared" si="83"/>
        <v>1</v>
      </c>
      <c r="DS26" s="398">
        <f t="shared" si="84"/>
        <v>1</v>
      </c>
      <c r="DT26" s="398">
        <f t="shared" si="85"/>
        <v>1</v>
      </c>
      <c r="DU26" s="398">
        <f t="shared" si="86"/>
        <v>1</v>
      </c>
      <c r="DV26" s="404">
        <f t="shared" si="87"/>
        <v>50096</v>
      </c>
      <c r="DW26" s="400">
        <f t="shared" si="88"/>
        <v>0</v>
      </c>
      <c r="DZ26" s="621" t="s">
        <v>402</v>
      </c>
      <c r="EA26" s="592" t="s">
        <v>403</v>
      </c>
      <c r="EB26" s="583" t="s">
        <v>399</v>
      </c>
      <c r="EC26" s="586">
        <v>2</v>
      </c>
      <c r="ED26" s="492">
        <v>14175</v>
      </c>
      <c r="EE26" s="493">
        <f t="shared" si="89"/>
        <v>28350</v>
      </c>
      <c r="EF26" s="489"/>
      <c r="EG26" s="397">
        <f t="shared" si="90"/>
        <v>1</v>
      </c>
      <c r="EH26" s="397">
        <f t="shared" si="91"/>
        <v>1</v>
      </c>
      <c r="EI26" s="398">
        <f t="shared" si="92"/>
        <v>1</v>
      </c>
      <c r="EJ26" s="398">
        <f t="shared" si="93"/>
        <v>1</v>
      </c>
      <c r="EK26" s="398">
        <f t="shared" si="94"/>
        <v>1</v>
      </c>
      <c r="EL26" s="398">
        <f t="shared" si="95"/>
        <v>1</v>
      </c>
      <c r="EM26" s="404">
        <f t="shared" si="96"/>
        <v>28350</v>
      </c>
      <c r="EN26" s="400">
        <f t="shared" si="97"/>
        <v>0</v>
      </c>
      <c r="EQ26" s="621" t="s">
        <v>402</v>
      </c>
      <c r="ER26" s="592" t="s">
        <v>403</v>
      </c>
      <c r="ES26" s="583" t="s">
        <v>399</v>
      </c>
      <c r="ET26" s="586">
        <v>2</v>
      </c>
      <c r="EU26" s="492">
        <v>18650</v>
      </c>
      <c r="EV26" s="493">
        <f t="shared" si="98"/>
        <v>37300</v>
      </c>
      <c r="EW26" s="489"/>
      <c r="EX26" s="397">
        <f t="shared" si="99"/>
        <v>1</v>
      </c>
      <c r="EY26" s="397">
        <f t="shared" si="100"/>
        <v>1</v>
      </c>
      <c r="EZ26" s="398">
        <f t="shared" si="101"/>
        <v>1</v>
      </c>
      <c r="FA26" s="398">
        <f t="shared" si="102"/>
        <v>1</v>
      </c>
      <c r="FB26" s="398">
        <f t="shared" si="103"/>
        <v>1</v>
      </c>
      <c r="FC26" s="398">
        <f t="shared" si="104"/>
        <v>1</v>
      </c>
      <c r="FD26" s="404">
        <f t="shared" si="105"/>
        <v>37300</v>
      </c>
      <c r="FE26" s="400">
        <f t="shared" si="106"/>
        <v>0</v>
      </c>
      <c r="FH26" s="621" t="s">
        <v>402</v>
      </c>
      <c r="FI26" s="592" t="s">
        <v>403</v>
      </c>
      <c r="FJ26" s="583" t="s">
        <v>399</v>
      </c>
      <c r="FK26" s="586">
        <v>2</v>
      </c>
      <c r="FL26" s="492">
        <v>87750</v>
      </c>
      <c r="FM26" s="493">
        <f t="shared" si="107"/>
        <v>175500</v>
      </c>
      <c r="FN26" s="489"/>
      <c r="FO26" s="397">
        <f t="shared" si="108"/>
        <v>1</v>
      </c>
      <c r="FP26" s="397">
        <f t="shared" si="109"/>
        <v>1</v>
      </c>
      <c r="FQ26" s="398">
        <f t="shared" si="110"/>
        <v>1</v>
      </c>
      <c r="FR26" s="398">
        <f t="shared" si="111"/>
        <v>1</v>
      </c>
      <c r="FS26" s="398">
        <f t="shared" si="112"/>
        <v>1</v>
      </c>
      <c r="FT26" s="398">
        <f t="shared" si="113"/>
        <v>1</v>
      </c>
      <c r="FU26" s="404">
        <f t="shared" si="114"/>
        <v>175500</v>
      </c>
      <c r="FV26" s="400">
        <f t="shared" si="115"/>
        <v>0</v>
      </c>
      <c r="FY26" s="1042" t="s">
        <v>402</v>
      </c>
      <c r="FZ26" s="876" t="s">
        <v>403</v>
      </c>
      <c r="GA26" s="861" t="s">
        <v>399</v>
      </c>
      <c r="GB26" s="866">
        <v>2</v>
      </c>
      <c r="GC26" s="867">
        <v>709690</v>
      </c>
      <c r="GD26" s="868">
        <f t="shared" si="116"/>
        <v>1419380</v>
      </c>
      <c r="GE26" s="1029"/>
      <c r="GF26" s="397">
        <f t="shared" si="117"/>
        <v>1</v>
      </c>
      <c r="GG26" s="397">
        <f t="shared" si="118"/>
        <v>1</v>
      </c>
      <c r="GH26" s="398">
        <f t="shared" si="119"/>
        <v>1</v>
      </c>
      <c r="GI26" s="398">
        <f t="shared" si="120"/>
        <v>1</v>
      </c>
      <c r="GJ26" s="398">
        <f t="shared" si="121"/>
        <v>1</v>
      </c>
      <c r="GK26" s="398">
        <f t="shared" si="122"/>
        <v>1</v>
      </c>
      <c r="GL26" s="404">
        <f t="shared" si="123"/>
        <v>1419380</v>
      </c>
      <c r="GM26" s="400">
        <f t="shared" si="124"/>
        <v>0</v>
      </c>
      <c r="GP26" s="621" t="s">
        <v>402</v>
      </c>
      <c r="GQ26" s="592" t="s">
        <v>403</v>
      </c>
      <c r="GR26" s="583" t="s">
        <v>399</v>
      </c>
      <c r="GS26" s="586">
        <v>2</v>
      </c>
      <c r="GT26" s="492">
        <v>25172</v>
      </c>
      <c r="GU26" s="493">
        <f t="shared" si="125"/>
        <v>50344</v>
      </c>
      <c r="GV26" s="489"/>
      <c r="GW26" s="397">
        <f t="shared" si="126"/>
        <v>1</v>
      </c>
      <c r="GX26" s="397">
        <f t="shared" si="127"/>
        <v>1</v>
      </c>
      <c r="GY26" s="398">
        <f t="shared" si="128"/>
        <v>1</v>
      </c>
      <c r="GZ26" s="398">
        <f t="shared" si="129"/>
        <v>1</v>
      </c>
      <c r="HA26" s="398">
        <f t="shared" si="130"/>
        <v>1</v>
      </c>
      <c r="HB26" s="398">
        <f t="shared" si="131"/>
        <v>1</v>
      </c>
      <c r="HC26" s="404">
        <f t="shared" si="132"/>
        <v>50344</v>
      </c>
      <c r="HD26" s="400">
        <f t="shared" si="133"/>
        <v>0</v>
      </c>
      <c r="HG26" s="621" t="s">
        <v>402</v>
      </c>
      <c r="HH26" s="592" t="s">
        <v>403</v>
      </c>
      <c r="HI26" s="583" t="s">
        <v>399</v>
      </c>
      <c r="HJ26" s="586">
        <v>2</v>
      </c>
      <c r="HK26" s="492">
        <v>90000</v>
      </c>
      <c r="HL26" s="493">
        <f t="shared" si="134"/>
        <v>180000</v>
      </c>
      <c r="HM26" s="489"/>
      <c r="HN26" s="397">
        <f t="shared" si="135"/>
        <v>1</v>
      </c>
      <c r="HO26" s="397">
        <f t="shared" si="136"/>
        <v>1</v>
      </c>
      <c r="HP26" s="398">
        <f t="shared" si="137"/>
        <v>1</v>
      </c>
      <c r="HQ26" s="398">
        <f t="shared" si="138"/>
        <v>1</v>
      </c>
      <c r="HR26" s="398">
        <f t="shared" si="139"/>
        <v>1</v>
      </c>
      <c r="HS26" s="398">
        <f t="shared" si="140"/>
        <v>1</v>
      </c>
      <c r="HT26" s="404">
        <f t="shared" si="141"/>
        <v>180000</v>
      </c>
      <c r="HU26" s="400">
        <f t="shared" si="142"/>
        <v>0</v>
      </c>
      <c r="HX26" s="621" t="s">
        <v>402</v>
      </c>
      <c r="HY26" s="592" t="s">
        <v>403</v>
      </c>
      <c r="HZ26" s="583" t="s">
        <v>399</v>
      </c>
      <c r="IA26" s="586">
        <v>2</v>
      </c>
      <c r="IB26" s="492">
        <v>30000</v>
      </c>
      <c r="IC26" s="493">
        <f t="shared" si="143"/>
        <v>60000</v>
      </c>
      <c r="ID26" s="489"/>
      <c r="IE26" s="397">
        <f t="shared" si="144"/>
        <v>1</v>
      </c>
      <c r="IF26" s="397">
        <f t="shared" si="145"/>
        <v>1</v>
      </c>
      <c r="IG26" s="398">
        <f t="shared" si="146"/>
        <v>1</v>
      </c>
      <c r="IH26" s="398">
        <f t="shared" si="147"/>
        <v>1</v>
      </c>
      <c r="II26" s="398">
        <f t="shared" si="148"/>
        <v>1</v>
      </c>
      <c r="IJ26" s="398">
        <f t="shared" si="149"/>
        <v>1</v>
      </c>
      <c r="IK26" s="404">
        <f t="shared" si="150"/>
        <v>60000</v>
      </c>
      <c r="IL26" s="400">
        <f t="shared" si="151"/>
        <v>0</v>
      </c>
      <c r="IO26" s="621" t="s">
        <v>402</v>
      </c>
      <c r="IP26" s="592" t="s">
        <v>403</v>
      </c>
      <c r="IQ26" s="583" t="s">
        <v>399</v>
      </c>
      <c r="IR26" s="586">
        <v>2</v>
      </c>
      <c r="IS26" s="492">
        <v>48000</v>
      </c>
      <c r="IT26" s="493">
        <f t="shared" si="152"/>
        <v>96000</v>
      </c>
      <c r="IU26" s="489"/>
      <c r="IV26" s="397">
        <f t="shared" si="153"/>
        <v>1</v>
      </c>
      <c r="IW26" s="397">
        <f t="shared" si="154"/>
        <v>1</v>
      </c>
      <c r="IX26" s="398">
        <f t="shared" si="155"/>
        <v>1</v>
      </c>
      <c r="IY26" s="398">
        <f t="shared" si="156"/>
        <v>1</v>
      </c>
      <c r="IZ26" s="398">
        <f t="shared" si="157"/>
        <v>1</v>
      </c>
      <c r="JA26" s="398">
        <f t="shared" si="158"/>
        <v>1</v>
      </c>
      <c r="JB26" s="404">
        <f t="shared" si="159"/>
        <v>96000</v>
      </c>
      <c r="JC26" s="400">
        <f t="shared" si="160"/>
        <v>0</v>
      </c>
      <c r="JF26" s="621" t="s">
        <v>402</v>
      </c>
      <c r="JG26" s="592" t="s">
        <v>403</v>
      </c>
      <c r="JH26" s="583" t="s">
        <v>399</v>
      </c>
      <c r="JI26" s="586">
        <v>2</v>
      </c>
      <c r="JJ26" s="492">
        <v>24845</v>
      </c>
      <c r="JK26" s="493">
        <f t="shared" si="161"/>
        <v>49690</v>
      </c>
      <c r="JL26" s="489"/>
      <c r="JM26" s="397">
        <f t="shared" si="162"/>
        <v>1</v>
      </c>
      <c r="JN26" s="397">
        <f t="shared" si="163"/>
        <v>1</v>
      </c>
      <c r="JO26" s="398">
        <f t="shared" si="164"/>
        <v>1</v>
      </c>
      <c r="JP26" s="398">
        <f t="shared" si="165"/>
        <v>1</v>
      </c>
      <c r="JQ26" s="398">
        <f t="shared" si="166"/>
        <v>1</v>
      </c>
      <c r="JR26" s="398">
        <f t="shared" si="167"/>
        <v>1</v>
      </c>
      <c r="JS26" s="404">
        <f t="shared" si="168"/>
        <v>49690</v>
      </c>
      <c r="JT26" s="400">
        <f t="shared" si="169"/>
        <v>0</v>
      </c>
    </row>
    <row r="27" spans="2:280" ht="51.75" customHeight="1" thickBot="1">
      <c r="B27" s="483" t="s">
        <v>404</v>
      </c>
      <c r="C27" s="499" t="s">
        <v>405</v>
      </c>
      <c r="D27" s="485" t="s">
        <v>399</v>
      </c>
      <c r="E27" s="491">
        <v>2</v>
      </c>
      <c r="F27" s="492"/>
      <c r="G27" s="493">
        <f t="shared" si="27"/>
        <v>0</v>
      </c>
      <c r="H27" s="489"/>
      <c r="K27" s="483"/>
      <c r="L27" s="499"/>
      <c r="M27" s="485"/>
      <c r="N27" s="491"/>
      <c r="O27" s="492"/>
      <c r="P27" s="493"/>
      <c r="Q27" s="489"/>
      <c r="R27" s="397" t="e">
        <f t="shared" si="28"/>
        <v>#N/A</v>
      </c>
      <c r="S27" s="397" t="e">
        <f t="shared" si="29"/>
        <v>#N/A</v>
      </c>
      <c r="T27" s="398" t="e">
        <f t="shared" si="30"/>
        <v>#N/A</v>
      </c>
      <c r="U27" s="398">
        <f t="shared" si="31"/>
        <v>0</v>
      </c>
      <c r="V27" s="398">
        <f t="shared" si="32"/>
        <v>0</v>
      </c>
      <c r="W27" s="398" t="e">
        <f t="shared" si="33"/>
        <v>#N/A</v>
      </c>
      <c r="X27" s="404">
        <f t="shared" si="34"/>
        <v>0</v>
      </c>
      <c r="Y27" s="400">
        <f t="shared" si="35"/>
        <v>0</v>
      </c>
      <c r="Z27" s="392"/>
      <c r="AA27" s="392"/>
      <c r="AB27" s="621" t="s">
        <v>404</v>
      </c>
      <c r="AC27" s="592" t="s">
        <v>405</v>
      </c>
      <c r="AD27" s="583" t="s">
        <v>399</v>
      </c>
      <c r="AE27" s="586">
        <v>2</v>
      </c>
      <c r="AF27" s="492">
        <v>98598</v>
      </c>
      <c r="AG27" s="493">
        <f t="shared" si="36"/>
        <v>197196</v>
      </c>
      <c r="AH27" s="489"/>
      <c r="AI27" s="397">
        <f t="shared" si="37"/>
        <v>1</v>
      </c>
      <c r="AJ27" s="397">
        <f t="shared" si="38"/>
        <v>1</v>
      </c>
      <c r="AK27" s="398">
        <f t="shared" si="39"/>
        <v>1</v>
      </c>
      <c r="AL27" s="398">
        <f t="shared" si="40"/>
        <v>1</v>
      </c>
      <c r="AM27" s="398">
        <f t="shared" si="41"/>
        <v>1</v>
      </c>
      <c r="AN27" s="398">
        <f t="shared" si="42"/>
        <v>1</v>
      </c>
      <c r="AO27" s="404">
        <f t="shared" si="43"/>
        <v>197196</v>
      </c>
      <c r="AP27" s="400">
        <f t="shared" si="44"/>
        <v>0</v>
      </c>
      <c r="AQ27" s="392"/>
      <c r="AR27" s="392"/>
      <c r="AS27" s="940" t="s">
        <v>404</v>
      </c>
      <c r="AT27" s="652" t="s">
        <v>405</v>
      </c>
      <c r="AU27" s="635" t="s">
        <v>399</v>
      </c>
      <c r="AV27" s="640">
        <v>2</v>
      </c>
      <c r="AW27" s="641">
        <v>37812.286039999999</v>
      </c>
      <c r="AX27" s="642">
        <f t="shared" si="45"/>
        <v>75625</v>
      </c>
      <c r="AY27" s="928"/>
      <c r="AZ27" s="397">
        <f t="shared" si="46"/>
        <v>1</v>
      </c>
      <c r="BA27" s="397">
        <f t="shared" si="47"/>
        <v>1</v>
      </c>
      <c r="BB27" s="398">
        <f t="shared" si="48"/>
        <v>1</v>
      </c>
      <c r="BC27" s="398">
        <f t="shared" si="49"/>
        <v>1</v>
      </c>
      <c r="BD27" s="398">
        <f t="shared" si="50"/>
        <v>1</v>
      </c>
      <c r="BE27" s="398">
        <f t="shared" si="51"/>
        <v>1</v>
      </c>
      <c r="BF27" s="404">
        <f t="shared" si="52"/>
        <v>75625</v>
      </c>
      <c r="BG27" s="400">
        <f t="shared" si="53"/>
        <v>0</v>
      </c>
      <c r="BJ27" s="953" t="s">
        <v>706</v>
      </c>
      <c r="BK27" s="1056" t="s">
        <v>405</v>
      </c>
      <c r="BL27" s="711" t="s">
        <v>650</v>
      </c>
      <c r="BM27" s="712">
        <v>2</v>
      </c>
      <c r="BN27" s="713">
        <v>142010</v>
      </c>
      <c r="BO27" s="714">
        <v>284020</v>
      </c>
      <c r="BP27" s="960"/>
      <c r="BQ27" s="397">
        <f t="shared" si="54"/>
        <v>1</v>
      </c>
      <c r="BR27" s="397">
        <f t="shared" si="55"/>
        <v>1</v>
      </c>
      <c r="BS27" s="398">
        <f t="shared" si="56"/>
        <v>1</v>
      </c>
      <c r="BT27" s="398">
        <f t="shared" si="57"/>
        <v>1</v>
      </c>
      <c r="BU27" s="398">
        <f t="shared" si="58"/>
        <v>1</v>
      </c>
      <c r="BV27" s="398">
        <f t="shared" si="59"/>
        <v>1</v>
      </c>
      <c r="BW27" s="404">
        <f t="shared" si="60"/>
        <v>284020</v>
      </c>
      <c r="BX27" s="400">
        <f t="shared" si="61"/>
        <v>0</v>
      </c>
      <c r="CA27" s="621" t="s">
        <v>404</v>
      </c>
      <c r="CB27" s="764" t="s">
        <v>405</v>
      </c>
      <c r="CC27" s="583" t="s">
        <v>399</v>
      </c>
      <c r="CD27" s="586">
        <v>2</v>
      </c>
      <c r="CE27" s="759">
        <v>185000</v>
      </c>
      <c r="CF27" s="760">
        <f t="shared" si="62"/>
        <v>370000</v>
      </c>
      <c r="CG27" s="977"/>
      <c r="CH27" s="397">
        <f t="shared" si="63"/>
        <v>1</v>
      </c>
      <c r="CI27" s="397">
        <f t="shared" si="64"/>
        <v>1</v>
      </c>
      <c r="CJ27" s="398">
        <f t="shared" si="65"/>
        <v>1</v>
      </c>
      <c r="CK27" s="398">
        <f t="shared" si="66"/>
        <v>1</v>
      </c>
      <c r="CL27" s="398">
        <f t="shared" si="67"/>
        <v>1</v>
      </c>
      <c r="CM27" s="398">
        <f t="shared" si="68"/>
        <v>1</v>
      </c>
      <c r="CN27" s="404">
        <f t="shared" si="69"/>
        <v>370000</v>
      </c>
      <c r="CO27" s="400">
        <f t="shared" si="70"/>
        <v>0</v>
      </c>
      <c r="CR27" s="1015" t="s">
        <v>404</v>
      </c>
      <c r="CS27" s="798" t="s">
        <v>405</v>
      </c>
      <c r="CT27" s="799" t="s">
        <v>399</v>
      </c>
      <c r="CU27" s="795">
        <v>2</v>
      </c>
      <c r="CV27" s="796">
        <v>150800</v>
      </c>
      <c r="CW27" s="800">
        <f t="shared" si="71"/>
        <v>301600</v>
      </c>
      <c r="CX27" s="1002"/>
      <c r="CY27" s="397">
        <f t="shared" si="72"/>
        <v>1</v>
      </c>
      <c r="CZ27" s="397">
        <f t="shared" si="73"/>
        <v>1</v>
      </c>
      <c r="DA27" s="398">
        <f t="shared" si="74"/>
        <v>1</v>
      </c>
      <c r="DB27" s="398">
        <f t="shared" si="75"/>
        <v>1</v>
      </c>
      <c r="DC27" s="398">
        <f t="shared" si="76"/>
        <v>1</v>
      </c>
      <c r="DD27" s="398">
        <f t="shared" si="77"/>
        <v>1</v>
      </c>
      <c r="DE27" s="404">
        <f t="shared" si="78"/>
        <v>301600</v>
      </c>
      <c r="DF27" s="400">
        <f t="shared" si="79"/>
        <v>0</v>
      </c>
      <c r="DI27" s="621" t="s">
        <v>404</v>
      </c>
      <c r="DJ27" s="592" t="s">
        <v>405</v>
      </c>
      <c r="DK27" s="583" t="s">
        <v>399</v>
      </c>
      <c r="DL27" s="586">
        <v>2</v>
      </c>
      <c r="DM27" s="492">
        <v>142440</v>
      </c>
      <c r="DN27" s="493">
        <f t="shared" si="80"/>
        <v>284880</v>
      </c>
      <c r="DO27" s="489"/>
      <c r="DP27" s="397">
        <f t="shared" si="81"/>
        <v>1</v>
      </c>
      <c r="DQ27" s="397">
        <f t="shared" si="82"/>
        <v>1</v>
      </c>
      <c r="DR27" s="398">
        <f t="shared" si="83"/>
        <v>1</v>
      </c>
      <c r="DS27" s="398">
        <f t="shared" si="84"/>
        <v>1</v>
      </c>
      <c r="DT27" s="398">
        <f t="shared" si="85"/>
        <v>1</v>
      </c>
      <c r="DU27" s="398">
        <f t="shared" si="86"/>
        <v>1</v>
      </c>
      <c r="DV27" s="404">
        <f t="shared" si="87"/>
        <v>284880</v>
      </c>
      <c r="DW27" s="400">
        <f t="shared" si="88"/>
        <v>0</v>
      </c>
      <c r="DZ27" s="621" t="s">
        <v>404</v>
      </c>
      <c r="EA27" s="592" t="s">
        <v>405</v>
      </c>
      <c r="EB27" s="583" t="s">
        <v>399</v>
      </c>
      <c r="EC27" s="586">
        <v>2</v>
      </c>
      <c r="ED27" s="492">
        <v>14175</v>
      </c>
      <c r="EE27" s="493">
        <f t="shared" si="89"/>
        <v>28350</v>
      </c>
      <c r="EF27" s="489"/>
      <c r="EG27" s="397">
        <f t="shared" si="90"/>
        <v>1</v>
      </c>
      <c r="EH27" s="397">
        <f t="shared" si="91"/>
        <v>1</v>
      </c>
      <c r="EI27" s="398">
        <f t="shared" si="92"/>
        <v>1</v>
      </c>
      <c r="EJ27" s="398">
        <f t="shared" si="93"/>
        <v>1</v>
      </c>
      <c r="EK27" s="398">
        <f t="shared" si="94"/>
        <v>1</v>
      </c>
      <c r="EL27" s="398">
        <f t="shared" si="95"/>
        <v>1</v>
      </c>
      <c r="EM27" s="404">
        <f t="shared" si="96"/>
        <v>28350</v>
      </c>
      <c r="EN27" s="400">
        <f t="shared" si="97"/>
        <v>0</v>
      </c>
      <c r="EQ27" s="621" t="s">
        <v>404</v>
      </c>
      <c r="ER27" s="592" t="s">
        <v>405</v>
      </c>
      <c r="ES27" s="583" t="s">
        <v>399</v>
      </c>
      <c r="ET27" s="586">
        <v>2</v>
      </c>
      <c r="EU27" s="492">
        <v>62850</v>
      </c>
      <c r="EV27" s="493">
        <f t="shared" si="98"/>
        <v>125700</v>
      </c>
      <c r="EW27" s="489"/>
      <c r="EX27" s="397">
        <f t="shared" si="99"/>
        <v>1</v>
      </c>
      <c r="EY27" s="397">
        <f t="shared" si="100"/>
        <v>1</v>
      </c>
      <c r="EZ27" s="398">
        <f t="shared" si="101"/>
        <v>1</v>
      </c>
      <c r="FA27" s="398">
        <f t="shared" si="102"/>
        <v>1</v>
      </c>
      <c r="FB27" s="398">
        <f t="shared" si="103"/>
        <v>1</v>
      </c>
      <c r="FC27" s="398">
        <f t="shared" si="104"/>
        <v>1</v>
      </c>
      <c r="FD27" s="404">
        <f t="shared" si="105"/>
        <v>125700</v>
      </c>
      <c r="FE27" s="400">
        <f t="shared" si="106"/>
        <v>0</v>
      </c>
      <c r="FH27" s="621" t="s">
        <v>404</v>
      </c>
      <c r="FI27" s="592" t="s">
        <v>405</v>
      </c>
      <c r="FJ27" s="583" t="s">
        <v>399</v>
      </c>
      <c r="FK27" s="586">
        <v>2</v>
      </c>
      <c r="FL27" s="492">
        <v>87750</v>
      </c>
      <c r="FM27" s="493">
        <f t="shared" si="107"/>
        <v>175500</v>
      </c>
      <c r="FN27" s="489"/>
      <c r="FO27" s="397">
        <f t="shared" si="108"/>
        <v>1</v>
      </c>
      <c r="FP27" s="397">
        <f t="shared" si="109"/>
        <v>1</v>
      </c>
      <c r="FQ27" s="398">
        <f t="shared" si="110"/>
        <v>1</v>
      </c>
      <c r="FR27" s="398">
        <f t="shared" si="111"/>
        <v>1</v>
      </c>
      <c r="FS27" s="398">
        <f t="shared" si="112"/>
        <v>1</v>
      </c>
      <c r="FT27" s="398">
        <f t="shared" si="113"/>
        <v>1</v>
      </c>
      <c r="FU27" s="404">
        <f t="shared" si="114"/>
        <v>175500</v>
      </c>
      <c r="FV27" s="400">
        <f t="shared" si="115"/>
        <v>0</v>
      </c>
      <c r="FY27" s="1042" t="s">
        <v>404</v>
      </c>
      <c r="FZ27" s="876" t="s">
        <v>405</v>
      </c>
      <c r="GA27" s="861" t="s">
        <v>399</v>
      </c>
      <c r="GB27" s="866">
        <v>2</v>
      </c>
      <c r="GC27" s="867">
        <v>1475290</v>
      </c>
      <c r="GD27" s="868">
        <f t="shared" si="116"/>
        <v>2950580</v>
      </c>
      <c r="GE27" s="1029"/>
      <c r="GF27" s="397">
        <f t="shared" si="117"/>
        <v>1</v>
      </c>
      <c r="GG27" s="397">
        <f t="shared" si="118"/>
        <v>1</v>
      </c>
      <c r="GH27" s="398">
        <f t="shared" si="119"/>
        <v>1</v>
      </c>
      <c r="GI27" s="398">
        <f t="shared" si="120"/>
        <v>1</v>
      </c>
      <c r="GJ27" s="398">
        <f t="shared" si="121"/>
        <v>1</v>
      </c>
      <c r="GK27" s="398">
        <f t="shared" si="122"/>
        <v>1</v>
      </c>
      <c r="GL27" s="404">
        <f t="shared" si="123"/>
        <v>2950580</v>
      </c>
      <c r="GM27" s="400">
        <f t="shared" si="124"/>
        <v>0</v>
      </c>
      <c r="GP27" s="621" t="s">
        <v>404</v>
      </c>
      <c r="GQ27" s="592" t="s">
        <v>405</v>
      </c>
      <c r="GR27" s="583" t="s">
        <v>399</v>
      </c>
      <c r="GS27" s="586">
        <v>2</v>
      </c>
      <c r="GT27" s="492">
        <v>143155</v>
      </c>
      <c r="GU27" s="493">
        <f t="shared" si="125"/>
        <v>286310</v>
      </c>
      <c r="GV27" s="489"/>
      <c r="GW27" s="397">
        <f t="shared" si="126"/>
        <v>1</v>
      </c>
      <c r="GX27" s="397">
        <f t="shared" si="127"/>
        <v>1</v>
      </c>
      <c r="GY27" s="398">
        <f t="shared" si="128"/>
        <v>1</v>
      </c>
      <c r="GZ27" s="398">
        <f t="shared" si="129"/>
        <v>1</v>
      </c>
      <c r="HA27" s="398">
        <f t="shared" si="130"/>
        <v>1</v>
      </c>
      <c r="HB27" s="398">
        <f t="shared" si="131"/>
        <v>1</v>
      </c>
      <c r="HC27" s="404">
        <f t="shared" si="132"/>
        <v>286310</v>
      </c>
      <c r="HD27" s="400">
        <f t="shared" si="133"/>
        <v>0</v>
      </c>
      <c r="HG27" s="621" t="s">
        <v>404</v>
      </c>
      <c r="HH27" s="592" t="s">
        <v>405</v>
      </c>
      <c r="HI27" s="583" t="s">
        <v>399</v>
      </c>
      <c r="HJ27" s="586">
        <v>2</v>
      </c>
      <c r="HK27" s="492">
        <v>90000</v>
      </c>
      <c r="HL27" s="493">
        <f t="shared" si="134"/>
        <v>180000</v>
      </c>
      <c r="HM27" s="489"/>
      <c r="HN27" s="397">
        <f t="shared" si="135"/>
        <v>1</v>
      </c>
      <c r="HO27" s="397">
        <f t="shared" si="136"/>
        <v>1</v>
      </c>
      <c r="HP27" s="398">
        <f t="shared" si="137"/>
        <v>1</v>
      </c>
      <c r="HQ27" s="398">
        <f t="shared" si="138"/>
        <v>1</v>
      </c>
      <c r="HR27" s="398">
        <f t="shared" si="139"/>
        <v>1</v>
      </c>
      <c r="HS27" s="398">
        <f t="shared" si="140"/>
        <v>1</v>
      </c>
      <c r="HT27" s="404">
        <f t="shared" si="141"/>
        <v>180000</v>
      </c>
      <c r="HU27" s="400">
        <f t="shared" si="142"/>
        <v>0</v>
      </c>
      <c r="HX27" s="621" t="s">
        <v>404</v>
      </c>
      <c r="HY27" s="592" t="s">
        <v>405</v>
      </c>
      <c r="HZ27" s="583" t="s">
        <v>399</v>
      </c>
      <c r="IA27" s="586">
        <v>2</v>
      </c>
      <c r="IB27" s="492">
        <v>60000</v>
      </c>
      <c r="IC27" s="493">
        <f t="shared" si="143"/>
        <v>120000</v>
      </c>
      <c r="ID27" s="489"/>
      <c r="IE27" s="397">
        <f t="shared" si="144"/>
        <v>1</v>
      </c>
      <c r="IF27" s="397">
        <f t="shared" si="145"/>
        <v>1</v>
      </c>
      <c r="IG27" s="398">
        <f t="shared" si="146"/>
        <v>1</v>
      </c>
      <c r="IH27" s="398">
        <f t="shared" si="147"/>
        <v>1</v>
      </c>
      <c r="II27" s="398">
        <f t="shared" si="148"/>
        <v>1</v>
      </c>
      <c r="IJ27" s="398">
        <f t="shared" si="149"/>
        <v>1</v>
      </c>
      <c r="IK27" s="404">
        <f t="shared" si="150"/>
        <v>120000</v>
      </c>
      <c r="IL27" s="400">
        <f t="shared" si="151"/>
        <v>0</v>
      </c>
      <c r="IO27" s="621" t="s">
        <v>404</v>
      </c>
      <c r="IP27" s="592" t="s">
        <v>405</v>
      </c>
      <c r="IQ27" s="583" t="s">
        <v>399</v>
      </c>
      <c r="IR27" s="586">
        <v>2</v>
      </c>
      <c r="IS27" s="492">
        <v>48000</v>
      </c>
      <c r="IT27" s="493">
        <f t="shared" si="152"/>
        <v>96000</v>
      </c>
      <c r="IU27" s="489"/>
      <c r="IV27" s="397">
        <f t="shared" si="153"/>
        <v>1</v>
      </c>
      <c r="IW27" s="397">
        <f t="shared" si="154"/>
        <v>1</v>
      </c>
      <c r="IX27" s="398">
        <f t="shared" si="155"/>
        <v>1</v>
      </c>
      <c r="IY27" s="398">
        <f t="shared" si="156"/>
        <v>1</v>
      </c>
      <c r="IZ27" s="398">
        <f t="shared" si="157"/>
        <v>1</v>
      </c>
      <c r="JA27" s="398">
        <f t="shared" si="158"/>
        <v>1</v>
      </c>
      <c r="JB27" s="404">
        <f t="shared" si="159"/>
        <v>96000</v>
      </c>
      <c r="JC27" s="400">
        <f t="shared" si="160"/>
        <v>0</v>
      </c>
      <c r="JF27" s="621" t="s">
        <v>404</v>
      </c>
      <c r="JG27" s="592" t="s">
        <v>405</v>
      </c>
      <c r="JH27" s="583" t="s">
        <v>399</v>
      </c>
      <c r="JI27" s="586">
        <v>2</v>
      </c>
      <c r="JJ27" s="492">
        <v>141295</v>
      </c>
      <c r="JK27" s="493">
        <f t="shared" si="161"/>
        <v>282590</v>
      </c>
      <c r="JL27" s="489"/>
      <c r="JM27" s="397">
        <f t="shared" si="162"/>
        <v>1</v>
      </c>
      <c r="JN27" s="397">
        <f t="shared" si="163"/>
        <v>1</v>
      </c>
      <c r="JO27" s="398">
        <f t="shared" si="164"/>
        <v>1</v>
      </c>
      <c r="JP27" s="398">
        <f t="shared" si="165"/>
        <v>1</v>
      </c>
      <c r="JQ27" s="398">
        <f t="shared" si="166"/>
        <v>1</v>
      </c>
      <c r="JR27" s="398">
        <f t="shared" si="167"/>
        <v>1</v>
      </c>
      <c r="JS27" s="404">
        <f t="shared" si="168"/>
        <v>282590</v>
      </c>
      <c r="JT27" s="400">
        <f t="shared" si="169"/>
        <v>0</v>
      </c>
    </row>
    <row r="28" spans="2:280" ht="18.75" thickTop="1" thickBot="1">
      <c r="B28" s="494" t="s">
        <v>406</v>
      </c>
      <c r="C28" s="477" t="s">
        <v>407</v>
      </c>
      <c r="D28" s="478" t="s">
        <v>108</v>
      </c>
      <c r="E28" s="479"/>
      <c r="F28" s="480"/>
      <c r="G28" s="495"/>
      <c r="H28" s="496">
        <f>SUM(G29:G37)</f>
        <v>0</v>
      </c>
      <c r="K28" s="494"/>
      <c r="L28" s="477"/>
      <c r="M28" s="478"/>
      <c r="N28" s="479"/>
      <c r="O28" s="480"/>
      <c r="P28" s="495"/>
      <c r="Q28" s="496"/>
      <c r="R28" s="397"/>
      <c r="S28" s="397"/>
      <c r="T28" s="398"/>
      <c r="U28" s="398"/>
      <c r="V28" s="398"/>
      <c r="W28" s="398"/>
      <c r="X28" s="399"/>
      <c r="Y28" s="400"/>
      <c r="Z28" s="392"/>
      <c r="AA28" s="392"/>
      <c r="AB28" s="622" t="s">
        <v>406</v>
      </c>
      <c r="AC28" s="587" t="s">
        <v>407</v>
      </c>
      <c r="AD28" s="588" t="s">
        <v>108</v>
      </c>
      <c r="AE28" s="589"/>
      <c r="AF28" s="480"/>
      <c r="AG28" s="495"/>
      <c r="AH28" s="496">
        <f>SUM(AG29:AG37)</f>
        <v>53627537</v>
      </c>
      <c r="AI28" s="397"/>
      <c r="AJ28" s="397"/>
      <c r="AK28" s="398"/>
      <c r="AL28" s="398"/>
      <c r="AM28" s="398"/>
      <c r="AN28" s="398"/>
      <c r="AO28" s="399"/>
      <c r="AP28" s="400"/>
      <c r="AQ28" s="392"/>
      <c r="AR28" s="392"/>
      <c r="AS28" s="941" t="s">
        <v>406</v>
      </c>
      <c r="AT28" s="653" t="s">
        <v>407</v>
      </c>
      <c r="AU28" s="644" t="s">
        <v>108</v>
      </c>
      <c r="AV28" s="645"/>
      <c r="AW28" s="646"/>
      <c r="AX28" s="647"/>
      <c r="AY28" s="929">
        <f>SUM(AX29:AX37)</f>
        <v>70382612</v>
      </c>
      <c r="AZ28" s="397"/>
      <c r="BA28" s="397"/>
      <c r="BB28" s="398"/>
      <c r="BC28" s="398"/>
      <c r="BD28" s="398"/>
      <c r="BE28" s="398"/>
      <c r="BF28" s="399"/>
      <c r="BG28" s="400"/>
      <c r="BJ28" s="955" t="s">
        <v>707</v>
      </c>
      <c r="BK28" s="716" t="s">
        <v>653</v>
      </c>
      <c r="BL28" s="717"/>
      <c r="BM28" s="717"/>
      <c r="BN28" s="717"/>
      <c r="BO28" s="717"/>
      <c r="BP28" s="961">
        <v>61979368</v>
      </c>
      <c r="BQ28" s="397"/>
      <c r="BR28" s="397"/>
      <c r="BS28" s="398"/>
      <c r="BT28" s="398"/>
      <c r="BU28" s="398"/>
      <c r="BV28" s="398"/>
      <c r="BW28" s="399"/>
      <c r="BX28" s="400"/>
      <c r="CA28" s="622" t="s">
        <v>406</v>
      </c>
      <c r="CB28" s="587" t="s">
        <v>407</v>
      </c>
      <c r="CC28" s="588" t="s">
        <v>108</v>
      </c>
      <c r="CD28" s="589"/>
      <c r="CE28" s="761"/>
      <c r="CF28" s="762"/>
      <c r="CG28" s="979">
        <f>SUM(CF29:CF37)</f>
        <v>102968000</v>
      </c>
      <c r="CH28" s="397"/>
      <c r="CI28" s="397"/>
      <c r="CJ28" s="398"/>
      <c r="CK28" s="398"/>
      <c r="CL28" s="398"/>
      <c r="CM28" s="398"/>
      <c r="CN28" s="399"/>
      <c r="CO28" s="400"/>
      <c r="CR28" s="1016" t="s">
        <v>406</v>
      </c>
      <c r="CS28" s="801" t="s">
        <v>407</v>
      </c>
      <c r="CT28" s="802" t="s">
        <v>108</v>
      </c>
      <c r="CU28" s="803"/>
      <c r="CV28" s="804"/>
      <c r="CW28" s="805"/>
      <c r="CX28" s="1000">
        <f>SUM(CW29:CW37)</f>
        <v>85260000</v>
      </c>
      <c r="CY28" s="397"/>
      <c r="CZ28" s="397"/>
      <c r="DA28" s="398"/>
      <c r="DB28" s="398"/>
      <c r="DC28" s="398"/>
      <c r="DD28" s="398"/>
      <c r="DE28" s="399"/>
      <c r="DF28" s="400"/>
      <c r="DI28" s="622" t="s">
        <v>406</v>
      </c>
      <c r="DJ28" s="587" t="s">
        <v>407</v>
      </c>
      <c r="DK28" s="588" t="s">
        <v>108</v>
      </c>
      <c r="DL28" s="589"/>
      <c r="DM28" s="480"/>
      <c r="DN28" s="495"/>
      <c r="DO28" s="496">
        <f>SUM(DN29:DN37)</f>
        <v>62170352</v>
      </c>
      <c r="DP28" s="397"/>
      <c r="DQ28" s="397"/>
      <c r="DR28" s="398"/>
      <c r="DS28" s="398"/>
      <c r="DT28" s="398"/>
      <c r="DU28" s="398"/>
      <c r="DV28" s="399"/>
      <c r="DW28" s="400"/>
      <c r="DZ28" s="622" t="s">
        <v>406</v>
      </c>
      <c r="EA28" s="587" t="s">
        <v>407</v>
      </c>
      <c r="EB28" s="588" t="s">
        <v>108</v>
      </c>
      <c r="EC28" s="589"/>
      <c r="ED28" s="480"/>
      <c r="EE28" s="495"/>
      <c r="EF28" s="496">
        <f>SUM(EE29:EE37)</f>
        <v>66890980</v>
      </c>
      <c r="EG28" s="397"/>
      <c r="EH28" s="397"/>
      <c r="EI28" s="398"/>
      <c r="EJ28" s="398"/>
      <c r="EK28" s="398"/>
      <c r="EL28" s="398"/>
      <c r="EM28" s="399"/>
      <c r="EN28" s="400"/>
      <c r="EQ28" s="622" t="s">
        <v>406</v>
      </c>
      <c r="ER28" s="587" t="s">
        <v>407</v>
      </c>
      <c r="ES28" s="588" t="s">
        <v>108</v>
      </c>
      <c r="ET28" s="589"/>
      <c r="EU28" s="480"/>
      <c r="EV28" s="495"/>
      <c r="EW28" s="496">
        <f>SUM(EV29:EV37)</f>
        <v>71821250</v>
      </c>
      <c r="EX28" s="397"/>
      <c r="EY28" s="397"/>
      <c r="EZ28" s="398"/>
      <c r="FA28" s="398"/>
      <c r="FB28" s="398"/>
      <c r="FC28" s="398"/>
      <c r="FD28" s="399"/>
      <c r="FE28" s="400"/>
      <c r="FH28" s="622" t="s">
        <v>406</v>
      </c>
      <c r="FI28" s="587" t="s">
        <v>407</v>
      </c>
      <c r="FJ28" s="588" t="s">
        <v>108</v>
      </c>
      <c r="FK28" s="589"/>
      <c r="FL28" s="480"/>
      <c r="FM28" s="495"/>
      <c r="FN28" s="496">
        <f>SUM(FM29:FM37)</f>
        <v>85517016</v>
      </c>
      <c r="FO28" s="397"/>
      <c r="FP28" s="397"/>
      <c r="FQ28" s="398"/>
      <c r="FR28" s="398"/>
      <c r="FS28" s="398"/>
      <c r="FT28" s="398"/>
      <c r="FU28" s="399"/>
      <c r="FV28" s="400"/>
      <c r="FY28" s="1043" t="s">
        <v>406</v>
      </c>
      <c r="FZ28" s="869" t="s">
        <v>407</v>
      </c>
      <c r="GA28" s="870" t="s">
        <v>108</v>
      </c>
      <c r="GB28" s="871"/>
      <c r="GC28" s="872"/>
      <c r="GD28" s="873"/>
      <c r="GE28" s="1030">
        <f>SUM(GD29:GD37)</f>
        <v>75124702</v>
      </c>
      <c r="GF28" s="397"/>
      <c r="GG28" s="397"/>
      <c r="GH28" s="398"/>
      <c r="GI28" s="398"/>
      <c r="GJ28" s="398"/>
      <c r="GK28" s="398"/>
      <c r="GL28" s="399"/>
      <c r="GM28" s="400"/>
      <c r="GP28" s="622" t="s">
        <v>406</v>
      </c>
      <c r="GQ28" s="587" t="s">
        <v>407</v>
      </c>
      <c r="GR28" s="588" t="s">
        <v>108</v>
      </c>
      <c r="GS28" s="589"/>
      <c r="GT28" s="480"/>
      <c r="GU28" s="495"/>
      <c r="GV28" s="496">
        <f>SUM(GU29:GU37)</f>
        <v>62479180</v>
      </c>
      <c r="GW28" s="397"/>
      <c r="GX28" s="397"/>
      <c r="GY28" s="398"/>
      <c r="GZ28" s="398"/>
      <c r="HA28" s="398"/>
      <c r="HB28" s="398"/>
      <c r="HC28" s="399"/>
      <c r="HD28" s="400"/>
      <c r="HG28" s="622" t="s">
        <v>406</v>
      </c>
      <c r="HH28" s="587" t="s">
        <v>407</v>
      </c>
      <c r="HI28" s="588" t="s">
        <v>108</v>
      </c>
      <c r="HJ28" s="589"/>
      <c r="HK28" s="480"/>
      <c r="HL28" s="495"/>
      <c r="HM28" s="496">
        <f>SUM(HL29:HL37)</f>
        <v>71796707</v>
      </c>
      <c r="HN28" s="397"/>
      <c r="HO28" s="397"/>
      <c r="HP28" s="398"/>
      <c r="HQ28" s="398"/>
      <c r="HR28" s="398"/>
      <c r="HS28" s="398"/>
      <c r="HT28" s="399"/>
      <c r="HU28" s="400"/>
      <c r="HX28" s="622" t="s">
        <v>406</v>
      </c>
      <c r="HY28" s="587" t="s">
        <v>407</v>
      </c>
      <c r="HZ28" s="588" t="s">
        <v>108</v>
      </c>
      <c r="IA28" s="589"/>
      <c r="IB28" s="480"/>
      <c r="IC28" s="495"/>
      <c r="ID28" s="496">
        <f>SUM(IC29:IC37)</f>
        <v>56630000</v>
      </c>
      <c r="IE28" s="397"/>
      <c r="IF28" s="397"/>
      <c r="IG28" s="398"/>
      <c r="IH28" s="398"/>
      <c r="II28" s="398"/>
      <c r="IJ28" s="398"/>
      <c r="IK28" s="399"/>
      <c r="IL28" s="400"/>
      <c r="IO28" s="622" t="s">
        <v>406</v>
      </c>
      <c r="IP28" s="587" t="s">
        <v>407</v>
      </c>
      <c r="IQ28" s="588" t="s">
        <v>108</v>
      </c>
      <c r="IR28" s="589"/>
      <c r="IS28" s="480"/>
      <c r="IT28" s="495"/>
      <c r="IU28" s="496">
        <f>SUM(IT29:IT37)</f>
        <v>64969000</v>
      </c>
      <c r="IV28" s="397"/>
      <c r="IW28" s="397"/>
      <c r="IX28" s="398"/>
      <c r="IY28" s="398"/>
      <c r="IZ28" s="398"/>
      <c r="JA28" s="398"/>
      <c r="JB28" s="399"/>
      <c r="JC28" s="400"/>
      <c r="JF28" s="622" t="s">
        <v>406</v>
      </c>
      <c r="JG28" s="587" t="s">
        <v>407</v>
      </c>
      <c r="JH28" s="588" t="s">
        <v>108</v>
      </c>
      <c r="JI28" s="589"/>
      <c r="JJ28" s="480"/>
      <c r="JK28" s="495"/>
      <c r="JL28" s="496">
        <f>SUM(JK29:JK37)</f>
        <v>61670563</v>
      </c>
      <c r="JM28" s="397"/>
      <c r="JN28" s="397"/>
      <c r="JO28" s="398"/>
      <c r="JP28" s="398"/>
      <c r="JQ28" s="398"/>
      <c r="JR28" s="398"/>
      <c r="JS28" s="399"/>
      <c r="JT28" s="400"/>
    </row>
    <row r="29" spans="2:280" ht="69.75" customHeight="1" thickTop="1">
      <c r="B29" s="483" t="s">
        <v>408</v>
      </c>
      <c r="C29" s="490" t="s">
        <v>409</v>
      </c>
      <c r="D29" s="485" t="s">
        <v>146</v>
      </c>
      <c r="E29" s="491">
        <v>468</v>
      </c>
      <c r="F29" s="487"/>
      <c r="G29" s="493">
        <f t="shared" ref="G29:G37" si="170">ROUND(E29*F29,0)</f>
        <v>0</v>
      </c>
      <c r="H29" s="489"/>
      <c r="K29" s="483"/>
      <c r="L29" s="490"/>
      <c r="M29" s="485"/>
      <c r="N29" s="491"/>
      <c r="O29" s="487"/>
      <c r="P29" s="493"/>
      <c r="Q29" s="489"/>
      <c r="R29" s="397" t="e">
        <f t="shared" si="28"/>
        <v>#N/A</v>
      </c>
      <c r="S29" s="397" t="e">
        <f t="shared" si="29"/>
        <v>#N/A</v>
      </c>
      <c r="T29" s="398" t="e">
        <f t="shared" si="30"/>
        <v>#N/A</v>
      </c>
      <c r="U29" s="398">
        <f t="shared" si="31"/>
        <v>0</v>
      </c>
      <c r="V29" s="398">
        <f t="shared" si="32"/>
        <v>0</v>
      </c>
      <c r="W29" s="398" t="e">
        <f t="shared" si="33"/>
        <v>#N/A</v>
      </c>
      <c r="X29" s="404">
        <f t="shared" si="34"/>
        <v>0</v>
      </c>
      <c r="Y29" s="400">
        <f t="shared" si="35"/>
        <v>0</v>
      </c>
      <c r="Z29" s="392"/>
      <c r="AA29" s="392"/>
      <c r="AB29" s="621" t="s">
        <v>408</v>
      </c>
      <c r="AC29" s="585" t="s">
        <v>409</v>
      </c>
      <c r="AD29" s="583" t="s">
        <v>146</v>
      </c>
      <c r="AE29" s="586">
        <v>468</v>
      </c>
      <c r="AF29" s="487">
        <v>17665</v>
      </c>
      <c r="AG29" s="493">
        <f t="shared" ref="AG29:AG37" si="171">ROUND(AE29*AF29,0)</f>
        <v>8267220</v>
      </c>
      <c r="AH29" s="489"/>
      <c r="AI29" s="397">
        <f t="shared" ref="AI29:AI31" si="172">IF(EXACT(VLOOKUP(AB29,OFERTA_0,2,FALSE),AC29),1,0)</f>
        <v>1</v>
      </c>
      <c r="AJ29" s="397">
        <f t="shared" ref="AJ29:AJ31" si="173">IF(EXACT(VLOOKUP(AB29,OFERTA_0,3,FALSE),AD29),1,0)</f>
        <v>1</v>
      </c>
      <c r="AK29" s="398">
        <f t="shared" ref="AK29:AK31" si="174">IF(EXACT(VLOOKUP(AB29,OFERTA_0,4,FALSE),AE29),1,0)</f>
        <v>1</v>
      </c>
      <c r="AL29" s="398">
        <f t="shared" ref="AL29:AL31" si="175">IF(AF29=0,0,1)</f>
        <v>1</v>
      </c>
      <c r="AM29" s="398">
        <f t="shared" ref="AM29:AM31" si="176">IF(AG29=0,0,1)</f>
        <v>1</v>
      </c>
      <c r="AN29" s="398">
        <f t="shared" ref="AN29:AN31" si="177">PRODUCT(AI29:AM29)</f>
        <v>1</v>
      </c>
      <c r="AO29" s="404">
        <f t="shared" ref="AO29:AO31" si="178">ROUND(AG29,0)</f>
        <v>8267220</v>
      </c>
      <c r="AP29" s="400">
        <f t="shared" ref="AP29:AP31" si="179">AG29-AO29</f>
        <v>0</v>
      </c>
      <c r="AQ29" s="392"/>
      <c r="AR29" s="392"/>
      <c r="AS29" s="940" t="s">
        <v>408</v>
      </c>
      <c r="AT29" s="651" t="s">
        <v>409</v>
      </c>
      <c r="AU29" s="635" t="s">
        <v>146</v>
      </c>
      <c r="AV29" s="640">
        <v>468</v>
      </c>
      <c r="AW29" s="637">
        <v>25635.294159999998</v>
      </c>
      <c r="AX29" s="642">
        <f t="shared" ref="AX29:AX37" si="180">ROUND(AV29*AW29,0)</f>
        <v>11997318</v>
      </c>
      <c r="AY29" s="928"/>
      <c r="AZ29" s="397">
        <f t="shared" ref="AZ29:AZ31" si="181">IF(EXACT(VLOOKUP(AS29,OFERTA_0,2,FALSE),AT29),1,0)</f>
        <v>1</v>
      </c>
      <c r="BA29" s="397">
        <f t="shared" ref="BA29:BA31" si="182">IF(EXACT(VLOOKUP(AS29,OFERTA_0,3,FALSE),AU29),1,0)</f>
        <v>1</v>
      </c>
      <c r="BB29" s="398">
        <f t="shared" ref="BB29:BB31" si="183">IF(EXACT(VLOOKUP(AS29,OFERTA_0,4,FALSE),AV29),1,0)</f>
        <v>1</v>
      </c>
      <c r="BC29" s="398">
        <f t="shared" ref="BC29:BC31" si="184">IF(AW29=0,0,1)</f>
        <v>1</v>
      </c>
      <c r="BD29" s="398">
        <f t="shared" ref="BD29:BD31" si="185">IF(AX29=0,0,1)</f>
        <v>1</v>
      </c>
      <c r="BE29" s="398">
        <f t="shared" ref="BE29:BE31" si="186">PRODUCT(AZ29:BD29)</f>
        <v>1</v>
      </c>
      <c r="BF29" s="404">
        <f t="shared" ref="BF29:BF31" si="187">ROUND(AX29,0)</f>
        <v>11997318</v>
      </c>
      <c r="BG29" s="400">
        <f t="shared" ref="BG29:BG31" si="188">AX29-BF29</f>
        <v>0</v>
      </c>
      <c r="BJ29" s="954" t="s">
        <v>708</v>
      </c>
      <c r="BK29" s="1056" t="s">
        <v>409</v>
      </c>
      <c r="BL29" s="707" t="s">
        <v>646</v>
      </c>
      <c r="BM29" s="708">
        <v>468</v>
      </c>
      <c r="BN29" s="709">
        <v>25187</v>
      </c>
      <c r="BO29" s="710">
        <v>11787516</v>
      </c>
      <c r="BP29" s="960"/>
      <c r="BQ29" s="397">
        <f t="shared" ref="BQ29:BQ31" si="189">IF(EXACT(VLOOKUP(BJ29,OFERTA_0,2,FALSE),BK29),1,0)</f>
        <v>1</v>
      </c>
      <c r="BR29" s="397">
        <f t="shared" ref="BR29:BR31" si="190">IF(EXACT(VLOOKUP(BJ29,OFERTA_0,3,FALSE),BL29),1,0)</f>
        <v>1</v>
      </c>
      <c r="BS29" s="398">
        <f t="shared" ref="BS29:BS31" si="191">IF(EXACT(VLOOKUP(BJ29,OFERTA_0,4,FALSE),BM29),1,0)</f>
        <v>1</v>
      </c>
      <c r="BT29" s="398">
        <f t="shared" ref="BT29:BT31" si="192">IF(BN29=0,0,1)</f>
        <v>1</v>
      </c>
      <c r="BU29" s="398">
        <f t="shared" ref="BU29:BU31" si="193">IF(BO29=0,0,1)</f>
        <v>1</v>
      </c>
      <c r="BV29" s="398">
        <f t="shared" ref="BV29:BV31" si="194">PRODUCT(BQ29:BU29)</f>
        <v>1</v>
      </c>
      <c r="BW29" s="404">
        <f t="shared" ref="BW29:BW31" si="195">ROUND(BO29,0)</f>
        <v>11787516</v>
      </c>
      <c r="BX29" s="400">
        <f t="shared" ref="BX29:BX31" si="196">BO29-BW29</f>
        <v>0</v>
      </c>
      <c r="CA29" s="621" t="s">
        <v>408</v>
      </c>
      <c r="CB29" s="758" t="s">
        <v>409</v>
      </c>
      <c r="CC29" s="583" t="s">
        <v>146</v>
      </c>
      <c r="CD29" s="586">
        <v>468</v>
      </c>
      <c r="CE29" s="756">
        <v>22500</v>
      </c>
      <c r="CF29" s="760">
        <f t="shared" ref="CF29:CF37" si="197">ROUND(CD29*CE29,0)</f>
        <v>10530000</v>
      </c>
      <c r="CG29" s="977"/>
      <c r="CH29" s="397">
        <f t="shared" ref="CH29:CH31" si="198">IF(EXACT(VLOOKUP(CA29,OFERTA_0,2,FALSE),CB29),1,0)</f>
        <v>1</v>
      </c>
      <c r="CI29" s="397">
        <f t="shared" ref="CI29:CI31" si="199">IF(EXACT(VLOOKUP(CA29,OFERTA_0,3,FALSE),CC29),1,0)</f>
        <v>1</v>
      </c>
      <c r="CJ29" s="398">
        <f t="shared" ref="CJ29:CJ31" si="200">IF(EXACT(VLOOKUP(CA29,OFERTA_0,4,FALSE),CD29),1,0)</f>
        <v>1</v>
      </c>
      <c r="CK29" s="398">
        <f t="shared" ref="CK29:CK31" si="201">IF(CE29=0,0,1)</f>
        <v>1</v>
      </c>
      <c r="CL29" s="398">
        <f t="shared" ref="CL29:CL31" si="202">IF(CF29=0,0,1)</f>
        <v>1</v>
      </c>
      <c r="CM29" s="398">
        <f t="shared" ref="CM29:CM31" si="203">PRODUCT(CH29:CL29)</f>
        <v>1</v>
      </c>
      <c r="CN29" s="404">
        <f t="shared" ref="CN29:CN31" si="204">ROUND(CF29,0)</f>
        <v>10530000</v>
      </c>
      <c r="CO29" s="400">
        <f t="shared" ref="CO29:CO31" si="205">CF29-CN29</f>
        <v>0</v>
      </c>
      <c r="CR29" s="1014" t="s">
        <v>408</v>
      </c>
      <c r="CS29" s="788" t="s">
        <v>409</v>
      </c>
      <c r="CT29" s="789" t="s">
        <v>146</v>
      </c>
      <c r="CU29" s="790">
        <v>468</v>
      </c>
      <c r="CV29" s="791">
        <v>27840</v>
      </c>
      <c r="CW29" s="792">
        <f t="shared" ref="CW29:CW37" si="206">ROUND(CU29*CV29,0)</f>
        <v>13029120</v>
      </c>
      <c r="CX29" s="1001"/>
      <c r="CY29" s="397">
        <f t="shared" ref="CY29:CY31" si="207">IF(EXACT(VLOOKUP(CR29,OFERTA_0,2,FALSE),CS29),1,0)</f>
        <v>1</v>
      </c>
      <c r="CZ29" s="397">
        <f t="shared" ref="CZ29:CZ31" si="208">IF(EXACT(VLOOKUP(CR29,OFERTA_0,3,FALSE),CT29),1,0)</f>
        <v>1</v>
      </c>
      <c r="DA29" s="398">
        <f t="shared" ref="DA29:DA31" si="209">IF(EXACT(VLOOKUP(CR29,OFERTA_0,4,FALSE),CU29),1,0)</f>
        <v>1</v>
      </c>
      <c r="DB29" s="398">
        <f t="shared" ref="DB29:DB31" si="210">IF(CV29=0,0,1)</f>
        <v>1</v>
      </c>
      <c r="DC29" s="398">
        <f t="shared" ref="DC29:DC31" si="211">IF(CW29=0,0,1)</f>
        <v>1</v>
      </c>
      <c r="DD29" s="398">
        <f t="shared" ref="DD29:DD31" si="212">PRODUCT(CY29:DC29)</f>
        <v>1</v>
      </c>
      <c r="DE29" s="404">
        <f t="shared" ref="DE29:DE31" si="213">ROUND(CW29,0)</f>
        <v>13029120</v>
      </c>
      <c r="DF29" s="400">
        <f t="shared" ref="DF29:DF31" si="214">CW29-DE29</f>
        <v>0</v>
      </c>
      <c r="DI29" s="621" t="s">
        <v>408</v>
      </c>
      <c r="DJ29" s="585" t="s">
        <v>409</v>
      </c>
      <c r="DK29" s="583" t="s">
        <v>146</v>
      </c>
      <c r="DL29" s="586">
        <v>468</v>
      </c>
      <c r="DM29" s="487">
        <v>25264</v>
      </c>
      <c r="DN29" s="493">
        <f t="shared" ref="DN29:DN37" si="215">ROUND(DL29*DM29,0)</f>
        <v>11823552</v>
      </c>
      <c r="DO29" s="489"/>
      <c r="DP29" s="397">
        <f t="shared" ref="DP29:DP31" si="216">IF(EXACT(VLOOKUP(DI29,OFERTA_0,2,FALSE),DJ29),1,0)</f>
        <v>1</v>
      </c>
      <c r="DQ29" s="397">
        <f t="shared" ref="DQ29:DQ31" si="217">IF(EXACT(VLOOKUP(DI29,OFERTA_0,3,FALSE),DK29),1,0)</f>
        <v>1</v>
      </c>
      <c r="DR29" s="398">
        <f t="shared" ref="DR29:DR31" si="218">IF(EXACT(VLOOKUP(DI29,OFERTA_0,4,FALSE),DL29),1,0)</f>
        <v>1</v>
      </c>
      <c r="DS29" s="398">
        <f t="shared" ref="DS29:DS31" si="219">IF(DM29=0,0,1)</f>
        <v>1</v>
      </c>
      <c r="DT29" s="398">
        <f t="shared" ref="DT29:DT31" si="220">IF(DN29=0,0,1)</f>
        <v>1</v>
      </c>
      <c r="DU29" s="398">
        <f t="shared" ref="DU29:DU31" si="221">PRODUCT(DP29:DT29)</f>
        <v>1</v>
      </c>
      <c r="DV29" s="404">
        <f t="shared" ref="DV29:DV31" si="222">ROUND(DN29,0)</f>
        <v>11823552</v>
      </c>
      <c r="DW29" s="400">
        <f t="shared" ref="DW29:DW31" si="223">DN29-DV29</f>
        <v>0</v>
      </c>
      <c r="DZ29" s="621" t="s">
        <v>408</v>
      </c>
      <c r="EA29" s="585" t="s">
        <v>409</v>
      </c>
      <c r="EB29" s="583" t="s">
        <v>146</v>
      </c>
      <c r="EC29" s="586">
        <v>468</v>
      </c>
      <c r="ED29" s="487">
        <v>24381</v>
      </c>
      <c r="EE29" s="493">
        <f t="shared" ref="EE29:EE37" si="224">ROUND(EC29*ED29,0)</f>
        <v>11410308</v>
      </c>
      <c r="EF29" s="489"/>
      <c r="EG29" s="397">
        <f t="shared" ref="EG29:EG31" si="225">IF(EXACT(VLOOKUP(DZ29,OFERTA_0,2,FALSE),EA29),1,0)</f>
        <v>1</v>
      </c>
      <c r="EH29" s="397">
        <f t="shared" ref="EH29:EH31" si="226">IF(EXACT(VLOOKUP(DZ29,OFERTA_0,3,FALSE),EB29),1,0)</f>
        <v>1</v>
      </c>
      <c r="EI29" s="398">
        <f t="shared" ref="EI29:EI31" si="227">IF(EXACT(VLOOKUP(DZ29,OFERTA_0,4,FALSE),EC29),1,0)</f>
        <v>1</v>
      </c>
      <c r="EJ29" s="398">
        <f t="shared" ref="EJ29:EJ31" si="228">IF(ED29=0,0,1)</f>
        <v>1</v>
      </c>
      <c r="EK29" s="398">
        <f t="shared" ref="EK29:EK31" si="229">IF(EE29=0,0,1)</f>
        <v>1</v>
      </c>
      <c r="EL29" s="398">
        <f t="shared" ref="EL29:EL31" si="230">PRODUCT(EG29:EK29)</f>
        <v>1</v>
      </c>
      <c r="EM29" s="404">
        <f t="shared" ref="EM29:EM31" si="231">ROUND(EE29,0)</f>
        <v>11410308</v>
      </c>
      <c r="EN29" s="400">
        <f t="shared" ref="EN29:EN31" si="232">EE29-EM29</f>
        <v>0</v>
      </c>
      <c r="EQ29" s="621" t="s">
        <v>408</v>
      </c>
      <c r="ER29" s="585" t="s">
        <v>409</v>
      </c>
      <c r="ES29" s="583" t="s">
        <v>146</v>
      </c>
      <c r="ET29" s="586">
        <v>468</v>
      </c>
      <c r="EU29" s="487">
        <v>18700</v>
      </c>
      <c r="EV29" s="493">
        <f t="shared" ref="EV29:EV37" si="233">ROUND(ET29*EU29,0)</f>
        <v>8751600</v>
      </c>
      <c r="EW29" s="489"/>
      <c r="EX29" s="397">
        <f t="shared" ref="EX29:EX31" si="234">IF(EXACT(VLOOKUP(EQ29,OFERTA_0,2,FALSE),ER29),1,0)</f>
        <v>1</v>
      </c>
      <c r="EY29" s="397">
        <f t="shared" ref="EY29:EY31" si="235">IF(EXACT(VLOOKUP(EQ29,OFERTA_0,3,FALSE),ES29),1,0)</f>
        <v>1</v>
      </c>
      <c r="EZ29" s="398">
        <f t="shared" ref="EZ29:EZ31" si="236">IF(EXACT(VLOOKUP(EQ29,OFERTA_0,4,FALSE),ET29),1,0)</f>
        <v>1</v>
      </c>
      <c r="FA29" s="398">
        <f t="shared" ref="FA29:FA31" si="237">IF(EU29=0,0,1)</f>
        <v>1</v>
      </c>
      <c r="FB29" s="398">
        <f t="shared" ref="FB29:FB31" si="238">IF(EV29=0,0,1)</f>
        <v>1</v>
      </c>
      <c r="FC29" s="398">
        <f t="shared" ref="FC29:FC31" si="239">PRODUCT(EX29:FB29)</f>
        <v>1</v>
      </c>
      <c r="FD29" s="404">
        <f t="shared" ref="FD29:FD31" si="240">ROUND(EV29,0)</f>
        <v>8751600</v>
      </c>
      <c r="FE29" s="400">
        <f t="shared" ref="FE29:FE31" si="241">EV29-FD29</f>
        <v>0</v>
      </c>
      <c r="FH29" s="621" t="s">
        <v>408</v>
      </c>
      <c r="FI29" s="585" t="s">
        <v>409</v>
      </c>
      <c r="FJ29" s="583" t="s">
        <v>146</v>
      </c>
      <c r="FK29" s="586">
        <v>468</v>
      </c>
      <c r="FL29" s="487">
        <v>31200</v>
      </c>
      <c r="FM29" s="493">
        <f t="shared" ref="FM29:FM37" si="242">ROUND(FK29*FL29,0)</f>
        <v>14601600</v>
      </c>
      <c r="FN29" s="489"/>
      <c r="FO29" s="397">
        <f t="shared" ref="FO29:FO31" si="243">IF(EXACT(VLOOKUP(FH29,OFERTA_0,2,FALSE),FI29),1,0)</f>
        <v>1</v>
      </c>
      <c r="FP29" s="397">
        <f t="shared" ref="FP29:FP31" si="244">IF(EXACT(VLOOKUP(FH29,OFERTA_0,3,FALSE),FJ29),1,0)</f>
        <v>1</v>
      </c>
      <c r="FQ29" s="398">
        <f t="shared" ref="FQ29:FQ31" si="245">IF(EXACT(VLOOKUP(FH29,OFERTA_0,4,FALSE),FK29),1,0)</f>
        <v>1</v>
      </c>
      <c r="FR29" s="398">
        <f t="shared" ref="FR29:FR31" si="246">IF(FL29=0,0,1)</f>
        <v>1</v>
      </c>
      <c r="FS29" s="398">
        <f t="shared" ref="FS29:FS31" si="247">IF(FM29=0,0,1)</f>
        <v>1</v>
      </c>
      <c r="FT29" s="398">
        <f t="shared" ref="FT29:FT31" si="248">PRODUCT(FO29:FS29)</f>
        <v>1</v>
      </c>
      <c r="FU29" s="404">
        <f t="shared" ref="FU29:FU31" si="249">ROUND(FM29,0)</f>
        <v>14601600</v>
      </c>
      <c r="FV29" s="400">
        <f t="shared" ref="FV29:FV31" si="250">FM29-FU29</f>
        <v>0</v>
      </c>
      <c r="FY29" s="1042" t="s">
        <v>408</v>
      </c>
      <c r="FZ29" s="865" t="s">
        <v>409</v>
      </c>
      <c r="GA29" s="861" t="s">
        <v>146</v>
      </c>
      <c r="GB29" s="866">
        <v>468</v>
      </c>
      <c r="GC29" s="863">
        <v>16493</v>
      </c>
      <c r="GD29" s="868">
        <f t="shared" ref="GD29:GD37" si="251">ROUND(GB29*GC29,0)</f>
        <v>7718724</v>
      </c>
      <c r="GE29" s="1029"/>
      <c r="GF29" s="397">
        <f t="shared" ref="GF29:GF31" si="252">IF(EXACT(VLOOKUP(FY29,OFERTA_0,2,FALSE),FZ29),1,0)</f>
        <v>1</v>
      </c>
      <c r="GG29" s="397">
        <f t="shared" ref="GG29:GG31" si="253">IF(EXACT(VLOOKUP(FY29,OFERTA_0,3,FALSE),GA29),1,0)</f>
        <v>1</v>
      </c>
      <c r="GH29" s="398">
        <f t="shared" ref="GH29:GH31" si="254">IF(EXACT(VLOOKUP(FY29,OFERTA_0,4,FALSE),GB29),1,0)</f>
        <v>1</v>
      </c>
      <c r="GI29" s="398">
        <f t="shared" ref="GI29:GI31" si="255">IF(GC29=0,0,1)</f>
        <v>1</v>
      </c>
      <c r="GJ29" s="398">
        <f t="shared" ref="GJ29:GJ31" si="256">IF(GD29=0,0,1)</f>
        <v>1</v>
      </c>
      <c r="GK29" s="398">
        <f t="shared" ref="GK29:GK31" si="257">PRODUCT(GF29:GJ29)</f>
        <v>1</v>
      </c>
      <c r="GL29" s="404">
        <f t="shared" ref="GL29:GL31" si="258">ROUND(GD29,0)</f>
        <v>7718724</v>
      </c>
      <c r="GM29" s="400">
        <f t="shared" ref="GM29:GM31" si="259">GD29-GL29</f>
        <v>0</v>
      </c>
      <c r="GP29" s="621" t="s">
        <v>408</v>
      </c>
      <c r="GQ29" s="585" t="s">
        <v>409</v>
      </c>
      <c r="GR29" s="583" t="s">
        <v>146</v>
      </c>
      <c r="GS29" s="586">
        <v>468</v>
      </c>
      <c r="GT29" s="487">
        <v>25390</v>
      </c>
      <c r="GU29" s="493">
        <f t="shared" ref="GU29:GU37" si="260">ROUND(GS29*GT29,0)</f>
        <v>11882520</v>
      </c>
      <c r="GV29" s="489"/>
      <c r="GW29" s="397">
        <f t="shared" ref="GW29:GW31" si="261">IF(EXACT(VLOOKUP(GP29,OFERTA_0,2,FALSE),GQ29),1,0)</f>
        <v>1</v>
      </c>
      <c r="GX29" s="397">
        <f t="shared" ref="GX29:GX31" si="262">IF(EXACT(VLOOKUP(GP29,OFERTA_0,3,FALSE),GR29),1,0)</f>
        <v>1</v>
      </c>
      <c r="GY29" s="398">
        <f t="shared" ref="GY29:GY31" si="263">IF(EXACT(VLOOKUP(GP29,OFERTA_0,4,FALSE),GS29),1,0)</f>
        <v>1</v>
      </c>
      <c r="GZ29" s="398">
        <f t="shared" ref="GZ29:GZ31" si="264">IF(GT29=0,0,1)</f>
        <v>1</v>
      </c>
      <c r="HA29" s="398">
        <f t="shared" ref="HA29:HA31" si="265">IF(GU29=0,0,1)</f>
        <v>1</v>
      </c>
      <c r="HB29" s="398">
        <f t="shared" ref="HB29:HB31" si="266">PRODUCT(GW29:HA29)</f>
        <v>1</v>
      </c>
      <c r="HC29" s="404">
        <f t="shared" ref="HC29:HC31" si="267">ROUND(GU29,0)</f>
        <v>11882520</v>
      </c>
      <c r="HD29" s="400">
        <f t="shared" ref="HD29:HD31" si="268">GU29-HC29</f>
        <v>0</v>
      </c>
      <c r="HG29" s="621" t="s">
        <v>408</v>
      </c>
      <c r="HH29" s="585" t="s">
        <v>409</v>
      </c>
      <c r="HI29" s="583" t="s">
        <v>146</v>
      </c>
      <c r="HJ29" s="586">
        <v>468</v>
      </c>
      <c r="HK29" s="487">
        <v>26952.63157894737</v>
      </c>
      <c r="HL29" s="493">
        <f t="shared" ref="HL29:HL37" si="269">ROUND(HJ29*HK29,0)</f>
        <v>12613832</v>
      </c>
      <c r="HM29" s="489"/>
      <c r="HN29" s="397">
        <f t="shared" ref="HN29:HN31" si="270">IF(EXACT(VLOOKUP(HG29,OFERTA_0,2,FALSE),HH29),1,0)</f>
        <v>1</v>
      </c>
      <c r="HO29" s="397">
        <f t="shared" ref="HO29:HO31" si="271">IF(EXACT(VLOOKUP(HG29,OFERTA_0,3,FALSE),HI29),1,0)</f>
        <v>1</v>
      </c>
      <c r="HP29" s="398">
        <f t="shared" ref="HP29:HP31" si="272">IF(EXACT(VLOOKUP(HG29,OFERTA_0,4,FALSE),HJ29),1,0)</f>
        <v>1</v>
      </c>
      <c r="HQ29" s="398">
        <f t="shared" ref="HQ29:HQ31" si="273">IF(HK29=0,0,1)</f>
        <v>1</v>
      </c>
      <c r="HR29" s="398">
        <f t="shared" ref="HR29:HR31" si="274">IF(HL29=0,0,1)</f>
        <v>1</v>
      </c>
      <c r="HS29" s="398">
        <f t="shared" ref="HS29:HS31" si="275">PRODUCT(HN29:HR29)</f>
        <v>1</v>
      </c>
      <c r="HT29" s="404">
        <f t="shared" ref="HT29:HT31" si="276">ROUND(HL29,0)</f>
        <v>12613832</v>
      </c>
      <c r="HU29" s="400">
        <f t="shared" ref="HU29:HU31" si="277">HL29-HT29</f>
        <v>0</v>
      </c>
      <c r="HX29" s="621" t="s">
        <v>408</v>
      </c>
      <c r="HY29" s="585" t="s">
        <v>409</v>
      </c>
      <c r="HZ29" s="583" t="s">
        <v>146</v>
      </c>
      <c r="IA29" s="586">
        <v>468</v>
      </c>
      <c r="IB29" s="487">
        <v>16000</v>
      </c>
      <c r="IC29" s="493">
        <f t="shared" ref="IC29:IC37" si="278">ROUND(IA29*IB29,0)</f>
        <v>7488000</v>
      </c>
      <c r="ID29" s="489"/>
      <c r="IE29" s="397">
        <f t="shared" ref="IE29:IE31" si="279">IF(EXACT(VLOOKUP(HX29,OFERTA_0,2,FALSE),HY29),1,0)</f>
        <v>1</v>
      </c>
      <c r="IF29" s="397">
        <f t="shared" ref="IF29:IF31" si="280">IF(EXACT(VLOOKUP(HX29,OFERTA_0,3,FALSE),HZ29),1,0)</f>
        <v>1</v>
      </c>
      <c r="IG29" s="398">
        <f t="shared" ref="IG29:IG31" si="281">IF(EXACT(VLOOKUP(HX29,OFERTA_0,4,FALSE),IA29),1,0)</f>
        <v>1</v>
      </c>
      <c r="IH29" s="398">
        <f t="shared" ref="IH29:IH31" si="282">IF(IB29=0,0,1)</f>
        <v>1</v>
      </c>
      <c r="II29" s="398">
        <f t="shared" ref="II29:II31" si="283">IF(IC29=0,0,1)</f>
        <v>1</v>
      </c>
      <c r="IJ29" s="398">
        <f t="shared" ref="IJ29:IJ31" si="284">PRODUCT(IE29:II29)</f>
        <v>1</v>
      </c>
      <c r="IK29" s="404">
        <f t="shared" ref="IK29:IK31" si="285">ROUND(IC29,0)</f>
        <v>7488000</v>
      </c>
      <c r="IL29" s="400">
        <f t="shared" ref="IL29:IL31" si="286">IC29-IK29</f>
        <v>0</v>
      </c>
      <c r="IO29" s="621" t="s">
        <v>408</v>
      </c>
      <c r="IP29" s="585" t="s">
        <v>409</v>
      </c>
      <c r="IQ29" s="583" t="s">
        <v>146</v>
      </c>
      <c r="IR29" s="586">
        <v>468</v>
      </c>
      <c r="IS29" s="487">
        <v>21000</v>
      </c>
      <c r="IT29" s="493">
        <f t="shared" ref="IT29:IT37" si="287">ROUND(IR29*IS29,0)</f>
        <v>9828000</v>
      </c>
      <c r="IU29" s="489"/>
      <c r="IV29" s="397">
        <f t="shared" ref="IV29:IV31" si="288">IF(EXACT(VLOOKUP(IO29,OFERTA_0,2,FALSE),IP29),1,0)</f>
        <v>1</v>
      </c>
      <c r="IW29" s="397">
        <f t="shared" ref="IW29:IW31" si="289">IF(EXACT(VLOOKUP(IO29,OFERTA_0,3,FALSE),IQ29),1,0)</f>
        <v>1</v>
      </c>
      <c r="IX29" s="398">
        <f t="shared" ref="IX29:IX31" si="290">IF(EXACT(VLOOKUP(IO29,OFERTA_0,4,FALSE),IR29),1,0)</f>
        <v>1</v>
      </c>
      <c r="IY29" s="398">
        <f t="shared" ref="IY29:IY31" si="291">IF(IS29=0,0,1)</f>
        <v>1</v>
      </c>
      <c r="IZ29" s="398">
        <f t="shared" ref="IZ29:IZ31" si="292">IF(IT29=0,0,1)</f>
        <v>1</v>
      </c>
      <c r="JA29" s="398">
        <f t="shared" ref="JA29:JA31" si="293">PRODUCT(IV29:IZ29)</f>
        <v>1</v>
      </c>
      <c r="JB29" s="404">
        <f t="shared" ref="JB29:JB31" si="294">ROUND(IT29,0)</f>
        <v>9828000</v>
      </c>
      <c r="JC29" s="400">
        <f t="shared" ref="JC29:JC31" si="295">IT29-JB29</f>
        <v>0</v>
      </c>
      <c r="JF29" s="621" t="s">
        <v>408</v>
      </c>
      <c r="JG29" s="585" t="s">
        <v>409</v>
      </c>
      <c r="JH29" s="583" t="s">
        <v>146</v>
      </c>
      <c r="JI29" s="586">
        <v>468</v>
      </c>
      <c r="JJ29" s="487">
        <v>25061</v>
      </c>
      <c r="JK29" s="493">
        <f t="shared" ref="JK29:JK37" si="296">ROUND(JI29*JJ29,0)</f>
        <v>11728548</v>
      </c>
      <c r="JL29" s="489"/>
      <c r="JM29" s="397">
        <f t="shared" ref="JM29:JM31" si="297">IF(EXACT(VLOOKUP(JF29,OFERTA_0,2,FALSE),JG29),1,0)</f>
        <v>1</v>
      </c>
      <c r="JN29" s="397">
        <f t="shared" ref="JN29:JN31" si="298">IF(EXACT(VLOOKUP(JF29,OFERTA_0,3,FALSE),JH29),1,0)</f>
        <v>1</v>
      </c>
      <c r="JO29" s="398">
        <f t="shared" ref="JO29:JO31" si="299">IF(EXACT(VLOOKUP(JF29,OFERTA_0,4,FALSE),JI29),1,0)</f>
        <v>1</v>
      </c>
      <c r="JP29" s="398">
        <f t="shared" ref="JP29:JP31" si="300">IF(JJ29=0,0,1)</f>
        <v>1</v>
      </c>
      <c r="JQ29" s="398">
        <f t="shared" ref="JQ29:JQ31" si="301">IF(JK29=0,0,1)</f>
        <v>1</v>
      </c>
      <c r="JR29" s="398">
        <f t="shared" ref="JR29:JR31" si="302">PRODUCT(JM29:JQ29)</f>
        <v>1</v>
      </c>
      <c r="JS29" s="404">
        <f t="shared" ref="JS29:JS31" si="303">ROUND(JK29,0)</f>
        <v>11728548</v>
      </c>
      <c r="JT29" s="400">
        <f t="shared" ref="JT29:JT31" si="304">JK29-JS29</f>
        <v>0</v>
      </c>
    </row>
    <row r="30" spans="2:280" ht="63" customHeight="1">
      <c r="B30" s="483" t="s">
        <v>410</v>
      </c>
      <c r="C30" s="499" t="s">
        <v>411</v>
      </c>
      <c r="D30" s="485" t="s">
        <v>146</v>
      </c>
      <c r="E30" s="491">
        <v>550</v>
      </c>
      <c r="F30" s="487"/>
      <c r="G30" s="488">
        <f t="shared" si="170"/>
        <v>0</v>
      </c>
      <c r="H30" s="489"/>
      <c r="K30" s="483"/>
      <c r="L30" s="499"/>
      <c r="M30" s="485"/>
      <c r="N30" s="491"/>
      <c r="O30" s="487"/>
      <c r="P30" s="488"/>
      <c r="Q30" s="489"/>
      <c r="R30" s="397" t="e">
        <f t="shared" si="28"/>
        <v>#N/A</v>
      </c>
      <c r="S30" s="397" t="e">
        <f t="shared" si="29"/>
        <v>#N/A</v>
      </c>
      <c r="T30" s="398" t="e">
        <f t="shared" si="30"/>
        <v>#N/A</v>
      </c>
      <c r="U30" s="398">
        <f t="shared" si="31"/>
        <v>0</v>
      </c>
      <c r="V30" s="398">
        <f t="shared" si="32"/>
        <v>0</v>
      </c>
      <c r="W30" s="398" t="e">
        <f t="shared" si="33"/>
        <v>#N/A</v>
      </c>
      <c r="X30" s="404">
        <f t="shared" si="34"/>
        <v>0</v>
      </c>
      <c r="Y30" s="400">
        <f t="shared" si="35"/>
        <v>0</v>
      </c>
      <c r="Z30" s="392"/>
      <c r="AA30" s="392"/>
      <c r="AB30" s="621" t="s">
        <v>410</v>
      </c>
      <c r="AC30" s="592" t="s">
        <v>411</v>
      </c>
      <c r="AD30" s="583" t="s">
        <v>146</v>
      </c>
      <c r="AE30" s="586">
        <v>550</v>
      </c>
      <c r="AF30" s="487">
        <v>19665</v>
      </c>
      <c r="AG30" s="488">
        <f t="shared" si="171"/>
        <v>10815750</v>
      </c>
      <c r="AH30" s="489"/>
      <c r="AI30" s="397">
        <f t="shared" si="172"/>
        <v>1</v>
      </c>
      <c r="AJ30" s="397">
        <f t="shared" si="173"/>
        <v>1</v>
      </c>
      <c r="AK30" s="398">
        <f t="shared" si="174"/>
        <v>1</v>
      </c>
      <c r="AL30" s="398">
        <f t="shared" si="175"/>
        <v>1</v>
      </c>
      <c r="AM30" s="398">
        <f t="shared" si="176"/>
        <v>1</v>
      </c>
      <c r="AN30" s="398">
        <f t="shared" si="177"/>
        <v>1</v>
      </c>
      <c r="AO30" s="404">
        <f t="shared" si="178"/>
        <v>10815750</v>
      </c>
      <c r="AP30" s="400">
        <f t="shared" si="179"/>
        <v>0</v>
      </c>
      <c r="AQ30" s="392"/>
      <c r="AR30" s="392"/>
      <c r="AS30" s="940" t="s">
        <v>410</v>
      </c>
      <c r="AT30" s="652" t="s">
        <v>411</v>
      </c>
      <c r="AU30" s="635" t="s">
        <v>146</v>
      </c>
      <c r="AV30" s="640">
        <v>550</v>
      </c>
      <c r="AW30" s="637">
        <v>25635.294159999998</v>
      </c>
      <c r="AX30" s="638">
        <f t="shared" si="180"/>
        <v>14099412</v>
      </c>
      <c r="AY30" s="928"/>
      <c r="AZ30" s="397">
        <f t="shared" si="181"/>
        <v>1</v>
      </c>
      <c r="BA30" s="397">
        <f t="shared" si="182"/>
        <v>1</v>
      </c>
      <c r="BB30" s="398">
        <f t="shared" si="183"/>
        <v>1</v>
      </c>
      <c r="BC30" s="398">
        <f t="shared" si="184"/>
        <v>1</v>
      </c>
      <c r="BD30" s="398">
        <f t="shared" si="185"/>
        <v>1</v>
      </c>
      <c r="BE30" s="398">
        <f t="shared" si="186"/>
        <v>1</v>
      </c>
      <c r="BF30" s="404">
        <f t="shared" si="187"/>
        <v>14099412</v>
      </c>
      <c r="BG30" s="400">
        <f t="shared" si="188"/>
        <v>0</v>
      </c>
      <c r="BJ30" s="954" t="s">
        <v>709</v>
      </c>
      <c r="BK30" s="1056" t="s">
        <v>411</v>
      </c>
      <c r="BL30" s="707" t="s">
        <v>646</v>
      </c>
      <c r="BM30" s="708">
        <v>550</v>
      </c>
      <c r="BN30" s="709">
        <v>25846</v>
      </c>
      <c r="BO30" s="710">
        <v>14215300</v>
      </c>
      <c r="BP30" s="960"/>
      <c r="BQ30" s="397">
        <f t="shared" si="189"/>
        <v>1</v>
      </c>
      <c r="BR30" s="397">
        <f t="shared" si="190"/>
        <v>1</v>
      </c>
      <c r="BS30" s="398">
        <f t="shared" si="191"/>
        <v>1</v>
      </c>
      <c r="BT30" s="398">
        <f t="shared" si="192"/>
        <v>1</v>
      </c>
      <c r="BU30" s="398">
        <f t="shared" si="193"/>
        <v>1</v>
      </c>
      <c r="BV30" s="398">
        <f t="shared" si="194"/>
        <v>1</v>
      </c>
      <c r="BW30" s="404">
        <f t="shared" si="195"/>
        <v>14215300</v>
      </c>
      <c r="BX30" s="400">
        <f t="shared" si="196"/>
        <v>0</v>
      </c>
      <c r="CA30" s="621" t="s">
        <v>410</v>
      </c>
      <c r="CB30" s="763" t="s">
        <v>411</v>
      </c>
      <c r="CC30" s="583" t="s">
        <v>146</v>
      </c>
      <c r="CD30" s="586">
        <v>550</v>
      </c>
      <c r="CE30" s="756">
        <v>30200</v>
      </c>
      <c r="CF30" s="757">
        <f t="shared" si="197"/>
        <v>16610000</v>
      </c>
      <c r="CG30" s="978"/>
      <c r="CH30" s="397">
        <f t="shared" si="198"/>
        <v>1</v>
      </c>
      <c r="CI30" s="397">
        <f t="shared" si="199"/>
        <v>1</v>
      </c>
      <c r="CJ30" s="398">
        <f t="shared" si="200"/>
        <v>1</v>
      </c>
      <c r="CK30" s="398">
        <f t="shared" si="201"/>
        <v>1</v>
      </c>
      <c r="CL30" s="398">
        <f t="shared" si="202"/>
        <v>1</v>
      </c>
      <c r="CM30" s="398">
        <f t="shared" si="203"/>
        <v>1</v>
      </c>
      <c r="CN30" s="404">
        <f t="shared" si="204"/>
        <v>16610000</v>
      </c>
      <c r="CO30" s="400">
        <f t="shared" si="205"/>
        <v>0</v>
      </c>
      <c r="CR30" s="1015" t="s">
        <v>410</v>
      </c>
      <c r="CS30" s="793" t="s">
        <v>411</v>
      </c>
      <c r="CT30" s="794" t="s">
        <v>146</v>
      </c>
      <c r="CU30" s="795">
        <v>550</v>
      </c>
      <c r="CV30" s="796">
        <v>32480</v>
      </c>
      <c r="CW30" s="797">
        <f t="shared" si="206"/>
        <v>17864000</v>
      </c>
      <c r="CX30" s="1002"/>
      <c r="CY30" s="397">
        <f t="shared" si="207"/>
        <v>1</v>
      </c>
      <c r="CZ30" s="397">
        <f t="shared" si="208"/>
        <v>1</v>
      </c>
      <c r="DA30" s="398">
        <f t="shared" si="209"/>
        <v>1</v>
      </c>
      <c r="DB30" s="398">
        <f t="shared" si="210"/>
        <v>1</v>
      </c>
      <c r="DC30" s="398">
        <f t="shared" si="211"/>
        <v>1</v>
      </c>
      <c r="DD30" s="398">
        <f t="shared" si="212"/>
        <v>1</v>
      </c>
      <c r="DE30" s="404">
        <f t="shared" si="213"/>
        <v>17864000</v>
      </c>
      <c r="DF30" s="400">
        <f t="shared" si="214"/>
        <v>0</v>
      </c>
      <c r="DI30" s="621" t="s">
        <v>410</v>
      </c>
      <c r="DJ30" s="592" t="s">
        <v>411</v>
      </c>
      <c r="DK30" s="583" t="s">
        <v>146</v>
      </c>
      <c r="DL30" s="586">
        <v>550</v>
      </c>
      <c r="DM30" s="487">
        <v>25264</v>
      </c>
      <c r="DN30" s="488">
        <f t="shared" si="215"/>
        <v>13895200</v>
      </c>
      <c r="DO30" s="489"/>
      <c r="DP30" s="397">
        <f t="shared" si="216"/>
        <v>1</v>
      </c>
      <c r="DQ30" s="397">
        <f t="shared" si="217"/>
        <v>1</v>
      </c>
      <c r="DR30" s="398">
        <f t="shared" si="218"/>
        <v>1</v>
      </c>
      <c r="DS30" s="398">
        <f t="shared" si="219"/>
        <v>1</v>
      </c>
      <c r="DT30" s="398">
        <f t="shared" si="220"/>
        <v>1</v>
      </c>
      <c r="DU30" s="398">
        <f t="shared" si="221"/>
        <v>1</v>
      </c>
      <c r="DV30" s="404">
        <f t="shared" si="222"/>
        <v>13895200</v>
      </c>
      <c r="DW30" s="400">
        <f t="shared" si="223"/>
        <v>0</v>
      </c>
      <c r="DZ30" s="621" t="s">
        <v>410</v>
      </c>
      <c r="EA30" s="592" t="s">
        <v>411</v>
      </c>
      <c r="EB30" s="583" t="s">
        <v>146</v>
      </c>
      <c r="EC30" s="586">
        <v>550</v>
      </c>
      <c r="ED30" s="487">
        <v>24948</v>
      </c>
      <c r="EE30" s="488">
        <f t="shared" si="224"/>
        <v>13721400</v>
      </c>
      <c r="EF30" s="489"/>
      <c r="EG30" s="397">
        <f t="shared" si="225"/>
        <v>1</v>
      </c>
      <c r="EH30" s="397">
        <f t="shared" si="226"/>
        <v>1</v>
      </c>
      <c r="EI30" s="398">
        <f t="shared" si="227"/>
        <v>1</v>
      </c>
      <c r="EJ30" s="398">
        <f t="shared" si="228"/>
        <v>1</v>
      </c>
      <c r="EK30" s="398">
        <f t="shared" si="229"/>
        <v>1</v>
      </c>
      <c r="EL30" s="398">
        <f t="shared" si="230"/>
        <v>1</v>
      </c>
      <c r="EM30" s="404">
        <f t="shared" si="231"/>
        <v>13721400</v>
      </c>
      <c r="EN30" s="400">
        <f t="shared" si="232"/>
        <v>0</v>
      </c>
      <c r="EQ30" s="621" t="s">
        <v>410</v>
      </c>
      <c r="ER30" s="592" t="s">
        <v>411</v>
      </c>
      <c r="ES30" s="583" t="s">
        <v>146</v>
      </c>
      <c r="ET30" s="586">
        <v>550</v>
      </c>
      <c r="EU30" s="487">
        <v>23700</v>
      </c>
      <c r="EV30" s="488">
        <f t="shared" si="233"/>
        <v>13035000</v>
      </c>
      <c r="EW30" s="489"/>
      <c r="EX30" s="397">
        <f t="shared" si="234"/>
        <v>1</v>
      </c>
      <c r="EY30" s="397">
        <f t="shared" si="235"/>
        <v>1</v>
      </c>
      <c r="EZ30" s="398">
        <f t="shared" si="236"/>
        <v>1</v>
      </c>
      <c r="FA30" s="398">
        <f t="shared" si="237"/>
        <v>1</v>
      </c>
      <c r="FB30" s="398">
        <f t="shared" si="238"/>
        <v>1</v>
      </c>
      <c r="FC30" s="398">
        <f t="shared" si="239"/>
        <v>1</v>
      </c>
      <c r="FD30" s="404">
        <f t="shared" si="240"/>
        <v>13035000</v>
      </c>
      <c r="FE30" s="400">
        <f t="shared" si="241"/>
        <v>0</v>
      </c>
      <c r="FH30" s="621" t="s">
        <v>410</v>
      </c>
      <c r="FI30" s="592" t="s">
        <v>411</v>
      </c>
      <c r="FJ30" s="583" t="s">
        <v>146</v>
      </c>
      <c r="FK30" s="586">
        <v>550</v>
      </c>
      <c r="FL30" s="487">
        <v>34125</v>
      </c>
      <c r="FM30" s="488">
        <f t="shared" si="242"/>
        <v>18768750</v>
      </c>
      <c r="FN30" s="489"/>
      <c r="FO30" s="397">
        <f t="shared" si="243"/>
        <v>1</v>
      </c>
      <c r="FP30" s="397">
        <f t="shared" si="244"/>
        <v>1</v>
      </c>
      <c r="FQ30" s="398">
        <f t="shared" si="245"/>
        <v>1</v>
      </c>
      <c r="FR30" s="398">
        <f t="shared" si="246"/>
        <v>1</v>
      </c>
      <c r="FS30" s="398">
        <f t="shared" si="247"/>
        <v>1</v>
      </c>
      <c r="FT30" s="398">
        <f t="shared" si="248"/>
        <v>1</v>
      </c>
      <c r="FU30" s="404">
        <f t="shared" si="249"/>
        <v>18768750</v>
      </c>
      <c r="FV30" s="400">
        <f t="shared" si="250"/>
        <v>0</v>
      </c>
      <c r="FY30" s="1042" t="s">
        <v>410</v>
      </c>
      <c r="FZ30" s="876" t="s">
        <v>411</v>
      </c>
      <c r="GA30" s="861" t="s">
        <v>146</v>
      </c>
      <c r="GB30" s="866">
        <v>550</v>
      </c>
      <c r="GC30" s="863">
        <v>19034</v>
      </c>
      <c r="GD30" s="864">
        <f t="shared" si="251"/>
        <v>10468700</v>
      </c>
      <c r="GE30" s="1029"/>
      <c r="GF30" s="397">
        <f t="shared" si="252"/>
        <v>1</v>
      </c>
      <c r="GG30" s="397">
        <f t="shared" si="253"/>
        <v>1</v>
      </c>
      <c r="GH30" s="398">
        <f t="shared" si="254"/>
        <v>1</v>
      </c>
      <c r="GI30" s="398">
        <f t="shared" si="255"/>
        <v>1</v>
      </c>
      <c r="GJ30" s="398">
        <f t="shared" si="256"/>
        <v>1</v>
      </c>
      <c r="GK30" s="398">
        <f t="shared" si="257"/>
        <v>1</v>
      </c>
      <c r="GL30" s="404">
        <f t="shared" si="258"/>
        <v>10468700</v>
      </c>
      <c r="GM30" s="400">
        <f t="shared" si="259"/>
        <v>0</v>
      </c>
      <c r="GP30" s="621" t="s">
        <v>410</v>
      </c>
      <c r="GQ30" s="592" t="s">
        <v>411</v>
      </c>
      <c r="GR30" s="583" t="s">
        <v>146</v>
      </c>
      <c r="GS30" s="586">
        <v>550</v>
      </c>
      <c r="GT30" s="487">
        <v>26054</v>
      </c>
      <c r="GU30" s="488">
        <f t="shared" si="260"/>
        <v>14329700</v>
      </c>
      <c r="GV30" s="489"/>
      <c r="GW30" s="397">
        <f t="shared" si="261"/>
        <v>1</v>
      </c>
      <c r="GX30" s="397">
        <f t="shared" si="262"/>
        <v>1</v>
      </c>
      <c r="GY30" s="398">
        <f t="shared" si="263"/>
        <v>1</v>
      </c>
      <c r="GZ30" s="398">
        <f t="shared" si="264"/>
        <v>1</v>
      </c>
      <c r="HA30" s="398">
        <f t="shared" si="265"/>
        <v>1</v>
      </c>
      <c r="HB30" s="398">
        <f t="shared" si="266"/>
        <v>1</v>
      </c>
      <c r="HC30" s="404">
        <f t="shared" si="267"/>
        <v>14329700</v>
      </c>
      <c r="HD30" s="400">
        <f t="shared" si="268"/>
        <v>0</v>
      </c>
      <c r="HG30" s="621" t="s">
        <v>410</v>
      </c>
      <c r="HH30" s="592" t="s">
        <v>411</v>
      </c>
      <c r="HI30" s="583" t="s">
        <v>146</v>
      </c>
      <c r="HJ30" s="586">
        <v>550</v>
      </c>
      <c r="HK30" s="487">
        <v>26952.63157894737</v>
      </c>
      <c r="HL30" s="488">
        <f t="shared" si="269"/>
        <v>14823947</v>
      </c>
      <c r="HM30" s="489"/>
      <c r="HN30" s="397">
        <f t="shared" si="270"/>
        <v>1</v>
      </c>
      <c r="HO30" s="397">
        <f t="shared" si="271"/>
        <v>1</v>
      </c>
      <c r="HP30" s="398">
        <f t="shared" si="272"/>
        <v>1</v>
      </c>
      <c r="HQ30" s="398">
        <f t="shared" si="273"/>
        <v>1</v>
      </c>
      <c r="HR30" s="398">
        <f t="shared" si="274"/>
        <v>1</v>
      </c>
      <c r="HS30" s="398">
        <f t="shared" si="275"/>
        <v>1</v>
      </c>
      <c r="HT30" s="404">
        <f t="shared" si="276"/>
        <v>14823947</v>
      </c>
      <c r="HU30" s="400">
        <f t="shared" si="277"/>
        <v>0</v>
      </c>
      <c r="HX30" s="621" t="s">
        <v>410</v>
      </c>
      <c r="HY30" s="592" t="s">
        <v>411</v>
      </c>
      <c r="HZ30" s="583" t="s">
        <v>146</v>
      </c>
      <c r="IA30" s="586">
        <v>550</v>
      </c>
      <c r="IB30" s="487">
        <v>18000</v>
      </c>
      <c r="IC30" s="488">
        <f t="shared" si="278"/>
        <v>9900000</v>
      </c>
      <c r="ID30" s="489"/>
      <c r="IE30" s="397">
        <f t="shared" si="279"/>
        <v>1</v>
      </c>
      <c r="IF30" s="397">
        <f t="shared" si="280"/>
        <v>1</v>
      </c>
      <c r="IG30" s="398">
        <f t="shared" si="281"/>
        <v>1</v>
      </c>
      <c r="IH30" s="398">
        <f t="shared" si="282"/>
        <v>1</v>
      </c>
      <c r="II30" s="398">
        <f t="shared" si="283"/>
        <v>1</v>
      </c>
      <c r="IJ30" s="398">
        <f t="shared" si="284"/>
        <v>1</v>
      </c>
      <c r="IK30" s="404">
        <f t="shared" si="285"/>
        <v>9900000</v>
      </c>
      <c r="IL30" s="400">
        <f t="shared" si="286"/>
        <v>0</v>
      </c>
      <c r="IO30" s="621" t="s">
        <v>410</v>
      </c>
      <c r="IP30" s="592" t="s">
        <v>411</v>
      </c>
      <c r="IQ30" s="583" t="s">
        <v>146</v>
      </c>
      <c r="IR30" s="586">
        <v>550</v>
      </c>
      <c r="IS30" s="487">
        <v>23000</v>
      </c>
      <c r="IT30" s="488">
        <f t="shared" si="287"/>
        <v>12650000</v>
      </c>
      <c r="IU30" s="489"/>
      <c r="IV30" s="397">
        <f t="shared" si="288"/>
        <v>1</v>
      </c>
      <c r="IW30" s="397">
        <f t="shared" si="289"/>
        <v>1</v>
      </c>
      <c r="IX30" s="398">
        <f t="shared" si="290"/>
        <v>1</v>
      </c>
      <c r="IY30" s="398">
        <f t="shared" si="291"/>
        <v>1</v>
      </c>
      <c r="IZ30" s="398">
        <f t="shared" si="292"/>
        <v>1</v>
      </c>
      <c r="JA30" s="398">
        <f t="shared" si="293"/>
        <v>1</v>
      </c>
      <c r="JB30" s="404">
        <f t="shared" si="294"/>
        <v>12650000</v>
      </c>
      <c r="JC30" s="400">
        <f t="shared" si="295"/>
        <v>0</v>
      </c>
      <c r="JF30" s="621" t="s">
        <v>410</v>
      </c>
      <c r="JG30" s="592" t="s">
        <v>411</v>
      </c>
      <c r="JH30" s="583" t="s">
        <v>146</v>
      </c>
      <c r="JI30" s="586">
        <v>550</v>
      </c>
      <c r="JJ30" s="487">
        <v>25717</v>
      </c>
      <c r="JK30" s="488">
        <f t="shared" si="296"/>
        <v>14144350</v>
      </c>
      <c r="JL30" s="489"/>
      <c r="JM30" s="397">
        <f t="shared" si="297"/>
        <v>1</v>
      </c>
      <c r="JN30" s="397">
        <f t="shared" si="298"/>
        <v>1</v>
      </c>
      <c r="JO30" s="398">
        <f t="shared" si="299"/>
        <v>1</v>
      </c>
      <c r="JP30" s="398">
        <f t="shared" si="300"/>
        <v>1</v>
      </c>
      <c r="JQ30" s="398">
        <f t="shared" si="301"/>
        <v>1</v>
      </c>
      <c r="JR30" s="398">
        <f t="shared" si="302"/>
        <v>1</v>
      </c>
      <c r="JS30" s="404">
        <f t="shared" si="303"/>
        <v>14144350</v>
      </c>
      <c r="JT30" s="400">
        <f t="shared" si="304"/>
        <v>0</v>
      </c>
    </row>
    <row r="31" spans="2:280" ht="49.5" customHeight="1">
      <c r="B31" s="483" t="s">
        <v>412</v>
      </c>
      <c r="C31" s="490" t="s">
        <v>287</v>
      </c>
      <c r="D31" s="485" t="s">
        <v>146</v>
      </c>
      <c r="E31" s="491">
        <v>468</v>
      </c>
      <c r="F31" s="487"/>
      <c r="G31" s="488">
        <f t="shared" si="170"/>
        <v>0</v>
      </c>
      <c r="H31" s="489"/>
      <c r="K31" s="483"/>
      <c r="L31" s="490"/>
      <c r="M31" s="485"/>
      <c r="N31" s="491"/>
      <c r="O31" s="487"/>
      <c r="P31" s="488"/>
      <c r="Q31" s="489"/>
      <c r="R31" s="397" t="e">
        <f t="shared" si="28"/>
        <v>#N/A</v>
      </c>
      <c r="S31" s="397" t="e">
        <f t="shared" si="29"/>
        <v>#N/A</v>
      </c>
      <c r="T31" s="398" t="e">
        <f t="shared" si="30"/>
        <v>#N/A</v>
      </c>
      <c r="U31" s="398">
        <f t="shared" si="31"/>
        <v>0</v>
      </c>
      <c r="V31" s="398">
        <f t="shared" si="32"/>
        <v>0</v>
      </c>
      <c r="W31" s="398" t="e">
        <f t="shared" si="33"/>
        <v>#N/A</v>
      </c>
      <c r="X31" s="404">
        <f t="shared" si="34"/>
        <v>0</v>
      </c>
      <c r="Y31" s="400">
        <f t="shared" si="35"/>
        <v>0</v>
      </c>
      <c r="Z31" s="392"/>
      <c r="AA31" s="392"/>
      <c r="AB31" s="621" t="s">
        <v>412</v>
      </c>
      <c r="AC31" s="585" t="s">
        <v>287</v>
      </c>
      <c r="AD31" s="583" t="s">
        <v>146</v>
      </c>
      <c r="AE31" s="586">
        <v>468</v>
      </c>
      <c r="AF31" s="487">
        <v>11021</v>
      </c>
      <c r="AG31" s="488">
        <f t="shared" si="171"/>
        <v>5157828</v>
      </c>
      <c r="AH31" s="489"/>
      <c r="AI31" s="397">
        <f t="shared" si="172"/>
        <v>1</v>
      </c>
      <c r="AJ31" s="397">
        <f t="shared" si="173"/>
        <v>1</v>
      </c>
      <c r="AK31" s="398">
        <f t="shared" si="174"/>
        <v>1</v>
      </c>
      <c r="AL31" s="398">
        <f t="shared" si="175"/>
        <v>1</v>
      </c>
      <c r="AM31" s="398">
        <f t="shared" si="176"/>
        <v>1</v>
      </c>
      <c r="AN31" s="398">
        <f t="shared" si="177"/>
        <v>1</v>
      </c>
      <c r="AO31" s="404">
        <f t="shared" si="178"/>
        <v>5157828</v>
      </c>
      <c r="AP31" s="400">
        <f t="shared" si="179"/>
        <v>0</v>
      </c>
      <c r="AQ31" s="392"/>
      <c r="AR31" s="392"/>
      <c r="AS31" s="940" t="s">
        <v>412</v>
      </c>
      <c r="AT31" s="651" t="s">
        <v>287</v>
      </c>
      <c r="AU31" s="635" t="s">
        <v>146</v>
      </c>
      <c r="AV31" s="640">
        <v>468</v>
      </c>
      <c r="AW31" s="637">
        <v>10440.17124</v>
      </c>
      <c r="AX31" s="638">
        <f t="shared" si="180"/>
        <v>4886000</v>
      </c>
      <c r="AY31" s="928"/>
      <c r="AZ31" s="397">
        <f t="shared" si="181"/>
        <v>1</v>
      </c>
      <c r="BA31" s="397">
        <f t="shared" si="182"/>
        <v>1</v>
      </c>
      <c r="BB31" s="398">
        <f t="shared" si="183"/>
        <v>1</v>
      </c>
      <c r="BC31" s="398">
        <f t="shared" si="184"/>
        <v>1</v>
      </c>
      <c r="BD31" s="398">
        <f t="shared" si="185"/>
        <v>1</v>
      </c>
      <c r="BE31" s="398">
        <f t="shared" si="186"/>
        <v>1</v>
      </c>
      <c r="BF31" s="404">
        <f t="shared" si="187"/>
        <v>4886000</v>
      </c>
      <c r="BG31" s="400">
        <f t="shared" si="188"/>
        <v>0</v>
      </c>
      <c r="BJ31" s="953" t="s">
        <v>710</v>
      </c>
      <c r="BK31" s="1056" t="s">
        <v>287</v>
      </c>
      <c r="BL31" s="707" t="s">
        <v>646</v>
      </c>
      <c r="BM31" s="708">
        <v>468</v>
      </c>
      <c r="BN31" s="709">
        <v>11225</v>
      </c>
      <c r="BO31" s="710">
        <v>5253300</v>
      </c>
      <c r="BP31" s="706"/>
      <c r="BQ31" s="397">
        <f t="shared" si="189"/>
        <v>1</v>
      </c>
      <c r="BR31" s="397">
        <f t="shared" si="190"/>
        <v>1</v>
      </c>
      <c r="BS31" s="398">
        <f t="shared" si="191"/>
        <v>1</v>
      </c>
      <c r="BT31" s="398">
        <f t="shared" si="192"/>
        <v>1</v>
      </c>
      <c r="BU31" s="398">
        <f t="shared" si="193"/>
        <v>1</v>
      </c>
      <c r="BV31" s="398">
        <f t="shared" si="194"/>
        <v>1</v>
      </c>
      <c r="BW31" s="404">
        <f t="shared" si="195"/>
        <v>5253300</v>
      </c>
      <c r="BX31" s="400">
        <f t="shared" si="196"/>
        <v>0</v>
      </c>
      <c r="CA31" s="621" t="s">
        <v>412</v>
      </c>
      <c r="CB31" s="758" t="s">
        <v>287</v>
      </c>
      <c r="CC31" s="583" t="s">
        <v>146</v>
      </c>
      <c r="CD31" s="586">
        <v>468</v>
      </c>
      <c r="CE31" s="756">
        <v>15000</v>
      </c>
      <c r="CF31" s="757">
        <f t="shared" si="197"/>
        <v>7020000</v>
      </c>
      <c r="CG31" s="978"/>
      <c r="CH31" s="397">
        <f t="shared" si="198"/>
        <v>1</v>
      </c>
      <c r="CI31" s="397">
        <f t="shared" si="199"/>
        <v>1</v>
      </c>
      <c r="CJ31" s="398">
        <f t="shared" si="200"/>
        <v>1</v>
      </c>
      <c r="CK31" s="398">
        <f t="shared" si="201"/>
        <v>1</v>
      </c>
      <c r="CL31" s="398">
        <f t="shared" si="202"/>
        <v>1</v>
      </c>
      <c r="CM31" s="398">
        <f t="shared" si="203"/>
        <v>1</v>
      </c>
      <c r="CN31" s="404">
        <f t="shared" si="204"/>
        <v>7020000</v>
      </c>
      <c r="CO31" s="400">
        <f t="shared" si="205"/>
        <v>0</v>
      </c>
      <c r="CR31" s="1015" t="s">
        <v>412</v>
      </c>
      <c r="CS31" s="793" t="s">
        <v>287</v>
      </c>
      <c r="CT31" s="794" t="s">
        <v>146</v>
      </c>
      <c r="CU31" s="795">
        <v>468</v>
      </c>
      <c r="CV31" s="796">
        <v>13920</v>
      </c>
      <c r="CW31" s="797">
        <f t="shared" si="206"/>
        <v>6514560</v>
      </c>
      <c r="CX31" s="1002"/>
      <c r="CY31" s="397">
        <f t="shared" si="207"/>
        <v>1</v>
      </c>
      <c r="CZ31" s="397">
        <f t="shared" si="208"/>
        <v>1</v>
      </c>
      <c r="DA31" s="398">
        <f t="shared" si="209"/>
        <v>1</v>
      </c>
      <c r="DB31" s="398">
        <f t="shared" si="210"/>
        <v>1</v>
      </c>
      <c r="DC31" s="398">
        <f t="shared" si="211"/>
        <v>1</v>
      </c>
      <c r="DD31" s="398">
        <f t="shared" si="212"/>
        <v>1</v>
      </c>
      <c r="DE31" s="404">
        <f t="shared" si="213"/>
        <v>6514560</v>
      </c>
      <c r="DF31" s="400">
        <f t="shared" si="214"/>
        <v>0</v>
      </c>
      <c r="DI31" s="621" t="s">
        <v>412</v>
      </c>
      <c r="DJ31" s="585" t="s">
        <v>287</v>
      </c>
      <c r="DK31" s="583" t="s">
        <v>146</v>
      </c>
      <c r="DL31" s="586">
        <v>468</v>
      </c>
      <c r="DM31" s="487">
        <v>11260</v>
      </c>
      <c r="DN31" s="488">
        <f t="shared" si="215"/>
        <v>5269680</v>
      </c>
      <c r="DO31" s="489"/>
      <c r="DP31" s="397">
        <f t="shared" si="216"/>
        <v>1</v>
      </c>
      <c r="DQ31" s="397">
        <f t="shared" si="217"/>
        <v>1</v>
      </c>
      <c r="DR31" s="398">
        <f t="shared" si="218"/>
        <v>1</v>
      </c>
      <c r="DS31" s="398">
        <f t="shared" si="219"/>
        <v>1</v>
      </c>
      <c r="DT31" s="398">
        <f t="shared" si="220"/>
        <v>1</v>
      </c>
      <c r="DU31" s="398">
        <f t="shared" si="221"/>
        <v>1</v>
      </c>
      <c r="DV31" s="404">
        <f t="shared" si="222"/>
        <v>5269680</v>
      </c>
      <c r="DW31" s="400">
        <f t="shared" si="223"/>
        <v>0</v>
      </c>
      <c r="DZ31" s="621" t="s">
        <v>412</v>
      </c>
      <c r="EA31" s="585" t="s">
        <v>287</v>
      </c>
      <c r="EB31" s="583" t="s">
        <v>146</v>
      </c>
      <c r="EC31" s="586">
        <v>468</v>
      </c>
      <c r="ED31" s="487">
        <v>10693</v>
      </c>
      <c r="EE31" s="488">
        <f t="shared" si="224"/>
        <v>5004324</v>
      </c>
      <c r="EF31" s="489"/>
      <c r="EG31" s="397">
        <f t="shared" si="225"/>
        <v>1</v>
      </c>
      <c r="EH31" s="397">
        <f t="shared" si="226"/>
        <v>1</v>
      </c>
      <c r="EI31" s="398">
        <f t="shared" si="227"/>
        <v>1</v>
      </c>
      <c r="EJ31" s="398">
        <f t="shared" si="228"/>
        <v>1</v>
      </c>
      <c r="EK31" s="398">
        <f t="shared" si="229"/>
        <v>1</v>
      </c>
      <c r="EL31" s="398">
        <f t="shared" si="230"/>
        <v>1</v>
      </c>
      <c r="EM31" s="404">
        <f t="shared" si="231"/>
        <v>5004324</v>
      </c>
      <c r="EN31" s="400">
        <f t="shared" si="232"/>
        <v>0</v>
      </c>
      <c r="EQ31" s="621" t="s">
        <v>412</v>
      </c>
      <c r="ER31" s="585" t="s">
        <v>287</v>
      </c>
      <c r="ES31" s="583" t="s">
        <v>146</v>
      </c>
      <c r="ET31" s="586">
        <v>468</v>
      </c>
      <c r="EU31" s="487">
        <v>10050</v>
      </c>
      <c r="EV31" s="488">
        <f t="shared" si="233"/>
        <v>4703400</v>
      </c>
      <c r="EW31" s="489"/>
      <c r="EX31" s="397">
        <f t="shared" si="234"/>
        <v>1</v>
      </c>
      <c r="EY31" s="397">
        <f t="shared" si="235"/>
        <v>1</v>
      </c>
      <c r="EZ31" s="398">
        <f t="shared" si="236"/>
        <v>1</v>
      </c>
      <c r="FA31" s="398">
        <f t="shared" si="237"/>
        <v>1</v>
      </c>
      <c r="FB31" s="398">
        <f t="shared" si="238"/>
        <v>1</v>
      </c>
      <c r="FC31" s="398">
        <f t="shared" si="239"/>
        <v>1</v>
      </c>
      <c r="FD31" s="404">
        <f t="shared" si="240"/>
        <v>4703400</v>
      </c>
      <c r="FE31" s="400">
        <f t="shared" si="241"/>
        <v>0</v>
      </c>
      <c r="FH31" s="621" t="s">
        <v>412</v>
      </c>
      <c r="FI31" s="585" t="s">
        <v>287</v>
      </c>
      <c r="FJ31" s="583" t="s">
        <v>146</v>
      </c>
      <c r="FK31" s="586">
        <v>468</v>
      </c>
      <c r="FL31" s="487">
        <v>9262</v>
      </c>
      <c r="FM31" s="488">
        <f t="shared" si="242"/>
        <v>4334616</v>
      </c>
      <c r="FN31" s="489"/>
      <c r="FO31" s="397">
        <f t="shared" si="243"/>
        <v>1</v>
      </c>
      <c r="FP31" s="397">
        <f t="shared" si="244"/>
        <v>1</v>
      </c>
      <c r="FQ31" s="398">
        <f t="shared" si="245"/>
        <v>1</v>
      </c>
      <c r="FR31" s="398">
        <f t="shared" si="246"/>
        <v>1</v>
      </c>
      <c r="FS31" s="398">
        <f t="shared" si="247"/>
        <v>1</v>
      </c>
      <c r="FT31" s="398">
        <f t="shared" si="248"/>
        <v>1</v>
      </c>
      <c r="FU31" s="404">
        <f t="shared" si="249"/>
        <v>4334616</v>
      </c>
      <c r="FV31" s="400">
        <f t="shared" si="250"/>
        <v>0</v>
      </c>
      <c r="FY31" s="1042" t="s">
        <v>412</v>
      </c>
      <c r="FZ31" s="865" t="s">
        <v>287</v>
      </c>
      <c r="GA31" s="861" t="s">
        <v>146</v>
      </c>
      <c r="GB31" s="866">
        <v>468</v>
      </c>
      <c r="GC31" s="863">
        <v>16952</v>
      </c>
      <c r="GD31" s="864">
        <f t="shared" si="251"/>
        <v>7933536</v>
      </c>
      <c r="GE31" s="1029"/>
      <c r="GF31" s="397">
        <f t="shared" si="252"/>
        <v>1</v>
      </c>
      <c r="GG31" s="397">
        <f t="shared" si="253"/>
        <v>1</v>
      </c>
      <c r="GH31" s="398">
        <f t="shared" si="254"/>
        <v>1</v>
      </c>
      <c r="GI31" s="398">
        <f t="shared" si="255"/>
        <v>1</v>
      </c>
      <c r="GJ31" s="398">
        <f t="shared" si="256"/>
        <v>1</v>
      </c>
      <c r="GK31" s="398">
        <f t="shared" si="257"/>
        <v>1</v>
      </c>
      <c r="GL31" s="404">
        <f t="shared" si="258"/>
        <v>7933536</v>
      </c>
      <c r="GM31" s="400">
        <f t="shared" si="259"/>
        <v>0</v>
      </c>
      <c r="GP31" s="621" t="s">
        <v>412</v>
      </c>
      <c r="GQ31" s="585" t="s">
        <v>287</v>
      </c>
      <c r="GR31" s="583" t="s">
        <v>146</v>
      </c>
      <c r="GS31" s="586">
        <v>468</v>
      </c>
      <c r="GT31" s="487">
        <v>11316</v>
      </c>
      <c r="GU31" s="488">
        <f t="shared" si="260"/>
        <v>5295888</v>
      </c>
      <c r="GV31" s="489"/>
      <c r="GW31" s="397">
        <f t="shared" si="261"/>
        <v>1</v>
      </c>
      <c r="GX31" s="397">
        <f t="shared" si="262"/>
        <v>1</v>
      </c>
      <c r="GY31" s="398">
        <f t="shared" si="263"/>
        <v>1</v>
      </c>
      <c r="GZ31" s="398">
        <f t="shared" si="264"/>
        <v>1</v>
      </c>
      <c r="HA31" s="398">
        <f t="shared" si="265"/>
        <v>1</v>
      </c>
      <c r="HB31" s="398">
        <f t="shared" si="266"/>
        <v>1</v>
      </c>
      <c r="HC31" s="404">
        <f t="shared" si="267"/>
        <v>5295888</v>
      </c>
      <c r="HD31" s="400">
        <f t="shared" si="268"/>
        <v>0</v>
      </c>
      <c r="HG31" s="621" t="s">
        <v>412</v>
      </c>
      <c r="HH31" s="585" t="s">
        <v>287</v>
      </c>
      <c r="HI31" s="583" t="s">
        <v>146</v>
      </c>
      <c r="HJ31" s="586">
        <v>468</v>
      </c>
      <c r="HK31" s="487">
        <v>11393.684210526317</v>
      </c>
      <c r="HL31" s="488">
        <f t="shared" si="269"/>
        <v>5332244</v>
      </c>
      <c r="HM31" s="489"/>
      <c r="HN31" s="397">
        <f t="shared" si="270"/>
        <v>1</v>
      </c>
      <c r="HO31" s="397">
        <f t="shared" si="271"/>
        <v>1</v>
      </c>
      <c r="HP31" s="398">
        <f t="shared" si="272"/>
        <v>1</v>
      </c>
      <c r="HQ31" s="398">
        <f t="shared" si="273"/>
        <v>1</v>
      </c>
      <c r="HR31" s="398">
        <f t="shared" si="274"/>
        <v>1</v>
      </c>
      <c r="HS31" s="398">
        <f t="shared" si="275"/>
        <v>1</v>
      </c>
      <c r="HT31" s="404">
        <f t="shared" si="276"/>
        <v>5332244</v>
      </c>
      <c r="HU31" s="400">
        <f t="shared" si="277"/>
        <v>0</v>
      </c>
      <c r="HX31" s="621" t="s">
        <v>412</v>
      </c>
      <c r="HY31" s="585" t="s">
        <v>287</v>
      </c>
      <c r="HZ31" s="583" t="s">
        <v>146</v>
      </c>
      <c r="IA31" s="586">
        <v>468</v>
      </c>
      <c r="IB31" s="487">
        <v>9000</v>
      </c>
      <c r="IC31" s="488">
        <f t="shared" si="278"/>
        <v>4212000</v>
      </c>
      <c r="ID31" s="489"/>
      <c r="IE31" s="397">
        <f t="shared" si="279"/>
        <v>1</v>
      </c>
      <c r="IF31" s="397">
        <f t="shared" si="280"/>
        <v>1</v>
      </c>
      <c r="IG31" s="398">
        <f t="shared" si="281"/>
        <v>1</v>
      </c>
      <c r="IH31" s="398">
        <f t="shared" si="282"/>
        <v>1</v>
      </c>
      <c r="II31" s="398">
        <f t="shared" si="283"/>
        <v>1</v>
      </c>
      <c r="IJ31" s="398">
        <f t="shared" si="284"/>
        <v>1</v>
      </c>
      <c r="IK31" s="404">
        <f t="shared" si="285"/>
        <v>4212000</v>
      </c>
      <c r="IL31" s="400">
        <f t="shared" si="286"/>
        <v>0</v>
      </c>
      <c r="IO31" s="621" t="s">
        <v>412</v>
      </c>
      <c r="IP31" s="585" t="s">
        <v>287</v>
      </c>
      <c r="IQ31" s="583" t="s">
        <v>146</v>
      </c>
      <c r="IR31" s="586">
        <v>468</v>
      </c>
      <c r="IS31" s="487">
        <v>11000</v>
      </c>
      <c r="IT31" s="488">
        <f t="shared" si="287"/>
        <v>5148000</v>
      </c>
      <c r="IU31" s="489"/>
      <c r="IV31" s="397">
        <f t="shared" si="288"/>
        <v>1</v>
      </c>
      <c r="IW31" s="397">
        <f t="shared" si="289"/>
        <v>1</v>
      </c>
      <c r="IX31" s="398">
        <f t="shared" si="290"/>
        <v>1</v>
      </c>
      <c r="IY31" s="398">
        <f t="shared" si="291"/>
        <v>1</v>
      </c>
      <c r="IZ31" s="398">
        <f t="shared" si="292"/>
        <v>1</v>
      </c>
      <c r="JA31" s="398">
        <f t="shared" si="293"/>
        <v>1</v>
      </c>
      <c r="JB31" s="404">
        <f t="shared" si="294"/>
        <v>5148000</v>
      </c>
      <c r="JC31" s="400">
        <f t="shared" si="295"/>
        <v>0</v>
      </c>
      <c r="JF31" s="621" t="s">
        <v>412</v>
      </c>
      <c r="JG31" s="585" t="s">
        <v>287</v>
      </c>
      <c r="JH31" s="583" t="s">
        <v>146</v>
      </c>
      <c r="JI31" s="586">
        <v>468</v>
      </c>
      <c r="JJ31" s="487">
        <v>11169</v>
      </c>
      <c r="JK31" s="488">
        <f t="shared" si="296"/>
        <v>5227092</v>
      </c>
      <c r="JL31" s="489"/>
      <c r="JM31" s="397">
        <f t="shared" si="297"/>
        <v>1</v>
      </c>
      <c r="JN31" s="397">
        <f t="shared" si="298"/>
        <v>1</v>
      </c>
      <c r="JO31" s="398">
        <f t="shared" si="299"/>
        <v>1</v>
      </c>
      <c r="JP31" s="398">
        <f t="shared" si="300"/>
        <v>1</v>
      </c>
      <c r="JQ31" s="398">
        <f t="shared" si="301"/>
        <v>1</v>
      </c>
      <c r="JR31" s="398">
        <f t="shared" si="302"/>
        <v>1</v>
      </c>
      <c r="JS31" s="404">
        <f t="shared" si="303"/>
        <v>5227092</v>
      </c>
      <c r="JT31" s="400">
        <f t="shared" si="304"/>
        <v>0</v>
      </c>
    </row>
    <row r="32" spans="2:280" ht="45">
      <c r="B32" s="483" t="s">
        <v>413</v>
      </c>
      <c r="C32" s="490" t="s">
        <v>414</v>
      </c>
      <c r="D32" s="485" t="s">
        <v>146</v>
      </c>
      <c r="E32" s="491">
        <v>550</v>
      </c>
      <c r="F32" s="487"/>
      <c r="G32" s="488">
        <f t="shared" si="170"/>
        <v>0</v>
      </c>
      <c r="H32" s="489"/>
      <c r="K32" s="483"/>
      <c r="L32" s="490"/>
      <c r="M32" s="485"/>
      <c r="N32" s="491"/>
      <c r="O32" s="487"/>
      <c r="P32" s="488"/>
      <c r="Q32" s="489"/>
      <c r="R32" s="397" t="e">
        <f>IF(EXACT(VLOOKUP(K32,OFERTA_0,2,FALSE),L32),1,0)</f>
        <v>#N/A</v>
      </c>
      <c r="S32" s="397" t="e">
        <f>IF(EXACT(VLOOKUP(K32,OFERTA_0,3,FALSE),M32),1,0)</f>
        <v>#N/A</v>
      </c>
      <c r="T32" s="398" t="e">
        <f>IF(EXACT(VLOOKUP(K32,OFERTA_0,4,FALSE),N32),1,0)</f>
        <v>#N/A</v>
      </c>
      <c r="U32" s="398">
        <f>IF(O32=0,0,1)</f>
        <v>0</v>
      </c>
      <c r="V32" s="398">
        <f>IF(P32=0,0,1)</f>
        <v>0</v>
      </c>
      <c r="W32" s="398" t="e">
        <f>PRODUCT(R32:V32)</f>
        <v>#N/A</v>
      </c>
      <c r="X32" s="404">
        <f>ROUND(P32,0)</f>
        <v>0</v>
      </c>
      <c r="Y32" s="400">
        <f>P32-X32</f>
        <v>0</v>
      </c>
      <c r="Z32" s="392"/>
      <c r="AA32" s="392"/>
      <c r="AB32" s="621" t="s">
        <v>413</v>
      </c>
      <c r="AC32" s="585" t="s">
        <v>414</v>
      </c>
      <c r="AD32" s="583" t="s">
        <v>146</v>
      </c>
      <c r="AE32" s="586">
        <v>550</v>
      </c>
      <c r="AF32" s="487">
        <v>11021</v>
      </c>
      <c r="AG32" s="488">
        <f t="shared" si="171"/>
        <v>6061550</v>
      </c>
      <c r="AH32" s="489"/>
      <c r="AI32" s="397">
        <f>IF(EXACT(VLOOKUP(AB32,OFERTA_0,2,FALSE),AC32),1,0)</f>
        <v>1</v>
      </c>
      <c r="AJ32" s="397">
        <f>IF(EXACT(VLOOKUP(AB32,OFERTA_0,3,FALSE),AD32),1,0)</f>
        <v>1</v>
      </c>
      <c r="AK32" s="398">
        <f>IF(EXACT(VLOOKUP(AB32,OFERTA_0,4,FALSE),AE32),1,0)</f>
        <v>1</v>
      </c>
      <c r="AL32" s="398">
        <f>IF(AF32=0,0,1)</f>
        <v>1</v>
      </c>
      <c r="AM32" s="398">
        <f>IF(AG32=0,0,1)</f>
        <v>1</v>
      </c>
      <c r="AN32" s="398">
        <f>PRODUCT(AI32:AM32)</f>
        <v>1</v>
      </c>
      <c r="AO32" s="404">
        <f>ROUND(AG32,0)</f>
        <v>6061550</v>
      </c>
      <c r="AP32" s="400">
        <f>AG32-AO32</f>
        <v>0</v>
      </c>
      <c r="AQ32" s="392"/>
      <c r="AR32" s="392"/>
      <c r="AS32" s="940" t="s">
        <v>413</v>
      </c>
      <c r="AT32" s="651" t="s">
        <v>414</v>
      </c>
      <c r="AU32" s="635" t="s">
        <v>146</v>
      </c>
      <c r="AV32" s="640">
        <v>550</v>
      </c>
      <c r="AW32" s="637">
        <v>10440.17124</v>
      </c>
      <c r="AX32" s="638">
        <f t="shared" si="180"/>
        <v>5742094</v>
      </c>
      <c r="AY32" s="928"/>
      <c r="AZ32" s="397">
        <f>IF(EXACT(VLOOKUP(AS32,OFERTA_0,2,FALSE),AT32),1,0)</f>
        <v>1</v>
      </c>
      <c r="BA32" s="397">
        <f>IF(EXACT(VLOOKUP(AS32,OFERTA_0,3,FALSE),AU32),1,0)</f>
        <v>1</v>
      </c>
      <c r="BB32" s="398">
        <f>IF(EXACT(VLOOKUP(AS32,OFERTA_0,4,FALSE),AV32),1,0)</f>
        <v>1</v>
      </c>
      <c r="BC32" s="398">
        <f>IF(AW32=0,0,1)</f>
        <v>1</v>
      </c>
      <c r="BD32" s="398">
        <f>IF(AX32=0,0,1)</f>
        <v>1</v>
      </c>
      <c r="BE32" s="398">
        <f>PRODUCT(AZ32:BD32)</f>
        <v>1</v>
      </c>
      <c r="BF32" s="404">
        <f>ROUND(AX32,0)</f>
        <v>5742094</v>
      </c>
      <c r="BG32" s="400">
        <f>AX32-BF32</f>
        <v>0</v>
      </c>
      <c r="BJ32" s="953" t="s">
        <v>711</v>
      </c>
      <c r="BK32" s="1056" t="s">
        <v>414</v>
      </c>
      <c r="BL32" s="707" t="s">
        <v>646</v>
      </c>
      <c r="BM32" s="708">
        <v>550</v>
      </c>
      <c r="BN32" s="709">
        <v>11884</v>
      </c>
      <c r="BO32" s="710">
        <v>6536200</v>
      </c>
      <c r="BP32" s="706"/>
      <c r="BQ32" s="397">
        <f>IF(EXACT(VLOOKUP(BJ32,OFERTA_0,2,FALSE),BK32),1,0)</f>
        <v>1</v>
      </c>
      <c r="BR32" s="397">
        <f>IF(EXACT(VLOOKUP(BJ32,OFERTA_0,3,FALSE),BL32),1,0)</f>
        <v>1</v>
      </c>
      <c r="BS32" s="398">
        <f>IF(EXACT(VLOOKUP(BJ32,OFERTA_0,4,FALSE),BM32),1,0)</f>
        <v>1</v>
      </c>
      <c r="BT32" s="398">
        <f>IF(BN32=0,0,1)</f>
        <v>1</v>
      </c>
      <c r="BU32" s="398">
        <f>IF(BO32=0,0,1)</f>
        <v>1</v>
      </c>
      <c r="BV32" s="398">
        <f>PRODUCT(BQ32:BU32)</f>
        <v>1</v>
      </c>
      <c r="BW32" s="404">
        <f>ROUND(BO32,0)</f>
        <v>6536200</v>
      </c>
      <c r="BX32" s="400">
        <f>BO32-BW32</f>
        <v>0</v>
      </c>
      <c r="CA32" s="621" t="s">
        <v>413</v>
      </c>
      <c r="CB32" s="758" t="s">
        <v>414</v>
      </c>
      <c r="CC32" s="583" t="s">
        <v>146</v>
      </c>
      <c r="CD32" s="586">
        <v>550</v>
      </c>
      <c r="CE32" s="756">
        <v>18000</v>
      </c>
      <c r="CF32" s="757">
        <f t="shared" si="197"/>
        <v>9900000</v>
      </c>
      <c r="CG32" s="978"/>
      <c r="CH32" s="397">
        <f>IF(EXACT(VLOOKUP(CA32,OFERTA_0,2,FALSE),CB32),1,0)</f>
        <v>1</v>
      </c>
      <c r="CI32" s="397">
        <f>IF(EXACT(VLOOKUP(CA32,OFERTA_0,3,FALSE),CC32),1,0)</f>
        <v>1</v>
      </c>
      <c r="CJ32" s="398">
        <f>IF(EXACT(VLOOKUP(CA32,OFERTA_0,4,FALSE),CD32),1,0)</f>
        <v>1</v>
      </c>
      <c r="CK32" s="398">
        <f>IF(CE32=0,0,1)</f>
        <v>1</v>
      </c>
      <c r="CL32" s="398">
        <f>IF(CF32=0,0,1)</f>
        <v>1</v>
      </c>
      <c r="CM32" s="398">
        <f>PRODUCT(CH32:CL32)</f>
        <v>1</v>
      </c>
      <c r="CN32" s="404">
        <f>ROUND(CF32,0)</f>
        <v>9900000</v>
      </c>
      <c r="CO32" s="400">
        <f>CF32-CN32</f>
        <v>0</v>
      </c>
      <c r="CR32" s="1015" t="s">
        <v>413</v>
      </c>
      <c r="CS32" s="793" t="s">
        <v>414</v>
      </c>
      <c r="CT32" s="794" t="s">
        <v>146</v>
      </c>
      <c r="CU32" s="795">
        <v>550</v>
      </c>
      <c r="CV32" s="796">
        <v>16240</v>
      </c>
      <c r="CW32" s="797">
        <f t="shared" si="206"/>
        <v>8932000</v>
      </c>
      <c r="CX32" s="1002"/>
      <c r="CY32" s="397">
        <f>IF(EXACT(VLOOKUP(CR32,OFERTA_0,2,FALSE),CS32),1,0)</f>
        <v>1</v>
      </c>
      <c r="CZ32" s="397">
        <f>IF(EXACT(VLOOKUP(CR32,OFERTA_0,3,FALSE),CT32),1,0)</f>
        <v>1</v>
      </c>
      <c r="DA32" s="398">
        <f>IF(EXACT(VLOOKUP(CR32,OFERTA_0,4,FALSE),CU32),1,0)</f>
        <v>1</v>
      </c>
      <c r="DB32" s="398">
        <f>IF(CV32=0,0,1)</f>
        <v>1</v>
      </c>
      <c r="DC32" s="398">
        <f>IF(CW32=0,0,1)</f>
        <v>1</v>
      </c>
      <c r="DD32" s="398">
        <f>PRODUCT(CY32:DC32)</f>
        <v>1</v>
      </c>
      <c r="DE32" s="404">
        <f>ROUND(CW32,0)</f>
        <v>8932000</v>
      </c>
      <c r="DF32" s="400">
        <f>CW32-DE32</f>
        <v>0</v>
      </c>
      <c r="DI32" s="621" t="s">
        <v>413</v>
      </c>
      <c r="DJ32" s="585" t="s">
        <v>414</v>
      </c>
      <c r="DK32" s="583" t="s">
        <v>146</v>
      </c>
      <c r="DL32" s="586">
        <v>550</v>
      </c>
      <c r="DM32" s="487">
        <v>11260</v>
      </c>
      <c r="DN32" s="488">
        <f t="shared" si="215"/>
        <v>6193000</v>
      </c>
      <c r="DO32" s="489"/>
      <c r="DP32" s="397">
        <f>IF(EXACT(VLOOKUP(DI32,OFERTA_0,2,FALSE),DJ32),1,0)</f>
        <v>1</v>
      </c>
      <c r="DQ32" s="397">
        <f>IF(EXACT(VLOOKUP(DI32,OFERTA_0,3,FALSE),DK32),1,0)</f>
        <v>1</v>
      </c>
      <c r="DR32" s="398">
        <f>IF(EXACT(VLOOKUP(DI32,OFERTA_0,4,FALSE),DL32),1,0)</f>
        <v>1</v>
      </c>
      <c r="DS32" s="398">
        <f>IF(DM32=0,0,1)</f>
        <v>1</v>
      </c>
      <c r="DT32" s="398">
        <f>IF(DN32=0,0,1)</f>
        <v>1</v>
      </c>
      <c r="DU32" s="398">
        <f>PRODUCT(DP32:DT32)</f>
        <v>1</v>
      </c>
      <c r="DV32" s="404">
        <f>ROUND(DN32,0)</f>
        <v>6193000</v>
      </c>
      <c r="DW32" s="400">
        <f>DN32-DV32</f>
        <v>0</v>
      </c>
      <c r="DZ32" s="621" t="s">
        <v>413</v>
      </c>
      <c r="EA32" s="585" t="s">
        <v>414</v>
      </c>
      <c r="EB32" s="583" t="s">
        <v>146</v>
      </c>
      <c r="EC32" s="586">
        <v>550</v>
      </c>
      <c r="ED32" s="487">
        <v>12521</v>
      </c>
      <c r="EE32" s="488">
        <f t="shared" si="224"/>
        <v>6886550</v>
      </c>
      <c r="EF32" s="489"/>
      <c r="EG32" s="397">
        <f>IF(EXACT(VLOOKUP(DZ32,OFERTA_0,2,FALSE),EA32),1,0)</f>
        <v>1</v>
      </c>
      <c r="EH32" s="397">
        <f>IF(EXACT(VLOOKUP(DZ32,OFERTA_0,3,FALSE),EB32),1,0)</f>
        <v>1</v>
      </c>
      <c r="EI32" s="398">
        <f>IF(EXACT(VLOOKUP(DZ32,OFERTA_0,4,FALSE),EC32),1,0)</f>
        <v>1</v>
      </c>
      <c r="EJ32" s="398">
        <f>IF(ED32=0,0,1)</f>
        <v>1</v>
      </c>
      <c r="EK32" s="398">
        <f>IF(EE32=0,0,1)</f>
        <v>1</v>
      </c>
      <c r="EL32" s="398">
        <f>PRODUCT(EG32:EK32)</f>
        <v>1</v>
      </c>
      <c r="EM32" s="404">
        <f>ROUND(EE32,0)</f>
        <v>6886550</v>
      </c>
      <c r="EN32" s="400">
        <f>EE32-EM32</f>
        <v>0</v>
      </c>
      <c r="EQ32" s="621" t="s">
        <v>413</v>
      </c>
      <c r="ER32" s="585" t="s">
        <v>414</v>
      </c>
      <c r="ES32" s="583" t="s">
        <v>146</v>
      </c>
      <c r="ET32" s="586">
        <v>550</v>
      </c>
      <c r="EU32" s="487">
        <v>15400</v>
      </c>
      <c r="EV32" s="488">
        <f t="shared" si="233"/>
        <v>8470000</v>
      </c>
      <c r="EW32" s="489"/>
      <c r="EX32" s="397">
        <f>IF(EXACT(VLOOKUP(EQ32,OFERTA_0,2,FALSE),ER32),1,0)</f>
        <v>1</v>
      </c>
      <c r="EY32" s="397">
        <f>IF(EXACT(VLOOKUP(EQ32,OFERTA_0,3,FALSE),ES32),1,0)</f>
        <v>1</v>
      </c>
      <c r="EZ32" s="398">
        <f>IF(EXACT(VLOOKUP(EQ32,OFERTA_0,4,FALSE),ET32),1,0)</f>
        <v>1</v>
      </c>
      <c r="FA32" s="398">
        <f>IF(EU32=0,0,1)</f>
        <v>1</v>
      </c>
      <c r="FB32" s="398">
        <f>IF(EV32=0,0,1)</f>
        <v>1</v>
      </c>
      <c r="FC32" s="398">
        <f>PRODUCT(EX32:FB32)</f>
        <v>1</v>
      </c>
      <c r="FD32" s="404">
        <f>ROUND(EV32,0)</f>
        <v>8470000</v>
      </c>
      <c r="FE32" s="400">
        <f>EV32-FD32</f>
        <v>0</v>
      </c>
      <c r="FH32" s="621" t="s">
        <v>413</v>
      </c>
      <c r="FI32" s="585" t="s">
        <v>414</v>
      </c>
      <c r="FJ32" s="583" t="s">
        <v>146</v>
      </c>
      <c r="FK32" s="586">
        <v>550</v>
      </c>
      <c r="FL32" s="487">
        <v>11700</v>
      </c>
      <c r="FM32" s="488">
        <f t="shared" si="242"/>
        <v>6435000</v>
      </c>
      <c r="FN32" s="489"/>
      <c r="FO32" s="397">
        <f>IF(EXACT(VLOOKUP(FH32,OFERTA_0,2,FALSE),FI32),1,0)</f>
        <v>1</v>
      </c>
      <c r="FP32" s="397">
        <f>IF(EXACT(VLOOKUP(FH32,OFERTA_0,3,FALSE),FJ32),1,0)</f>
        <v>1</v>
      </c>
      <c r="FQ32" s="398">
        <f>IF(EXACT(VLOOKUP(FH32,OFERTA_0,4,FALSE),FK32),1,0)</f>
        <v>1</v>
      </c>
      <c r="FR32" s="398">
        <f>IF(FL32=0,0,1)</f>
        <v>1</v>
      </c>
      <c r="FS32" s="398">
        <f>IF(FM32=0,0,1)</f>
        <v>1</v>
      </c>
      <c r="FT32" s="398">
        <f>PRODUCT(FO32:FS32)</f>
        <v>1</v>
      </c>
      <c r="FU32" s="404">
        <f>ROUND(FM32,0)</f>
        <v>6435000</v>
      </c>
      <c r="FV32" s="400">
        <f>FM32-FU32</f>
        <v>0</v>
      </c>
      <c r="FY32" s="1042" t="s">
        <v>413</v>
      </c>
      <c r="FZ32" s="865" t="s">
        <v>414</v>
      </c>
      <c r="GA32" s="861" t="s">
        <v>146</v>
      </c>
      <c r="GB32" s="866">
        <v>550</v>
      </c>
      <c r="GC32" s="863">
        <v>19820</v>
      </c>
      <c r="GD32" s="864">
        <f t="shared" si="251"/>
        <v>10901000</v>
      </c>
      <c r="GE32" s="1029"/>
      <c r="GF32" s="397">
        <f>IF(EXACT(VLOOKUP(FY32,OFERTA_0,2,FALSE),FZ32),1,0)</f>
        <v>1</v>
      </c>
      <c r="GG32" s="397">
        <f>IF(EXACT(VLOOKUP(FY32,OFERTA_0,3,FALSE),GA32),1,0)</f>
        <v>1</v>
      </c>
      <c r="GH32" s="398">
        <f>IF(EXACT(VLOOKUP(FY32,OFERTA_0,4,FALSE),GB32),1,0)</f>
        <v>1</v>
      </c>
      <c r="GI32" s="398">
        <f>IF(GC32=0,0,1)</f>
        <v>1</v>
      </c>
      <c r="GJ32" s="398">
        <f>IF(GD32=0,0,1)</f>
        <v>1</v>
      </c>
      <c r="GK32" s="398">
        <f>PRODUCT(GF32:GJ32)</f>
        <v>1</v>
      </c>
      <c r="GL32" s="404">
        <f>ROUND(GD32,0)</f>
        <v>10901000</v>
      </c>
      <c r="GM32" s="400">
        <f>GD32-GL32</f>
        <v>0</v>
      </c>
      <c r="GP32" s="621" t="s">
        <v>413</v>
      </c>
      <c r="GQ32" s="585" t="s">
        <v>414</v>
      </c>
      <c r="GR32" s="583" t="s">
        <v>146</v>
      </c>
      <c r="GS32" s="586">
        <v>550</v>
      </c>
      <c r="GT32" s="487">
        <v>11980</v>
      </c>
      <c r="GU32" s="488">
        <f t="shared" si="260"/>
        <v>6589000</v>
      </c>
      <c r="GV32" s="489"/>
      <c r="GW32" s="397">
        <f>IF(EXACT(VLOOKUP(GP32,OFERTA_0,2,FALSE),GQ32),1,0)</f>
        <v>1</v>
      </c>
      <c r="GX32" s="397">
        <f>IF(EXACT(VLOOKUP(GP32,OFERTA_0,3,FALSE),GR32),1,0)</f>
        <v>1</v>
      </c>
      <c r="GY32" s="398">
        <f>IF(EXACT(VLOOKUP(GP32,OFERTA_0,4,FALSE),GS32),1,0)</f>
        <v>1</v>
      </c>
      <c r="GZ32" s="398">
        <f>IF(GT32=0,0,1)</f>
        <v>1</v>
      </c>
      <c r="HA32" s="398">
        <f>IF(GU32=0,0,1)</f>
        <v>1</v>
      </c>
      <c r="HB32" s="398">
        <f>PRODUCT(GW32:HA32)</f>
        <v>1</v>
      </c>
      <c r="HC32" s="404">
        <f>ROUND(GU32,0)</f>
        <v>6589000</v>
      </c>
      <c r="HD32" s="400">
        <f>GU32-HC32</f>
        <v>0</v>
      </c>
      <c r="HG32" s="621" t="s">
        <v>413</v>
      </c>
      <c r="HH32" s="585" t="s">
        <v>414</v>
      </c>
      <c r="HI32" s="583" t="s">
        <v>146</v>
      </c>
      <c r="HJ32" s="586">
        <v>550</v>
      </c>
      <c r="HK32" s="487">
        <v>11393.684210526317</v>
      </c>
      <c r="HL32" s="488">
        <f t="shared" si="269"/>
        <v>6266526</v>
      </c>
      <c r="HM32" s="489"/>
      <c r="HN32" s="397">
        <f>IF(EXACT(VLOOKUP(HG32,OFERTA_0,2,FALSE),HH32),1,0)</f>
        <v>1</v>
      </c>
      <c r="HO32" s="397">
        <f>IF(EXACT(VLOOKUP(HG32,OFERTA_0,3,FALSE),HI32),1,0)</f>
        <v>1</v>
      </c>
      <c r="HP32" s="398">
        <f>IF(EXACT(VLOOKUP(HG32,OFERTA_0,4,FALSE),HJ32),1,0)</f>
        <v>1</v>
      </c>
      <c r="HQ32" s="398">
        <f>IF(HK32=0,0,1)</f>
        <v>1</v>
      </c>
      <c r="HR32" s="398">
        <f>IF(HL32=0,0,1)</f>
        <v>1</v>
      </c>
      <c r="HS32" s="398">
        <f>PRODUCT(HN32:HR32)</f>
        <v>1</v>
      </c>
      <c r="HT32" s="404">
        <f>ROUND(HL32,0)</f>
        <v>6266526</v>
      </c>
      <c r="HU32" s="400">
        <f>HL32-HT32</f>
        <v>0</v>
      </c>
      <c r="HX32" s="621" t="s">
        <v>413</v>
      </c>
      <c r="HY32" s="585" t="s">
        <v>414</v>
      </c>
      <c r="HZ32" s="583" t="s">
        <v>146</v>
      </c>
      <c r="IA32" s="586">
        <v>550</v>
      </c>
      <c r="IB32" s="487">
        <v>11000</v>
      </c>
      <c r="IC32" s="488">
        <f t="shared" si="278"/>
        <v>6050000</v>
      </c>
      <c r="ID32" s="489"/>
      <c r="IE32" s="397">
        <f>IF(EXACT(VLOOKUP(HX32,OFERTA_0,2,FALSE),HY32),1,0)</f>
        <v>1</v>
      </c>
      <c r="IF32" s="397">
        <f>IF(EXACT(VLOOKUP(HX32,OFERTA_0,3,FALSE),HZ32),1,0)</f>
        <v>1</v>
      </c>
      <c r="IG32" s="398">
        <f>IF(EXACT(VLOOKUP(HX32,OFERTA_0,4,FALSE),IA32),1,0)</f>
        <v>1</v>
      </c>
      <c r="IH32" s="398">
        <f>IF(IB32=0,0,1)</f>
        <v>1</v>
      </c>
      <c r="II32" s="398">
        <f>IF(IC32=0,0,1)</f>
        <v>1</v>
      </c>
      <c r="IJ32" s="398">
        <f>PRODUCT(IE32:II32)</f>
        <v>1</v>
      </c>
      <c r="IK32" s="404">
        <f>ROUND(IC32,0)</f>
        <v>6050000</v>
      </c>
      <c r="IL32" s="400">
        <f>IC32-IK32</f>
        <v>0</v>
      </c>
      <c r="IO32" s="621" t="s">
        <v>413</v>
      </c>
      <c r="IP32" s="585" t="s">
        <v>414</v>
      </c>
      <c r="IQ32" s="583" t="s">
        <v>146</v>
      </c>
      <c r="IR32" s="586">
        <v>550</v>
      </c>
      <c r="IS32" s="487">
        <v>12000</v>
      </c>
      <c r="IT32" s="488">
        <f t="shared" si="287"/>
        <v>6600000</v>
      </c>
      <c r="IU32" s="489"/>
      <c r="IV32" s="397">
        <f>IF(EXACT(VLOOKUP(IO32,OFERTA_0,2,FALSE),IP32),1,0)</f>
        <v>1</v>
      </c>
      <c r="IW32" s="397">
        <f>IF(EXACT(VLOOKUP(IO32,OFERTA_0,3,FALSE),IQ32),1,0)</f>
        <v>1</v>
      </c>
      <c r="IX32" s="398">
        <f>IF(EXACT(VLOOKUP(IO32,OFERTA_0,4,FALSE),IR32),1,0)</f>
        <v>1</v>
      </c>
      <c r="IY32" s="398">
        <f>IF(IS32=0,0,1)</f>
        <v>1</v>
      </c>
      <c r="IZ32" s="398">
        <f>IF(IT32=0,0,1)</f>
        <v>1</v>
      </c>
      <c r="JA32" s="398">
        <f>PRODUCT(IV32:IZ32)</f>
        <v>1</v>
      </c>
      <c r="JB32" s="404">
        <f>ROUND(IT32,0)</f>
        <v>6600000</v>
      </c>
      <c r="JC32" s="400">
        <f>IT32-JB32</f>
        <v>0</v>
      </c>
      <c r="JF32" s="621" t="s">
        <v>413</v>
      </c>
      <c r="JG32" s="585" t="s">
        <v>414</v>
      </c>
      <c r="JH32" s="583" t="s">
        <v>146</v>
      </c>
      <c r="JI32" s="586">
        <v>550</v>
      </c>
      <c r="JJ32" s="487">
        <v>11825</v>
      </c>
      <c r="JK32" s="488">
        <f t="shared" si="296"/>
        <v>6503750</v>
      </c>
      <c r="JL32" s="489"/>
      <c r="JM32" s="397">
        <f>IF(EXACT(VLOOKUP(JF32,OFERTA_0,2,FALSE),JG32),1,0)</f>
        <v>1</v>
      </c>
      <c r="JN32" s="397">
        <f>IF(EXACT(VLOOKUP(JF32,OFERTA_0,3,FALSE),JH32),1,0)</f>
        <v>1</v>
      </c>
      <c r="JO32" s="398">
        <f>IF(EXACT(VLOOKUP(JF32,OFERTA_0,4,FALSE),JI32),1,0)</f>
        <v>1</v>
      </c>
      <c r="JP32" s="398">
        <f>IF(JJ32=0,0,1)</f>
        <v>1</v>
      </c>
      <c r="JQ32" s="398">
        <f>IF(JK32=0,0,1)</f>
        <v>1</v>
      </c>
      <c r="JR32" s="398">
        <f>PRODUCT(JM32:JQ32)</f>
        <v>1</v>
      </c>
      <c r="JS32" s="404">
        <f>ROUND(JK32,0)</f>
        <v>6503750</v>
      </c>
      <c r="JT32" s="400">
        <f>JK32-JS32</f>
        <v>0</v>
      </c>
    </row>
    <row r="33" spans="2:280" ht="68.25" customHeight="1">
      <c r="B33" s="483" t="s">
        <v>415</v>
      </c>
      <c r="C33" s="499" t="s">
        <v>288</v>
      </c>
      <c r="D33" s="485" t="s">
        <v>146</v>
      </c>
      <c r="E33" s="491">
        <v>1100</v>
      </c>
      <c r="F33" s="487"/>
      <c r="G33" s="488">
        <f t="shared" si="170"/>
        <v>0</v>
      </c>
      <c r="H33" s="489"/>
      <c r="K33" s="483"/>
      <c r="L33" s="499"/>
      <c r="M33" s="485"/>
      <c r="N33" s="491"/>
      <c r="O33" s="487"/>
      <c r="P33" s="488"/>
      <c r="Q33" s="489"/>
      <c r="R33" s="397" t="e">
        <f t="shared" ref="R33:R39" si="305">IF(EXACT(VLOOKUP(K33,OFERTA_0,2,FALSE),L33),1,0)</f>
        <v>#N/A</v>
      </c>
      <c r="S33" s="397" t="e">
        <f t="shared" ref="S33:S39" si="306">IF(EXACT(VLOOKUP(K33,OFERTA_0,3,FALSE),M33),1,0)</f>
        <v>#N/A</v>
      </c>
      <c r="T33" s="398" t="e">
        <f t="shared" ref="T33:T39" si="307">IF(EXACT(VLOOKUP(K33,OFERTA_0,4,FALSE),N33),1,0)</f>
        <v>#N/A</v>
      </c>
      <c r="U33" s="398">
        <f t="shared" ref="U33:U39" si="308">IF(O33=0,0,1)</f>
        <v>0</v>
      </c>
      <c r="V33" s="398">
        <f t="shared" ref="V33:V39" si="309">IF(P33=0,0,1)</f>
        <v>0</v>
      </c>
      <c r="W33" s="398" t="e">
        <f t="shared" ref="W33:W39" si="310">PRODUCT(R33:V33)</f>
        <v>#N/A</v>
      </c>
      <c r="X33" s="404">
        <f t="shared" ref="X33:X39" si="311">ROUND(P33,0)</f>
        <v>0</v>
      </c>
      <c r="Y33" s="400">
        <f t="shared" ref="Y33:Y39" si="312">P33-X33</f>
        <v>0</v>
      </c>
      <c r="Z33" s="392"/>
      <c r="AA33" s="392"/>
      <c r="AB33" s="621" t="s">
        <v>415</v>
      </c>
      <c r="AC33" s="592" t="s">
        <v>288</v>
      </c>
      <c r="AD33" s="583" t="s">
        <v>146</v>
      </c>
      <c r="AE33" s="586">
        <v>1100</v>
      </c>
      <c r="AF33" s="487">
        <v>10964</v>
      </c>
      <c r="AG33" s="488">
        <f t="shared" si="171"/>
        <v>12060400</v>
      </c>
      <c r="AH33" s="489"/>
      <c r="AI33" s="397">
        <f t="shared" ref="AI33:AI37" si="313">IF(EXACT(VLOOKUP(AB33,OFERTA_0,2,FALSE),AC33),1,0)</f>
        <v>1</v>
      </c>
      <c r="AJ33" s="397">
        <f t="shared" ref="AJ33:AJ37" si="314">IF(EXACT(VLOOKUP(AB33,OFERTA_0,3,FALSE),AD33),1,0)</f>
        <v>1</v>
      </c>
      <c r="AK33" s="398">
        <f t="shared" ref="AK33:AK37" si="315">IF(EXACT(VLOOKUP(AB33,OFERTA_0,4,FALSE),AE33),1,0)</f>
        <v>1</v>
      </c>
      <c r="AL33" s="398">
        <f t="shared" ref="AL33:AL37" si="316">IF(AF33=0,0,1)</f>
        <v>1</v>
      </c>
      <c r="AM33" s="398">
        <f t="shared" ref="AM33:AM37" si="317">IF(AG33=0,0,1)</f>
        <v>1</v>
      </c>
      <c r="AN33" s="398">
        <f t="shared" ref="AN33:AN37" si="318">PRODUCT(AI33:AM33)</f>
        <v>1</v>
      </c>
      <c r="AO33" s="404">
        <f t="shared" ref="AO33:AO37" si="319">ROUND(AG33,0)</f>
        <v>12060400</v>
      </c>
      <c r="AP33" s="400">
        <f t="shared" ref="AP33:AP37" si="320">AG33-AO33</f>
        <v>0</v>
      </c>
      <c r="AQ33" s="392"/>
      <c r="AR33" s="392"/>
      <c r="AS33" s="940" t="s">
        <v>415</v>
      </c>
      <c r="AT33" s="652" t="s">
        <v>288</v>
      </c>
      <c r="AU33" s="635" t="s">
        <v>146</v>
      </c>
      <c r="AV33" s="640">
        <v>1100</v>
      </c>
      <c r="AW33" s="637">
        <v>10648.404799999998</v>
      </c>
      <c r="AX33" s="638">
        <f t="shared" si="180"/>
        <v>11713245</v>
      </c>
      <c r="AY33" s="928"/>
      <c r="AZ33" s="397">
        <f t="shared" ref="AZ33:AZ37" si="321">IF(EXACT(VLOOKUP(AS33,OFERTA_0,2,FALSE),AT33),1,0)</f>
        <v>1</v>
      </c>
      <c r="BA33" s="397">
        <f t="shared" ref="BA33:BA37" si="322">IF(EXACT(VLOOKUP(AS33,OFERTA_0,3,FALSE),AU33),1,0)</f>
        <v>1</v>
      </c>
      <c r="BB33" s="398">
        <f t="shared" ref="BB33:BB37" si="323">IF(EXACT(VLOOKUP(AS33,OFERTA_0,4,FALSE),AV33),1,0)</f>
        <v>1</v>
      </c>
      <c r="BC33" s="398">
        <f t="shared" ref="BC33:BC37" si="324">IF(AW33=0,0,1)</f>
        <v>1</v>
      </c>
      <c r="BD33" s="398">
        <f t="shared" ref="BD33:BD37" si="325">IF(AX33=0,0,1)</f>
        <v>1</v>
      </c>
      <c r="BE33" s="398">
        <f t="shared" ref="BE33:BE37" si="326">PRODUCT(AZ33:BD33)</f>
        <v>1</v>
      </c>
      <c r="BF33" s="404">
        <f t="shared" ref="BF33:BF37" si="327">ROUND(AX33,0)</f>
        <v>11713245</v>
      </c>
      <c r="BG33" s="400">
        <f t="shared" ref="BG33:BG37" si="328">AX33-BF33</f>
        <v>0</v>
      </c>
      <c r="BJ33" s="954" t="s">
        <v>712</v>
      </c>
      <c r="BK33" s="1056" t="s">
        <v>817</v>
      </c>
      <c r="BL33" s="707" t="s">
        <v>646</v>
      </c>
      <c r="BM33" s="708">
        <v>1100</v>
      </c>
      <c r="BN33" s="709">
        <v>11167</v>
      </c>
      <c r="BO33" s="710">
        <v>12283700</v>
      </c>
      <c r="BP33" s="706"/>
      <c r="BQ33" s="397">
        <v>1</v>
      </c>
      <c r="BR33" s="397">
        <f t="shared" ref="BR33:BR37" si="329">IF(EXACT(VLOOKUP(BJ33,OFERTA_0,3,FALSE),BL33),1,0)</f>
        <v>1</v>
      </c>
      <c r="BS33" s="398">
        <f t="shared" ref="BS33:BS37" si="330">IF(EXACT(VLOOKUP(BJ33,OFERTA_0,4,FALSE),BM33),1,0)</f>
        <v>1</v>
      </c>
      <c r="BT33" s="398">
        <f t="shared" ref="BT33:BT37" si="331">IF(BN33=0,0,1)</f>
        <v>1</v>
      </c>
      <c r="BU33" s="398">
        <f t="shared" ref="BU33:BU37" si="332">IF(BO33=0,0,1)</f>
        <v>1</v>
      </c>
      <c r="BV33" s="398">
        <f t="shared" ref="BV33:BV37" si="333">PRODUCT(BQ33:BU33)</f>
        <v>1</v>
      </c>
      <c r="BW33" s="404">
        <f t="shared" ref="BW33:BW37" si="334">ROUND(BO33,0)</f>
        <v>12283700</v>
      </c>
      <c r="BX33" s="400">
        <f t="shared" ref="BX33:BX37" si="335">BO33-BW33</f>
        <v>0</v>
      </c>
      <c r="CA33" s="621" t="s">
        <v>415</v>
      </c>
      <c r="CB33" s="763" t="s">
        <v>288</v>
      </c>
      <c r="CC33" s="583" t="s">
        <v>146</v>
      </c>
      <c r="CD33" s="586">
        <v>1100</v>
      </c>
      <c r="CE33" s="756">
        <v>18500</v>
      </c>
      <c r="CF33" s="757">
        <f t="shared" si="197"/>
        <v>20350000</v>
      </c>
      <c r="CG33" s="978"/>
      <c r="CH33" s="397">
        <f t="shared" ref="CH33:CH37" si="336">IF(EXACT(VLOOKUP(CA33,OFERTA_0,2,FALSE),CB33),1,0)</f>
        <v>1</v>
      </c>
      <c r="CI33" s="397">
        <f t="shared" ref="CI33:CI37" si="337">IF(EXACT(VLOOKUP(CA33,OFERTA_0,3,FALSE),CC33),1,0)</f>
        <v>1</v>
      </c>
      <c r="CJ33" s="398">
        <f t="shared" ref="CJ33:CJ37" si="338">IF(EXACT(VLOOKUP(CA33,OFERTA_0,4,FALSE),CD33),1,0)</f>
        <v>1</v>
      </c>
      <c r="CK33" s="398">
        <f t="shared" ref="CK33:CK37" si="339">IF(CE33=0,0,1)</f>
        <v>1</v>
      </c>
      <c r="CL33" s="398">
        <f t="shared" ref="CL33:CL37" si="340">IF(CF33=0,0,1)</f>
        <v>1</v>
      </c>
      <c r="CM33" s="398">
        <f t="shared" ref="CM33:CM37" si="341">PRODUCT(CH33:CL33)</f>
        <v>1</v>
      </c>
      <c r="CN33" s="404">
        <f t="shared" ref="CN33:CN37" si="342">ROUND(CF33,0)</f>
        <v>20350000</v>
      </c>
      <c r="CO33" s="400">
        <f t="shared" ref="CO33:CO37" si="343">CF33-CN33</f>
        <v>0</v>
      </c>
      <c r="CR33" s="1015" t="s">
        <v>415</v>
      </c>
      <c r="CS33" s="793" t="s">
        <v>288</v>
      </c>
      <c r="CT33" s="794" t="s">
        <v>146</v>
      </c>
      <c r="CU33" s="795">
        <v>1100</v>
      </c>
      <c r="CV33" s="796">
        <v>13920</v>
      </c>
      <c r="CW33" s="797">
        <f t="shared" si="206"/>
        <v>15312000</v>
      </c>
      <c r="CX33" s="1002"/>
      <c r="CY33" s="397">
        <f t="shared" ref="CY33:CY37" si="344">IF(EXACT(VLOOKUP(CR33,OFERTA_0,2,FALSE),CS33),1,0)</f>
        <v>1</v>
      </c>
      <c r="CZ33" s="397">
        <f t="shared" ref="CZ33:CZ37" si="345">IF(EXACT(VLOOKUP(CR33,OFERTA_0,3,FALSE),CT33),1,0)</f>
        <v>1</v>
      </c>
      <c r="DA33" s="398">
        <f t="shared" ref="DA33:DA37" si="346">IF(EXACT(VLOOKUP(CR33,OFERTA_0,4,FALSE),CU33),1,0)</f>
        <v>1</v>
      </c>
      <c r="DB33" s="398">
        <f t="shared" ref="DB33:DB37" si="347">IF(CV33=0,0,1)</f>
        <v>1</v>
      </c>
      <c r="DC33" s="398">
        <f t="shared" ref="DC33:DC37" si="348">IF(CW33=0,0,1)</f>
        <v>1</v>
      </c>
      <c r="DD33" s="398">
        <f t="shared" ref="DD33:DD37" si="349">PRODUCT(CY33:DC33)</f>
        <v>1</v>
      </c>
      <c r="DE33" s="404">
        <f t="shared" ref="DE33:DE37" si="350">ROUND(CW33,0)</f>
        <v>15312000</v>
      </c>
      <c r="DF33" s="400">
        <f t="shared" ref="DF33:DF37" si="351">CW33-DE33</f>
        <v>0</v>
      </c>
      <c r="DI33" s="621" t="s">
        <v>415</v>
      </c>
      <c r="DJ33" s="592" t="s">
        <v>288</v>
      </c>
      <c r="DK33" s="583" t="s">
        <v>146</v>
      </c>
      <c r="DL33" s="586">
        <v>1100</v>
      </c>
      <c r="DM33" s="487">
        <v>11862</v>
      </c>
      <c r="DN33" s="488">
        <f t="shared" si="215"/>
        <v>13048200</v>
      </c>
      <c r="DO33" s="489"/>
      <c r="DP33" s="397">
        <f t="shared" ref="DP33:DP37" si="352">IF(EXACT(VLOOKUP(DI33,OFERTA_0,2,FALSE),DJ33),1,0)</f>
        <v>1</v>
      </c>
      <c r="DQ33" s="397">
        <f t="shared" ref="DQ33:DQ37" si="353">IF(EXACT(VLOOKUP(DI33,OFERTA_0,3,FALSE),DK33),1,0)</f>
        <v>1</v>
      </c>
      <c r="DR33" s="398">
        <f t="shared" ref="DR33:DR37" si="354">IF(EXACT(VLOOKUP(DI33,OFERTA_0,4,FALSE),DL33),1,0)</f>
        <v>1</v>
      </c>
      <c r="DS33" s="398">
        <f t="shared" ref="DS33:DS37" si="355">IF(DM33=0,0,1)</f>
        <v>1</v>
      </c>
      <c r="DT33" s="398">
        <f t="shared" ref="DT33:DT37" si="356">IF(DN33=0,0,1)</f>
        <v>1</v>
      </c>
      <c r="DU33" s="398">
        <f t="shared" ref="DU33:DU37" si="357">PRODUCT(DP33:DT33)</f>
        <v>1</v>
      </c>
      <c r="DV33" s="404">
        <f t="shared" ref="DV33:DV37" si="358">ROUND(DN33,0)</f>
        <v>13048200</v>
      </c>
      <c r="DW33" s="400">
        <f t="shared" ref="DW33:DW37" si="359">DN33-DV33</f>
        <v>0</v>
      </c>
      <c r="DZ33" s="621" t="s">
        <v>415</v>
      </c>
      <c r="EA33" s="592" t="s">
        <v>288</v>
      </c>
      <c r="EB33" s="583" t="s">
        <v>146</v>
      </c>
      <c r="EC33" s="586">
        <v>1100</v>
      </c>
      <c r="ED33" s="487">
        <v>8646</v>
      </c>
      <c r="EE33" s="488">
        <f t="shared" si="224"/>
        <v>9510600</v>
      </c>
      <c r="EF33" s="489"/>
      <c r="EG33" s="397">
        <f t="shared" ref="EG33:EG37" si="360">IF(EXACT(VLOOKUP(DZ33,OFERTA_0,2,FALSE),EA33),1,0)</f>
        <v>1</v>
      </c>
      <c r="EH33" s="397">
        <f t="shared" ref="EH33:EH37" si="361">IF(EXACT(VLOOKUP(DZ33,OFERTA_0,3,FALSE),EB33),1,0)</f>
        <v>1</v>
      </c>
      <c r="EI33" s="398">
        <f t="shared" ref="EI33:EI37" si="362">IF(EXACT(VLOOKUP(DZ33,OFERTA_0,4,FALSE),EC33),1,0)</f>
        <v>1</v>
      </c>
      <c r="EJ33" s="398">
        <f t="shared" ref="EJ33:EJ37" si="363">IF(ED33=0,0,1)</f>
        <v>1</v>
      </c>
      <c r="EK33" s="398">
        <f t="shared" ref="EK33:EK37" si="364">IF(EE33=0,0,1)</f>
        <v>1</v>
      </c>
      <c r="EL33" s="398">
        <f t="shared" ref="EL33:EL37" si="365">PRODUCT(EG33:EK33)</f>
        <v>1</v>
      </c>
      <c r="EM33" s="404">
        <f t="shared" ref="EM33:EM37" si="366">ROUND(EE33,0)</f>
        <v>9510600</v>
      </c>
      <c r="EN33" s="400">
        <f t="shared" ref="EN33:EN37" si="367">EE33-EM33</f>
        <v>0</v>
      </c>
      <c r="EQ33" s="621" t="s">
        <v>415</v>
      </c>
      <c r="ER33" s="592" t="s">
        <v>288</v>
      </c>
      <c r="ES33" s="583" t="s">
        <v>146</v>
      </c>
      <c r="ET33" s="586">
        <v>1100</v>
      </c>
      <c r="EU33" s="487">
        <v>14220</v>
      </c>
      <c r="EV33" s="488">
        <f t="shared" si="233"/>
        <v>15642000</v>
      </c>
      <c r="EW33" s="489"/>
      <c r="EX33" s="397">
        <f t="shared" ref="EX33:EX37" si="368">IF(EXACT(VLOOKUP(EQ33,OFERTA_0,2,FALSE),ER33),1,0)</f>
        <v>1</v>
      </c>
      <c r="EY33" s="397">
        <f t="shared" ref="EY33:EY37" si="369">IF(EXACT(VLOOKUP(EQ33,OFERTA_0,3,FALSE),ES33),1,0)</f>
        <v>1</v>
      </c>
      <c r="EZ33" s="398">
        <f t="shared" ref="EZ33:EZ37" si="370">IF(EXACT(VLOOKUP(EQ33,OFERTA_0,4,FALSE),ET33),1,0)</f>
        <v>1</v>
      </c>
      <c r="FA33" s="398">
        <f t="shared" ref="FA33:FA37" si="371">IF(EU33=0,0,1)</f>
        <v>1</v>
      </c>
      <c r="FB33" s="398">
        <f t="shared" ref="FB33:FB37" si="372">IF(EV33=0,0,1)</f>
        <v>1</v>
      </c>
      <c r="FC33" s="398">
        <f t="shared" ref="FC33:FC37" si="373">PRODUCT(EX33:FB33)</f>
        <v>1</v>
      </c>
      <c r="FD33" s="404">
        <f t="shared" ref="FD33:FD37" si="374">ROUND(EV33,0)</f>
        <v>15642000</v>
      </c>
      <c r="FE33" s="400">
        <f t="shared" ref="FE33:FE37" si="375">EV33-FD33</f>
        <v>0</v>
      </c>
      <c r="FH33" s="621" t="s">
        <v>415</v>
      </c>
      <c r="FI33" s="592" t="s">
        <v>288</v>
      </c>
      <c r="FJ33" s="583" t="s">
        <v>146</v>
      </c>
      <c r="FK33" s="586">
        <v>1100</v>
      </c>
      <c r="FL33" s="487">
        <v>14625</v>
      </c>
      <c r="FM33" s="488">
        <f t="shared" si="242"/>
        <v>16087500</v>
      </c>
      <c r="FN33" s="489"/>
      <c r="FO33" s="397">
        <f t="shared" ref="FO33:FO37" si="376">IF(EXACT(VLOOKUP(FH33,OFERTA_0,2,FALSE),FI33),1,0)</f>
        <v>1</v>
      </c>
      <c r="FP33" s="397">
        <f t="shared" ref="FP33:FP37" si="377">IF(EXACT(VLOOKUP(FH33,OFERTA_0,3,FALSE),FJ33),1,0)</f>
        <v>1</v>
      </c>
      <c r="FQ33" s="398">
        <f t="shared" ref="FQ33:FQ37" si="378">IF(EXACT(VLOOKUP(FH33,OFERTA_0,4,FALSE),FK33),1,0)</f>
        <v>1</v>
      </c>
      <c r="FR33" s="398">
        <f t="shared" ref="FR33:FR37" si="379">IF(FL33=0,0,1)</f>
        <v>1</v>
      </c>
      <c r="FS33" s="398">
        <f t="shared" ref="FS33:FS37" si="380">IF(FM33=0,0,1)</f>
        <v>1</v>
      </c>
      <c r="FT33" s="398">
        <f t="shared" ref="FT33:FT37" si="381">PRODUCT(FO33:FS33)</f>
        <v>1</v>
      </c>
      <c r="FU33" s="404">
        <f t="shared" ref="FU33:FU37" si="382">ROUND(FM33,0)</f>
        <v>16087500</v>
      </c>
      <c r="FV33" s="400">
        <f t="shared" ref="FV33:FV37" si="383">FM33-FU33</f>
        <v>0</v>
      </c>
      <c r="FY33" s="1042" t="s">
        <v>415</v>
      </c>
      <c r="FZ33" s="876" t="s">
        <v>288</v>
      </c>
      <c r="GA33" s="861" t="s">
        <v>146</v>
      </c>
      <c r="GB33" s="866">
        <v>1100</v>
      </c>
      <c r="GC33" s="863">
        <v>18608</v>
      </c>
      <c r="GD33" s="864">
        <f t="shared" si="251"/>
        <v>20468800</v>
      </c>
      <c r="GE33" s="1029"/>
      <c r="GF33" s="397">
        <f t="shared" ref="GF33:GF37" si="384">IF(EXACT(VLOOKUP(FY33,OFERTA_0,2,FALSE),FZ33),1,0)</f>
        <v>1</v>
      </c>
      <c r="GG33" s="397">
        <f t="shared" ref="GG33:GG37" si="385">IF(EXACT(VLOOKUP(FY33,OFERTA_0,3,FALSE),GA33),1,0)</f>
        <v>1</v>
      </c>
      <c r="GH33" s="398">
        <f t="shared" ref="GH33:GH37" si="386">IF(EXACT(VLOOKUP(FY33,OFERTA_0,4,FALSE),GB33),1,0)</f>
        <v>1</v>
      </c>
      <c r="GI33" s="398">
        <f t="shared" ref="GI33:GI37" si="387">IF(GC33=0,0,1)</f>
        <v>1</v>
      </c>
      <c r="GJ33" s="398">
        <f t="shared" ref="GJ33:GJ37" si="388">IF(GD33=0,0,1)</f>
        <v>1</v>
      </c>
      <c r="GK33" s="398">
        <f t="shared" ref="GK33:GK37" si="389">PRODUCT(GF33:GJ33)</f>
        <v>1</v>
      </c>
      <c r="GL33" s="404">
        <f t="shared" ref="GL33:GL37" si="390">ROUND(GD33,0)</f>
        <v>20468800</v>
      </c>
      <c r="GM33" s="400">
        <f t="shared" ref="GM33:GM37" si="391">GD33-GL33</f>
        <v>0</v>
      </c>
      <c r="GP33" s="621" t="s">
        <v>415</v>
      </c>
      <c r="GQ33" s="592" t="s">
        <v>288</v>
      </c>
      <c r="GR33" s="583" t="s">
        <v>146</v>
      </c>
      <c r="GS33" s="586">
        <v>1100</v>
      </c>
      <c r="GT33" s="487">
        <v>11257</v>
      </c>
      <c r="GU33" s="488">
        <f t="shared" si="260"/>
        <v>12382700</v>
      </c>
      <c r="GV33" s="489"/>
      <c r="GW33" s="397">
        <f t="shared" ref="GW33:GW37" si="392">IF(EXACT(VLOOKUP(GP33,OFERTA_0,2,FALSE),GQ33),1,0)</f>
        <v>1</v>
      </c>
      <c r="GX33" s="397">
        <f t="shared" ref="GX33:GX37" si="393">IF(EXACT(VLOOKUP(GP33,OFERTA_0,3,FALSE),GR33),1,0)</f>
        <v>1</v>
      </c>
      <c r="GY33" s="398">
        <f t="shared" ref="GY33:GY37" si="394">IF(EXACT(VLOOKUP(GP33,OFERTA_0,4,FALSE),GS33),1,0)</f>
        <v>1</v>
      </c>
      <c r="GZ33" s="398">
        <f t="shared" ref="GZ33:GZ37" si="395">IF(GT33=0,0,1)</f>
        <v>1</v>
      </c>
      <c r="HA33" s="398">
        <f t="shared" ref="HA33:HA37" si="396">IF(GU33=0,0,1)</f>
        <v>1</v>
      </c>
      <c r="HB33" s="398">
        <f t="shared" ref="HB33:HB37" si="397">PRODUCT(GW33:HA33)</f>
        <v>1</v>
      </c>
      <c r="HC33" s="404">
        <f t="shared" ref="HC33:HC37" si="398">ROUND(GU33,0)</f>
        <v>12382700</v>
      </c>
      <c r="HD33" s="400">
        <f t="shared" ref="HD33:HD37" si="399">GU33-HC33</f>
        <v>0</v>
      </c>
      <c r="HG33" s="621" t="s">
        <v>415</v>
      </c>
      <c r="HH33" s="592" t="s">
        <v>288</v>
      </c>
      <c r="HI33" s="583" t="s">
        <v>146</v>
      </c>
      <c r="HJ33" s="586">
        <v>1100</v>
      </c>
      <c r="HK33" s="487">
        <v>15927.368421052632</v>
      </c>
      <c r="HL33" s="488">
        <f t="shared" si="269"/>
        <v>17520105</v>
      </c>
      <c r="HM33" s="489"/>
      <c r="HN33" s="397">
        <f t="shared" ref="HN33:HN37" si="400">IF(EXACT(VLOOKUP(HG33,OFERTA_0,2,FALSE),HH33),1,0)</f>
        <v>1</v>
      </c>
      <c r="HO33" s="397">
        <f t="shared" ref="HO33:HO37" si="401">IF(EXACT(VLOOKUP(HG33,OFERTA_0,3,FALSE),HI33),1,0)</f>
        <v>1</v>
      </c>
      <c r="HP33" s="398">
        <f t="shared" ref="HP33:HP37" si="402">IF(EXACT(VLOOKUP(HG33,OFERTA_0,4,FALSE),HJ33),1,0)</f>
        <v>1</v>
      </c>
      <c r="HQ33" s="398">
        <f t="shared" ref="HQ33:HQ37" si="403">IF(HK33=0,0,1)</f>
        <v>1</v>
      </c>
      <c r="HR33" s="398">
        <f t="shared" ref="HR33:HR37" si="404">IF(HL33=0,0,1)</f>
        <v>1</v>
      </c>
      <c r="HS33" s="398">
        <f t="shared" ref="HS33:HS37" si="405">PRODUCT(HN33:HR33)</f>
        <v>1</v>
      </c>
      <c r="HT33" s="404">
        <f t="shared" ref="HT33:HT37" si="406">ROUND(HL33,0)</f>
        <v>17520105</v>
      </c>
      <c r="HU33" s="400">
        <f t="shared" ref="HU33:HU37" si="407">HL33-HT33</f>
        <v>0</v>
      </c>
      <c r="HX33" s="621" t="s">
        <v>415</v>
      </c>
      <c r="HY33" s="592" t="s">
        <v>288</v>
      </c>
      <c r="HZ33" s="583" t="s">
        <v>146</v>
      </c>
      <c r="IA33" s="586">
        <v>1100</v>
      </c>
      <c r="IB33" s="487">
        <v>9000</v>
      </c>
      <c r="IC33" s="488">
        <f t="shared" si="278"/>
        <v>9900000</v>
      </c>
      <c r="ID33" s="489"/>
      <c r="IE33" s="397">
        <f t="shared" ref="IE33:IE37" si="408">IF(EXACT(VLOOKUP(HX33,OFERTA_0,2,FALSE),HY33),1,0)</f>
        <v>1</v>
      </c>
      <c r="IF33" s="397">
        <f t="shared" ref="IF33:IF37" si="409">IF(EXACT(VLOOKUP(HX33,OFERTA_0,3,FALSE),HZ33),1,0)</f>
        <v>1</v>
      </c>
      <c r="IG33" s="398">
        <f t="shared" ref="IG33:IG37" si="410">IF(EXACT(VLOOKUP(HX33,OFERTA_0,4,FALSE),IA33),1,0)</f>
        <v>1</v>
      </c>
      <c r="IH33" s="398">
        <f t="shared" ref="IH33:IH37" si="411">IF(IB33=0,0,1)</f>
        <v>1</v>
      </c>
      <c r="II33" s="398">
        <f t="shared" ref="II33:II37" si="412">IF(IC33=0,0,1)</f>
        <v>1</v>
      </c>
      <c r="IJ33" s="398">
        <f t="shared" ref="IJ33:IJ37" si="413">PRODUCT(IE33:II33)</f>
        <v>1</v>
      </c>
      <c r="IK33" s="404">
        <f t="shared" ref="IK33:IK37" si="414">ROUND(IC33,0)</f>
        <v>9900000</v>
      </c>
      <c r="IL33" s="400">
        <f t="shared" ref="IL33:IL37" si="415">IC33-IK33</f>
        <v>0</v>
      </c>
      <c r="IO33" s="621" t="s">
        <v>415</v>
      </c>
      <c r="IP33" s="592" t="s">
        <v>288</v>
      </c>
      <c r="IQ33" s="583" t="s">
        <v>146</v>
      </c>
      <c r="IR33" s="586">
        <v>1100</v>
      </c>
      <c r="IS33" s="487">
        <v>13000</v>
      </c>
      <c r="IT33" s="488">
        <f t="shared" si="287"/>
        <v>14300000</v>
      </c>
      <c r="IU33" s="489"/>
      <c r="IV33" s="397">
        <f t="shared" ref="IV33:IV37" si="416">IF(EXACT(VLOOKUP(IO33,OFERTA_0,2,FALSE),IP33),1,0)</f>
        <v>1</v>
      </c>
      <c r="IW33" s="397">
        <f t="shared" ref="IW33:IW37" si="417">IF(EXACT(VLOOKUP(IO33,OFERTA_0,3,FALSE),IQ33),1,0)</f>
        <v>1</v>
      </c>
      <c r="IX33" s="398">
        <f t="shared" ref="IX33:IX37" si="418">IF(EXACT(VLOOKUP(IO33,OFERTA_0,4,FALSE),IR33),1,0)</f>
        <v>1</v>
      </c>
      <c r="IY33" s="398">
        <f t="shared" ref="IY33:IY37" si="419">IF(IS33=0,0,1)</f>
        <v>1</v>
      </c>
      <c r="IZ33" s="398">
        <f t="shared" ref="IZ33:IZ37" si="420">IF(IT33=0,0,1)</f>
        <v>1</v>
      </c>
      <c r="JA33" s="398">
        <f t="shared" ref="JA33:JA37" si="421">PRODUCT(IV33:IZ33)</f>
        <v>1</v>
      </c>
      <c r="JB33" s="404">
        <f t="shared" ref="JB33:JB37" si="422">ROUND(IT33,0)</f>
        <v>14300000</v>
      </c>
      <c r="JC33" s="400">
        <f t="shared" ref="JC33:JC37" si="423">IT33-JB33</f>
        <v>0</v>
      </c>
      <c r="JF33" s="621" t="s">
        <v>415</v>
      </c>
      <c r="JG33" s="592" t="s">
        <v>288</v>
      </c>
      <c r="JH33" s="583" t="s">
        <v>146</v>
      </c>
      <c r="JI33" s="586">
        <v>1100</v>
      </c>
      <c r="JJ33" s="487">
        <v>11111</v>
      </c>
      <c r="JK33" s="488">
        <f t="shared" si="296"/>
        <v>12222100</v>
      </c>
      <c r="JL33" s="489"/>
      <c r="JM33" s="397">
        <f t="shared" ref="JM33:JM37" si="424">IF(EXACT(VLOOKUP(JF33,OFERTA_0,2,FALSE),JG33),1,0)</f>
        <v>1</v>
      </c>
      <c r="JN33" s="397">
        <f t="shared" ref="JN33:JN37" si="425">IF(EXACT(VLOOKUP(JF33,OFERTA_0,3,FALSE),JH33),1,0)</f>
        <v>1</v>
      </c>
      <c r="JO33" s="398">
        <f t="shared" ref="JO33:JO37" si="426">IF(EXACT(VLOOKUP(JF33,OFERTA_0,4,FALSE),JI33),1,0)</f>
        <v>1</v>
      </c>
      <c r="JP33" s="398">
        <f t="shared" ref="JP33:JP37" si="427">IF(JJ33=0,0,1)</f>
        <v>1</v>
      </c>
      <c r="JQ33" s="398">
        <f t="shared" ref="JQ33:JQ37" si="428">IF(JK33=0,0,1)</f>
        <v>1</v>
      </c>
      <c r="JR33" s="398">
        <f t="shared" ref="JR33:JR37" si="429">PRODUCT(JM33:JQ33)</f>
        <v>1</v>
      </c>
      <c r="JS33" s="404">
        <f t="shared" ref="JS33:JS37" si="430">ROUND(JK33,0)</f>
        <v>12222100</v>
      </c>
      <c r="JT33" s="400">
        <f t="shared" ref="JT33:JT37" si="431">JK33-JS33</f>
        <v>0</v>
      </c>
    </row>
    <row r="34" spans="2:280" ht="78" customHeight="1">
      <c r="B34" s="483" t="s">
        <v>416</v>
      </c>
      <c r="C34" s="499" t="s">
        <v>289</v>
      </c>
      <c r="D34" s="485" t="s">
        <v>146</v>
      </c>
      <c r="E34" s="491">
        <v>550</v>
      </c>
      <c r="F34" s="487"/>
      <c r="G34" s="488">
        <f t="shared" si="170"/>
        <v>0</v>
      </c>
      <c r="H34" s="489"/>
      <c r="K34" s="483"/>
      <c r="L34" s="499"/>
      <c r="M34" s="485"/>
      <c r="N34" s="491"/>
      <c r="O34" s="487"/>
      <c r="P34" s="488"/>
      <c r="Q34" s="489"/>
      <c r="R34" s="397" t="e">
        <f t="shared" si="305"/>
        <v>#N/A</v>
      </c>
      <c r="S34" s="397" t="e">
        <f t="shared" si="306"/>
        <v>#N/A</v>
      </c>
      <c r="T34" s="398" t="e">
        <f t="shared" si="307"/>
        <v>#N/A</v>
      </c>
      <c r="U34" s="398">
        <f t="shared" si="308"/>
        <v>0</v>
      </c>
      <c r="V34" s="398">
        <f t="shared" si="309"/>
        <v>0</v>
      </c>
      <c r="W34" s="398" t="e">
        <f t="shared" si="310"/>
        <v>#N/A</v>
      </c>
      <c r="X34" s="404">
        <f t="shared" si="311"/>
        <v>0</v>
      </c>
      <c r="Y34" s="400">
        <f t="shared" si="312"/>
        <v>0</v>
      </c>
      <c r="Z34" s="392"/>
      <c r="AA34" s="392"/>
      <c r="AB34" s="621" t="s">
        <v>416</v>
      </c>
      <c r="AC34" s="592" t="s">
        <v>289</v>
      </c>
      <c r="AD34" s="583" t="s">
        <v>146</v>
      </c>
      <c r="AE34" s="586">
        <v>550</v>
      </c>
      <c r="AF34" s="487">
        <v>11594</v>
      </c>
      <c r="AG34" s="488">
        <f t="shared" si="171"/>
        <v>6376700</v>
      </c>
      <c r="AH34" s="489"/>
      <c r="AI34" s="397">
        <f t="shared" si="313"/>
        <v>1</v>
      </c>
      <c r="AJ34" s="397">
        <f t="shared" si="314"/>
        <v>1</v>
      </c>
      <c r="AK34" s="398">
        <f t="shared" si="315"/>
        <v>1</v>
      </c>
      <c r="AL34" s="398">
        <f t="shared" si="316"/>
        <v>1</v>
      </c>
      <c r="AM34" s="398">
        <f t="shared" si="317"/>
        <v>1</v>
      </c>
      <c r="AN34" s="398">
        <f t="shared" si="318"/>
        <v>1</v>
      </c>
      <c r="AO34" s="404">
        <f t="shared" si="319"/>
        <v>6376700</v>
      </c>
      <c r="AP34" s="400">
        <f t="shared" si="320"/>
        <v>0</v>
      </c>
      <c r="AQ34" s="392"/>
      <c r="AR34" s="392"/>
      <c r="AS34" s="940" t="s">
        <v>416</v>
      </c>
      <c r="AT34" s="652" t="s">
        <v>289</v>
      </c>
      <c r="AU34" s="635" t="s">
        <v>146</v>
      </c>
      <c r="AV34" s="640">
        <v>550</v>
      </c>
      <c r="AW34" s="637">
        <v>13988.131759999998</v>
      </c>
      <c r="AX34" s="638">
        <f t="shared" si="180"/>
        <v>7693472</v>
      </c>
      <c r="AY34" s="928"/>
      <c r="AZ34" s="397">
        <f t="shared" si="321"/>
        <v>1</v>
      </c>
      <c r="BA34" s="397">
        <f t="shared" si="322"/>
        <v>1</v>
      </c>
      <c r="BB34" s="398">
        <f t="shared" si="323"/>
        <v>1</v>
      </c>
      <c r="BC34" s="398">
        <f t="shared" si="324"/>
        <v>1</v>
      </c>
      <c r="BD34" s="398">
        <f t="shared" si="325"/>
        <v>1</v>
      </c>
      <c r="BE34" s="398">
        <f t="shared" si="326"/>
        <v>1</v>
      </c>
      <c r="BF34" s="404">
        <f t="shared" si="327"/>
        <v>7693472</v>
      </c>
      <c r="BG34" s="400">
        <f t="shared" si="328"/>
        <v>0</v>
      </c>
      <c r="BJ34" s="954" t="s">
        <v>713</v>
      </c>
      <c r="BK34" s="1056" t="s">
        <v>289</v>
      </c>
      <c r="BL34" s="711" t="s">
        <v>646</v>
      </c>
      <c r="BM34" s="712">
        <v>550</v>
      </c>
      <c r="BN34" s="713">
        <v>11826</v>
      </c>
      <c r="BO34" s="714">
        <v>6504300</v>
      </c>
      <c r="BP34" s="706"/>
      <c r="BQ34" s="397">
        <f t="shared" ref="BQ34:BQ37" si="432">IF(EXACT(VLOOKUP(BJ34,OFERTA_0,2,FALSE),BK34),1,0)</f>
        <v>1</v>
      </c>
      <c r="BR34" s="397">
        <f t="shared" si="329"/>
        <v>1</v>
      </c>
      <c r="BS34" s="398">
        <f t="shared" si="330"/>
        <v>1</v>
      </c>
      <c r="BT34" s="398">
        <f t="shared" si="331"/>
        <v>1</v>
      </c>
      <c r="BU34" s="398">
        <f t="shared" si="332"/>
        <v>1</v>
      </c>
      <c r="BV34" s="398">
        <f t="shared" si="333"/>
        <v>1</v>
      </c>
      <c r="BW34" s="404">
        <f t="shared" si="334"/>
        <v>6504300</v>
      </c>
      <c r="BX34" s="400">
        <f t="shared" si="335"/>
        <v>0</v>
      </c>
      <c r="CA34" s="621" t="s">
        <v>416</v>
      </c>
      <c r="CB34" s="758" t="s">
        <v>289</v>
      </c>
      <c r="CC34" s="583" t="s">
        <v>146</v>
      </c>
      <c r="CD34" s="586">
        <v>550</v>
      </c>
      <c r="CE34" s="756">
        <v>25300</v>
      </c>
      <c r="CF34" s="757">
        <f t="shared" si="197"/>
        <v>13915000</v>
      </c>
      <c r="CG34" s="978"/>
      <c r="CH34" s="397">
        <f t="shared" si="336"/>
        <v>1</v>
      </c>
      <c r="CI34" s="397">
        <f t="shared" si="337"/>
        <v>1</v>
      </c>
      <c r="CJ34" s="398">
        <f t="shared" si="338"/>
        <v>1</v>
      </c>
      <c r="CK34" s="398">
        <f t="shared" si="339"/>
        <v>1</v>
      </c>
      <c r="CL34" s="398">
        <f t="shared" si="340"/>
        <v>1</v>
      </c>
      <c r="CM34" s="398">
        <f t="shared" si="341"/>
        <v>1</v>
      </c>
      <c r="CN34" s="404">
        <f t="shared" si="342"/>
        <v>13915000</v>
      </c>
      <c r="CO34" s="400">
        <f t="shared" si="343"/>
        <v>0</v>
      </c>
      <c r="CR34" s="1015" t="s">
        <v>416</v>
      </c>
      <c r="CS34" s="793" t="s">
        <v>289</v>
      </c>
      <c r="CT34" s="794" t="s">
        <v>146</v>
      </c>
      <c r="CU34" s="795">
        <v>550</v>
      </c>
      <c r="CV34" s="796">
        <v>16240</v>
      </c>
      <c r="CW34" s="797">
        <f t="shared" si="206"/>
        <v>8932000</v>
      </c>
      <c r="CX34" s="1002"/>
      <c r="CY34" s="397">
        <f t="shared" si="344"/>
        <v>1</v>
      </c>
      <c r="CZ34" s="397">
        <f t="shared" si="345"/>
        <v>1</v>
      </c>
      <c r="DA34" s="398">
        <f t="shared" si="346"/>
        <v>1</v>
      </c>
      <c r="DB34" s="398">
        <f t="shared" si="347"/>
        <v>1</v>
      </c>
      <c r="DC34" s="398">
        <f t="shared" si="348"/>
        <v>1</v>
      </c>
      <c r="DD34" s="398">
        <f t="shared" si="349"/>
        <v>1</v>
      </c>
      <c r="DE34" s="404">
        <f t="shared" si="350"/>
        <v>8932000</v>
      </c>
      <c r="DF34" s="400">
        <f t="shared" si="351"/>
        <v>0</v>
      </c>
      <c r="DI34" s="621" t="s">
        <v>416</v>
      </c>
      <c r="DJ34" s="592" t="s">
        <v>289</v>
      </c>
      <c r="DK34" s="583" t="s">
        <v>146</v>
      </c>
      <c r="DL34" s="586">
        <v>550</v>
      </c>
      <c r="DM34" s="487">
        <v>11862</v>
      </c>
      <c r="DN34" s="488">
        <f t="shared" si="215"/>
        <v>6524100</v>
      </c>
      <c r="DO34" s="489"/>
      <c r="DP34" s="397">
        <f t="shared" si="352"/>
        <v>1</v>
      </c>
      <c r="DQ34" s="397">
        <f t="shared" si="353"/>
        <v>1</v>
      </c>
      <c r="DR34" s="398">
        <f t="shared" si="354"/>
        <v>1</v>
      </c>
      <c r="DS34" s="398">
        <f t="shared" si="355"/>
        <v>1</v>
      </c>
      <c r="DT34" s="398">
        <f t="shared" si="356"/>
        <v>1</v>
      </c>
      <c r="DU34" s="398">
        <f t="shared" si="357"/>
        <v>1</v>
      </c>
      <c r="DV34" s="404">
        <f t="shared" si="358"/>
        <v>6524100</v>
      </c>
      <c r="DW34" s="400">
        <f t="shared" si="359"/>
        <v>0</v>
      </c>
      <c r="DZ34" s="621" t="s">
        <v>416</v>
      </c>
      <c r="EA34" s="592" t="s">
        <v>289</v>
      </c>
      <c r="EB34" s="583" t="s">
        <v>146</v>
      </c>
      <c r="EC34" s="586">
        <v>550</v>
      </c>
      <c r="ED34" s="487">
        <v>9308</v>
      </c>
      <c r="EE34" s="488">
        <f t="shared" si="224"/>
        <v>5119400</v>
      </c>
      <c r="EF34" s="489"/>
      <c r="EG34" s="397">
        <f t="shared" si="360"/>
        <v>1</v>
      </c>
      <c r="EH34" s="397">
        <f t="shared" si="361"/>
        <v>1</v>
      </c>
      <c r="EI34" s="398">
        <f t="shared" si="362"/>
        <v>1</v>
      </c>
      <c r="EJ34" s="398">
        <f t="shared" si="363"/>
        <v>1</v>
      </c>
      <c r="EK34" s="398">
        <f t="shared" si="364"/>
        <v>1</v>
      </c>
      <c r="EL34" s="398">
        <f t="shared" si="365"/>
        <v>1</v>
      </c>
      <c r="EM34" s="404">
        <f t="shared" si="366"/>
        <v>5119400</v>
      </c>
      <c r="EN34" s="400">
        <f t="shared" si="367"/>
        <v>0</v>
      </c>
      <c r="EQ34" s="621" t="s">
        <v>416</v>
      </c>
      <c r="ER34" s="592" t="s">
        <v>289</v>
      </c>
      <c r="ES34" s="583" t="s">
        <v>146</v>
      </c>
      <c r="ET34" s="586">
        <v>550</v>
      </c>
      <c r="EU34" s="487">
        <v>15191</v>
      </c>
      <c r="EV34" s="488">
        <f t="shared" si="233"/>
        <v>8355050</v>
      </c>
      <c r="EW34" s="489"/>
      <c r="EX34" s="397">
        <f t="shared" si="368"/>
        <v>1</v>
      </c>
      <c r="EY34" s="397">
        <f t="shared" si="369"/>
        <v>1</v>
      </c>
      <c r="EZ34" s="398">
        <f t="shared" si="370"/>
        <v>1</v>
      </c>
      <c r="FA34" s="398">
        <f t="shared" si="371"/>
        <v>1</v>
      </c>
      <c r="FB34" s="398">
        <f t="shared" si="372"/>
        <v>1</v>
      </c>
      <c r="FC34" s="398">
        <f t="shared" si="373"/>
        <v>1</v>
      </c>
      <c r="FD34" s="404">
        <f t="shared" si="374"/>
        <v>8355050</v>
      </c>
      <c r="FE34" s="400">
        <f t="shared" si="375"/>
        <v>0</v>
      </c>
      <c r="FH34" s="621" t="s">
        <v>416</v>
      </c>
      <c r="FI34" s="592" t="s">
        <v>289</v>
      </c>
      <c r="FJ34" s="583" t="s">
        <v>146</v>
      </c>
      <c r="FK34" s="586">
        <v>550</v>
      </c>
      <c r="FL34" s="487">
        <v>17550</v>
      </c>
      <c r="FM34" s="488">
        <f t="shared" si="242"/>
        <v>9652500</v>
      </c>
      <c r="FN34" s="489"/>
      <c r="FO34" s="397">
        <f t="shared" si="376"/>
        <v>1</v>
      </c>
      <c r="FP34" s="397">
        <f t="shared" si="377"/>
        <v>1</v>
      </c>
      <c r="FQ34" s="398">
        <f t="shared" si="378"/>
        <v>1</v>
      </c>
      <c r="FR34" s="398">
        <f t="shared" si="379"/>
        <v>1</v>
      </c>
      <c r="FS34" s="398">
        <f t="shared" si="380"/>
        <v>1</v>
      </c>
      <c r="FT34" s="398">
        <f t="shared" si="381"/>
        <v>1</v>
      </c>
      <c r="FU34" s="404">
        <f t="shared" si="382"/>
        <v>9652500</v>
      </c>
      <c r="FV34" s="400">
        <f t="shared" si="383"/>
        <v>0</v>
      </c>
      <c r="FY34" s="1042" t="s">
        <v>416</v>
      </c>
      <c r="FZ34" s="876" t="s">
        <v>289</v>
      </c>
      <c r="GA34" s="861" t="s">
        <v>146</v>
      </c>
      <c r="GB34" s="866">
        <v>550</v>
      </c>
      <c r="GC34" s="863">
        <v>20740</v>
      </c>
      <c r="GD34" s="864">
        <f t="shared" si="251"/>
        <v>11407000</v>
      </c>
      <c r="GE34" s="1029"/>
      <c r="GF34" s="397">
        <f t="shared" si="384"/>
        <v>1</v>
      </c>
      <c r="GG34" s="397">
        <f t="shared" si="385"/>
        <v>1</v>
      </c>
      <c r="GH34" s="398">
        <f t="shared" si="386"/>
        <v>1</v>
      </c>
      <c r="GI34" s="398">
        <f t="shared" si="387"/>
        <v>1</v>
      </c>
      <c r="GJ34" s="398">
        <f t="shared" si="388"/>
        <v>1</v>
      </c>
      <c r="GK34" s="398">
        <f t="shared" si="389"/>
        <v>1</v>
      </c>
      <c r="GL34" s="404">
        <f t="shared" si="390"/>
        <v>11407000</v>
      </c>
      <c r="GM34" s="400">
        <f t="shared" si="391"/>
        <v>0</v>
      </c>
      <c r="GP34" s="621" t="s">
        <v>416</v>
      </c>
      <c r="GQ34" s="592" t="s">
        <v>289</v>
      </c>
      <c r="GR34" s="583" t="s">
        <v>146</v>
      </c>
      <c r="GS34" s="586">
        <v>550</v>
      </c>
      <c r="GT34" s="487">
        <v>11921</v>
      </c>
      <c r="GU34" s="488">
        <f t="shared" si="260"/>
        <v>6556550</v>
      </c>
      <c r="GV34" s="489"/>
      <c r="GW34" s="397">
        <f t="shared" si="392"/>
        <v>1</v>
      </c>
      <c r="GX34" s="397">
        <f t="shared" si="393"/>
        <v>1</v>
      </c>
      <c r="GY34" s="398">
        <f t="shared" si="394"/>
        <v>1</v>
      </c>
      <c r="GZ34" s="398">
        <f t="shared" si="395"/>
        <v>1</v>
      </c>
      <c r="HA34" s="398">
        <f t="shared" si="396"/>
        <v>1</v>
      </c>
      <c r="HB34" s="398">
        <f t="shared" si="397"/>
        <v>1</v>
      </c>
      <c r="HC34" s="404">
        <f t="shared" si="398"/>
        <v>6556550</v>
      </c>
      <c r="HD34" s="400">
        <f t="shared" si="399"/>
        <v>0</v>
      </c>
      <c r="HG34" s="621" t="s">
        <v>416</v>
      </c>
      <c r="HH34" s="592" t="s">
        <v>289</v>
      </c>
      <c r="HI34" s="583" t="s">
        <v>146</v>
      </c>
      <c r="HJ34" s="586">
        <v>550</v>
      </c>
      <c r="HK34" s="487">
        <v>15927.368421052632</v>
      </c>
      <c r="HL34" s="488">
        <f t="shared" si="269"/>
        <v>8760053</v>
      </c>
      <c r="HM34" s="489"/>
      <c r="HN34" s="397">
        <f t="shared" si="400"/>
        <v>1</v>
      </c>
      <c r="HO34" s="397">
        <f t="shared" si="401"/>
        <v>1</v>
      </c>
      <c r="HP34" s="398">
        <f t="shared" si="402"/>
        <v>1</v>
      </c>
      <c r="HQ34" s="398">
        <f t="shared" si="403"/>
        <v>1</v>
      </c>
      <c r="HR34" s="398">
        <f t="shared" si="404"/>
        <v>1</v>
      </c>
      <c r="HS34" s="398">
        <f t="shared" si="405"/>
        <v>1</v>
      </c>
      <c r="HT34" s="404">
        <f t="shared" si="406"/>
        <v>8760053</v>
      </c>
      <c r="HU34" s="400">
        <f t="shared" si="407"/>
        <v>0</v>
      </c>
      <c r="HX34" s="621" t="s">
        <v>416</v>
      </c>
      <c r="HY34" s="592" t="s">
        <v>289</v>
      </c>
      <c r="HZ34" s="583" t="s">
        <v>146</v>
      </c>
      <c r="IA34" s="586">
        <v>550</v>
      </c>
      <c r="IB34" s="487">
        <v>10000</v>
      </c>
      <c r="IC34" s="488">
        <f t="shared" si="278"/>
        <v>5500000</v>
      </c>
      <c r="ID34" s="489"/>
      <c r="IE34" s="397">
        <f t="shared" si="408"/>
        <v>1</v>
      </c>
      <c r="IF34" s="397">
        <f t="shared" si="409"/>
        <v>1</v>
      </c>
      <c r="IG34" s="398">
        <f t="shared" si="410"/>
        <v>1</v>
      </c>
      <c r="IH34" s="398">
        <f t="shared" si="411"/>
        <v>1</v>
      </c>
      <c r="II34" s="398">
        <f t="shared" si="412"/>
        <v>1</v>
      </c>
      <c r="IJ34" s="398">
        <f t="shared" si="413"/>
        <v>1</v>
      </c>
      <c r="IK34" s="404">
        <f t="shared" si="414"/>
        <v>5500000</v>
      </c>
      <c r="IL34" s="400">
        <f t="shared" si="415"/>
        <v>0</v>
      </c>
      <c r="IO34" s="621" t="s">
        <v>416</v>
      </c>
      <c r="IP34" s="592" t="s">
        <v>289</v>
      </c>
      <c r="IQ34" s="583" t="s">
        <v>146</v>
      </c>
      <c r="IR34" s="586">
        <v>550</v>
      </c>
      <c r="IS34" s="487">
        <v>14000</v>
      </c>
      <c r="IT34" s="488">
        <f t="shared" si="287"/>
        <v>7700000</v>
      </c>
      <c r="IU34" s="489"/>
      <c r="IV34" s="397">
        <f t="shared" si="416"/>
        <v>1</v>
      </c>
      <c r="IW34" s="397">
        <f t="shared" si="417"/>
        <v>1</v>
      </c>
      <c r="IX34" s="398">
        <f t="shared" si="418"/>
        <v>1</v>
      </c>
      <c r="IY34" s="398">
        <f t="shared" si="419"/>
        <v>1</v>
      </c>
      <c r="IZ34" s="398">
        <f t="shared" si="420"/>
        <v>1</v>
      </c>
      <c r="JA34" s="398">
        <f t="shared" si="421"/>
        <v>1</v>
      </c>
      <c r="JB34" s="404">
        <f t="shared" si="422"/>
        <v>7700000</v>
      </c>
      <c r="JC34" s="400">
        <f t="shared" si="423"/>
        <v>0</v>
      </c>
      <c r="JF34" s="621" t="s">
        <v>416</v>
      </c>
      <c r="JG34" s="592" t="s">
        <v>289</v>
      </c>
      <c r="JH34" s="583" t="s">
        <v>146</v>
      </c>
      <c r="JI34" s="586">
        <v>550</v>
      </c>
      <c r="JJ34" s="487">
        <v>11767</v>
      </c>
      <c r="JK34" s="488">
        <f t="shared" si="296"/>
        <v>6471850</v>
      </c>
      <c r="JL34" s="489"/>
      <c r="JM34" s="397">
        <f t="shared" si="424"/>
        <v>1</v>
      </c>
      <c r="JN34" s="397">
        <f t="shared" si="425"/>
        <v>1</v>
      </c>
      <c r="JO34" s="398">
        <f t="shared" si="426"/>
        <v>1</v>
      </c>
      <c r="JP34" s="398">
        <f t="shared" si="427"/>
        <v>1</v>
      </c>
      <c r="JQ34" s="398">
        <f t="shared" si="428"/>
        <v>1</v>
      </c>
      <c r="JR34" s="398">
        <f t="shared" si="429"/>
        <v>1</v>
      </c>
      <c r="JS34" s="404">
        <f t="shared" si="430"/>
        <v>6471850</v>
      </c>
      <c r="JT34" s="400">
        <f t="shared" si="431"/>
        <v>0</v>
      </c>
    </row>
    <row r="35" spans="2:280" ht="43.5" customHeight="1">
      <c r="B35" s="483" t="s">
        <v>417</v>
      </c>
      <c r="C35" s="499" t="s">
        <v>418</v>
      </c>
      <c r="D35" s="485" t="s">
        <v>148</v>
      </c>
      <c r="E35" s="491">
        <v>23</v>
      </c>
      <c r="F35" s="487"/>
      <c r="G35" s="488">
        <f t="shared" si="170"/>
        <v>0</v>
      </c>
      <c r="H35" s="489"/>
      <c r="K35" s="483"/>
      <c r="L35" s="499"/>
      <c r="M35" s="485"/>
      <c r="N35" s="491"/>
      <c r="O35" s="487"/>
      <c r="P35" s="488"/>
      <c r="Q35" s="489"/>
      <c r="R35" s="397" t="e">
        <f t="shared" si="305"/>
        <v>#N/A</v>
      </c>
      <c r="S35" s="397" t="e">
        <f t="shared" si="306"/>
        <v>#N/A</v>
      </c>
      <c r="T35" s="398" t="e">
        <f t="shared" si="307"/>
        <v>#N/A</v>
      </c>
      <c r="U35" s="398">
        <f t="shared" si="308"/>
        <v>0</v>
      </c>
      <c r="V35" s="398">
        <f t="shared" si="309"/>
        <v>0</v>
      </c>
      <c r="W35" s="398" t="e">
        <f t="shared" si="310"/>
        <v>#N/A</v>
      </c>
      <c r="X35" s="404">
        <f t="shared" si="311"/>
        <v>0</v>
      </c>
      <c r="Y35" s="400">
        <f t="shared" si="312"/>
        <v>0</v>
      </c>
      <c r="Z35" s="392"/>
      <c r="AA35" s="392"/>
      <c r="AB35" s="621" t="s">
        <v>417</v>
      </c>
      <c r="AC35" s="592" t="s">
        <v>418</v>
      </c>
      <c r="AD35" s="583" t="s">
        <v>148</v>
      </c>
      <c r="AE35" s="586">
        <v>23</v>
      </c>
      <c r="AF35" s="487">
        <v>9456.4499999999989</v>
      </c>
      <c r="AG35" s="488">
        <f t="shared" si="171"/>
        <v>217498</v>
      </c>
      <c r="AH35" s="489"/>
      <c r="AI35" s="397">
        <f t="shared" si="313"/>
        <v>1</v>
      </c>
      <c r="AJ35" s="397">
        <f t="shared" si="314"/>
        <v>1</v>
      </c>
      <c r="AK35" s="398">
        <f t="shared" si="315"/>
        <v>1</v>
      </c>
      <c r="AL35" s="398">
        <f t="shared" si="316"/>
        <v>1</v>
      </c>
      <c r="AM35" s="398">
        <f t="shared" si="317"/>
        <v>1</v>
      </c>
      <c r="AN35" s="398">
        <f t="shared" si="318"/>
        <v>1</v>
      </c>
      <c r="AO35" s="404">
        <f t="shared" si="319"/>
        <v>217498</v>
      </c>
      <c r="AP35" s="400">
        <f t="shared" si="320"/>
        <v>0</v>
      </c>
      <c r="AQ35" s="392"/>
      <c r="AR35" s="392"/>
      <c r="AS35" s="940" t="s">
        <v>417</v>
      </c>
      <c r="AT35" s="652" t="s">
        <v>418</v>
      </c>
      <c r="AU35" s="635" t="s">
        <v>148</v>
      </c>
      <c r="AV35" s="640">
        <v>23</v>
      </c>
      <c r="AW35" s="637">
        <v>42516.107839999997</v>
      </c>
      <c r="AX35" s="638">
        <f t="shared" si="180"/>
        <v>977870</v>
      </c>
      <c r="AY35" s="928"/>
      <c r="AZ35" s="397">
        <f t="shared" si="321"/>
        <v>1</v>
      </c>
      <c r="BA35" s="397">
        <f t="shared" si="322"/>
        <v>1</v>
      </c>
      <c r="BB35" s="398">
        <f t="shared" si="323"/>
        <v>1</v>
      </c>
      <c r="BC35" s="398">
        <f t="shared" si="324"/>
        <v>1</v>
      </c>
      <c r="BD35" s="398">
        <f t="shared" si="325"/>
        <v>1</v>
      </c>
      <c r="BE35" s="398">
        <f t="shared" si="326"/>
        <v>1</v>
      </c>
      <c r="BF35" s="404">
        <f t="shared" si="327"/>
        <v>977870</v>
      </c>
      <c r="BG35" s="400">
        <f t="shared" si="328"/>
        <v>0</v>
      </c>
      <c r="BJ35" s="954" t="s">
        <v>714</v>
      </c>
      <c r="BK35" s="1056" t="s">
        <v>418</v>
      </c>
      <c r="BL35" s="707" t="s">
        <v>649</v>
      </c>
      <c r="BM35" s="708">
        <v>23</v>
      </c>
      <c r="BN35" s="709">
        <v>10148</v>
      </c>
      <c r="BO35" s="710">
        <v>233404</v>
      </c>
      <c r="BP35" s="706"/>
      <c r="BQ35" s="397">
        <f t="shared" si="432"/>
        <v>1</v>
      </c>
      <c r="BR35" s="397">
        <f t="shared" si="329"/>
        <v>1</v>
      </c>
      <c r="BS35" s="398">
        <f t="shared" si="330"/>
        <v>1</v>
      </c>
      <c r="BT35" s="398">
        <f t="shared" si="331"/>
        <v>1</v>
      </c>
      <c r="BU35" s="398">
        <f t="shared" si="332"/>
        <v>1</v>
      </c>
      <c r="BV35" s="398">
        <f t="shared" si="333"/>
        <v>1</v>
      </c>
      <c r="BW35" s="404">
        <f t="shared" si="334"/>
        <v>233404</v>
      </c>
      <c r="BX35" s="400">
        <f t="shared" si="335"/>
        <v>0</v>
      </c>
      <c r="CA35" s="621" t="s">
        <v>417</v>
      </c>
      <c r="CB35" s="758" t="s">
        <v>418</v>
      </c>
      <c r="CC35" s="583" t="s">
        <v>148</v>
      </c>
      <c r="CD35" s="586">
        <v>23</v>
      </c>
      <c r="CE35" s="756">
        <v>125000</v>
      </c>
      <c r="CF35" s="757">
        <f t="shared" si="197"/>
        <v>2875000</v>
      </c>
      <c r="CG35" s="978"/>
      <c r="CH35" s="397">
        <f t="shared" si="336"/>
        <v>1</v>
      </c>
      <c r="CI35" s="397">
        <f t="shared" si="337"/>
        <v>1</v>
      </c>
      <c r="CJ35" s="398">
        <f t="shared" si="338"/>
        <v>1</v>
      </c>
      <c r="CK35" s="398">
        <f t="shared" si="339"/>
        <v>1</v>
      </c>
      <c r="CL35" s="398">
        <f t="shared" si="340"/>
        <v>1</v>
      </c>
      <c r="CM35" s="398">
        <f t="shared" si="341"/>
        <v>1</v>
      </c>
      <c r="CN35" s="404">
        <f t="shared" si="342"/>
        <v>2875000</v>
      </c>
      <c r="CO35" s="400">
        <f t="shared" si="343"/>
        <v>0</v>
      </c>
      <c r="CR35" s="1015" t="s">
        <v>417</v>
      </c>
      <c r="CS35" s="793" t="s">
        <v>418</v>
      </c>
      <c r="CT35" s="794" t="s">
        <v>148</v>
      </c>
      <c r="CU35" s="795">
        <v>23</v>
      </c>
      <c r="CV35" s="796">
        <v>69600</v>
      </c>
      <c r="CW35" s="797">
        <f t="shared" si="206"/>
        <v>1600800</v>
      </c>
      <c r="CX35" s="1002"/>
      <c r="CY35" s="397">
        <f t="shared" si="344"/>
        <v>1</v>
      </c>
      <c r="CZ35" s="397">
        <f t="shared" si="345"/>
        <v>1</v>
      </c>
      <c r="DA35" s="398">
        <f t="shared" si="346"/>
        <v>1</v>
      </c>
      <c r="DB35" s="398">
        <f t="shared" si="347"/>
        <v>1</v>
      </c>
      <c r="DC35" s="398">
        <f t="shared" si="348"/>
        <v>1</v>
      </c>
      <c r="DD35" s="398">
        <f t="shared" si="349"/>
        <v>1</v>
      </c>
      <c r="DE35" s="404">
        <f t="shared" si="350"/>
        <v>1600800</v>
      </c>
      <c r="DF35" s="400">
        <f t="shared" si="351"/>
        <v>0</v>
      </c>
      <c r="DI35" s="621" t="s">
        <v>417</v>
      </c>
      <c r="DJ35" s="592" t="s">
        <v>418</v>
      </c>
      <c r="DK35" s="583" t="s">
        <v>148</v>
      </c>
      <c r="DL35" s="586">
        <v>23</v>
      </c>
      <c r="DM35" s="487">
        <v>10180</v>
      </c>
      <c r="DN35" s="488">
        <f t="shared" si="215"/>
        <v>234140</v>
      </c>
      <c r="DO35" s="489"/>
      <c r="DP35" s="397">
        <f t="shared" si="352"/>
        <v>1</v>
      </c>
      <c r="DQ35" s="397">
        <f t="shared" si="353"/>
        <v>1</v>
      </c>
      <c r="DR35" s="398">
        <f t="shared" si="354"/>
        <v>1</v>
      </c>
      <c r="DS35" s="398">
        <f t="shared" si="355"/>
        <v>1</v>
      </c>
      <c r="DT35" s="398">
        <f t="shared" si="356"/>
        <v>1</v>
      </c>
      <c r="DU35" s="398">
        <f t="shared" si="357"/>
        <v>1</v>
      </c>
      <c r="DV35" s="404">
        <f t="shared" si="358"/>
        <v>234140</v>
      </c>
      <c r="DW35" s="400">
        <f t="shared" si="359"/>
        <v>0</v>
      </c>
      <c r="DZ35" s="621" t="s">
        <v>417</v>
      </c>
      <c r="EA35" s="592" t="s">
        <v>418</v>
      </c>
      <c r="EB35" s="583" t="s">
        <v>148</v>
      </c>
      <c r="EC35" s="586">
        <v>23</v>
      </c>
      <c r="ED35" s="487">
        <v>125758</v>
      </c>
      <c r="EE35" s="488">
        <f t="shared" si="224"/>
        <v>2892434</v>
      </c>
      <c r="EF35" s="489"/>
      <c r="EG35" s="397">
        <f t="shared" si="360"/>
        <v>1</v>
      </c>
      <c r="EH35" s="397">
        <f t="shared" si="361"/>
        <v>1</v>
      </c>
      <c r="EI35" s="398">
        <f t="shared" si="362"/>
        <v>1</v>
      </c>
      <c r="EJ35" s="398">
        <f t="shared" si="363"/>
        <v>1</v>
      </c>
      <c r="EK35" s="398">
        <f t="shared" si="364"/>
        <v>1</v>
      </c>
      <c r="EL35" s="398">
        <f t="shared" si="365"/>
        <v>1</v>
      </c>
      <c r="EM35" s="404">
        <f t="shared" si="366"/>
        <v>2892434</v>
      </c>
      <c r="EN35" s="400">
        <f t="shared" si="367"/>
        <v>0</v>
      </c>
      <c r="EQ35" s="621" t="s">
        <v>417</v>
      </c>
      <c r="ER35" s="592" t="s">
        <v>418</v>
      </c>
      <c r="ES35" s="583" t="s">
        <v>148</v>
      </c>
      <c r="ET35" s="586">
        <v>23</v>
      </c>
      <c r="EU35" s="487">
        <v>25400</v>
      </c>
      <c r="EV35" s="488">
        <f t="shared" si="233"/>
        <v>584200</v>
      </c>
      <c r="EW35" s="489"/>
      <c r="EX35" s="397">
        <f t="shared" si="368"/>
        <v>1</v>
      </c>
      <c r="EY35" s="397">
        <f t="shared" si="369"/>
        <v>1</v>
      </c>
      <c r="EZ35" s="398">
        <f t="shared" si="370"/>
        <v>1</v>
      </c>
      <c r="FA35" s="398">
        <f t="shared" si="371"/>
        <v>1</v>
      </c>
      <c r="FB35" s="398">
        <f t="shared" si="372"/>
        <v>1</v>
      </c>
      <c r="FC35" s="398">
        <f t="shared" si="373"/>
        <v>1</v>
      </c>
      <c r="FD35" s="404">
        <f t="shared" si="374"/>
        <v>584200</v>
      </c>
      <c r="FE35" s="400">
        <f t="shared" si="375"/>
        <v>0</v>
      </c>
      <c r="FH35" s="621" t="s">
        <v>417</v>
      </c>
      <c r="FI35" s="592" t="s">
        <v>418</v>
      </c>
      <c r="FJ35" s="583" t="s">
        <v>148</v>
      </c>
      <c r="FK35" s="586">
        <v>23</v>
      </c>
      <c r="FL35" s="487">
        <v>17550</v>
      </c>
      <c r="FM35" s="488">
        <f t="shared" si="242"/>
        <v>403650</v>
      </c>
      <c r="FN35" s="489"/>
      <c r="FO35" s="397">
        <f t="shared" si="376"/>
        <v>1</v>
      </c>
      <c r="FP35" s="397">
        <f t="shared" si="377"/>
        <v>1</v>
      </c>
      <c r="FQ35" s="398">
        <f t="shared" si="378"/>
        <v>1</v>
      </c>
      <c r="FR35" s="398">
        <f t="shared" si="379"/>
        <v>1</v>
      </c>
      <c r="FS35" s="398">
        <f t="shared" si="380"/>
        <v>1</v>
      </c>
      <c r="FT35" s="398">
        <f t="shared" si="381"/>
        <v>1</v>
      </c>
      <c r="FU35" s="404">
        <f t="shared" si="382"/>
        <v>403650</v>
      </c>
      <c r="FV35" s="400">
        <f t="shared" si="383"/>
        <v>0</v>
      </c>
      <c r="FY35" s="1042" t="s">
        <v>417</v>
      </c>
      <c r="FZ35" s="876" t="s">
        <v>418</v>
      </c>
      <c r="GA35" s="861" t="s">
        <v>148</v>
      </c>
      <c r="GB35" s="866">
        <v>23</v>
      </c>
      <c r="GC35" s="863">
        <v>73754</v>
      </c>
      <c r="GD35" s="864">
        <f t="shared" si="251"/>
        <v>1696342</v>
      </c>
      <c r="GE35" s="1029"/>
      <c r="GF35" s="397">
        <f t="shared" si="384"/>
        <v>1</v>
      </c>
      <c r="GG35" s="397">
        <f t="shared" si="385"/>
        <v>1</v>
      </c>
      <c r="GH35" s="398">
        <f t="shared" si="386"/>
        <v>1</v>
      </c>
      <c r="GI35" s="398">
        <f t="shared" si="387"/>
        <v>1</v>
      </c>
      <c r="GJ35" s="398">
        <f t="shared" si="388"/>
        <v>1</v>
      </c>
      <c r="GK35" s="398">
        <f t="shared" si="389"/>
        <v>1</v>
      </c>
      <c r="GL35" s="404">
        <f t="shared" si="390"/>
        <v>1696342</v>
      </c>
      <c r="GM35" s="400">
        <f t="shared" si="391"/>
        <v>0</v>
      </c>
      <c r="GP35" s="621" t="s">
        <v>417</v>
      </c>
      <c r="GQ35" s="592" t="s">
        <v>418</v>
      </c>
      <c r="GR35" s="583" t="s">
        <v>148</v>
      </c>
      <c r="GS35" s="586">
        <v>23</v>
      </c>
      <c r="GT35" s="487">
        <v>10230</v>
      </c>
      <c r="GU35" s="488">
        <f t="shared" si="260"/>
        <v>235290</v>
      </c>
      <c r="GV35" s="489"/>
      <c r="GW35" s="397">
        <f t="shared" si="392"/>
        <v>1</v>
      </c>
      <c r="GX35" s="397">
        <f t="shared" si="393"/>
        <v>1</v>
      </c>
      <c r="GY35" s="398">
        <f t="shared" si="394"/>
        <v>1</v>
      </c>
      <c r="GZ35" s="398">
        <f t="shared" si="395"/>
        <v>1</v>
      </c>
      <c r="HA35" s="398">
        <f t="shared" si="396"/>
        <v>1</v>
      </c>
      <c r="HB35" s="398">
        <f t="shared" si="397"/>
        <v>1</v>
      </c>
      <c r="HC35" s="404">
        <f t="shared" si="398"/>
        <v>235290</v>
      </c>
      <c r="HD35" s="400">
        <f t="shared" si="399"/>
        <v>0</v>
      </c>
      <c r="HG35" s="621" t="s">
        <v>417</v>
      </c>
      <c r="HH35" s="592" t="s">
        <v>418</v>
      </c>
      <c r="HI35" s="583" t="s">
        <v>148</v>
      </c>
      <c r="HJ35" s="586">
        <v>23</v>
      </c>
      <c r="HK35" s="487">
        <v>80000</v>
      </c>
      <c r="HL35" s="488">
        <f t="shared" si="269"/>
        <v>1840000</v>
      </c>
      <c r="HM35" s="489"/>
      <c r="HN35" s="397">
        <f t="shared" si="400"/>
        <v>1</v>
      </c>
      <c r="HO35" s="397">
        <f t="shared" si="401"/>
        <v>1</v>
      </c>
      <c r="HP35" s="398">
        <f t="shared" si="402"/>
        <v>1</v>
      </c>
      <c r="HQ35" s="398">
        <f t="shared" si="403"/>
        <v>1</v>
      </c>
      <c r="HR35" s="398">
        <f t="shared" si="404"/>
        <v>1</v>
      </c>
      <c r="HS35" s="398">
        <f t="shared" si="405"/>
        <v>1</v>
      </c>
      <c r="HT35" s="404">
        <f t="shared" si="406"/>
        <v>1840000</v>
      </c>
      <c r="HU35" s="400">
        <f t="shared" si="407"/>
        <v>0</v>
      </c>
      <c r="HX35" s="621" t="s">
        <v>417</v>
      </c>
      <c r="HY35" s="592" t="s">
        <v>418</v>
      </c>
      <c r="HZ35" s="583" t="s">
        <v>148</v>
      </c>
      <c r="IA35" s="586">
        <v>23</v>
      </c>
      <c r="IB35" s="487">
        <v>60000</v>
      </c>
      <c r="IC35" s="488">
        <f t="shared" si="278"/>
        <v>1380000</v>
      </c>
      <c r="ID35" s="489"/>
      <c r="IE35" s="397">
        <f t="shared" si="408"/>
        <v>1</v>
      </c>
      <c r="IF35" s="397">
        <f t="shared" si="409"/>
        <v>1</v>
      </c>
      <c r="IG35" s="398">
        <f t="shared" si="410"/>
        <v>1</v>
      </c>
      <c r="IH35" s="398">
        <f t="shared" si="411"/>
        <v>1</v>
      </c>
      <c r="II35" s="398">
        <f t="shared" si="412"/>
        <v>1</v>
      </c>
      <c r="IJ35" s="398">
        <f t="shared" si="413"/>
        <v>1</v>
      </c>
      <c r="IK35" s="404">
        <f t="shared" si="414"/>
        <v>1380000</v>
      </c>
      <c r="IL35" s="400">
        <f t="shared" si="415"/>
        <v>0</v>
      </c>
      <c r="IO35" s="621" t="s">
        <v>417</v>
      </c>
      <c r="IP35" s="592" t="s">
        <v>418</v>
      </c>
      <c r="IQ35" s="583" t="s">
        <v>148</v>
      </c>
      <c r="IR35" s="586">
        <v>23</v>
      </c>
      <c r="IS35" s="487">
        <v>25000</v>
      </c>
      <c r="IT35" s="488">
        <f t="shared" si="287"/>
        <v>575000</v>
      </c>
      <c r="IU35" s="489"/>
      <c r="IV35" s="397">
        <f t="shared" si="416"/>
        <v>1</v>
      </c>
      <c r="IW35" s="397">
        <f t="shared" si="417"/>
        <v>1</v>
      </c>
      <c r="IX35" s="398">
        <f t="shared" si="418"/>
        <v>1</v>
      </c>
      <c r="IY35" s="398">
        <f t="shared" si="419"/>
        <v>1</v>
      </c>
      <c r="IZ35" s="398">
        <f t="shared" si="420"/>
        <v>1</v>
      </c>
      <c r="JA35" s="398">
        <f t="shared" si="421"/>
        <v>1</v>
      </c>
      <c r="JB35" s="404">
        <f t="shared" si="422"/>
        <v>575000</v>
      </c>
      <c r="JC35" s="400">
        <f t="shared" si="423"/>
        <v>0</v>
      </c>
      <c r="JF35" s="621" t="s">
        <v>417</v>
      </c>
      <c r="JG35" s="592" t="s">
        <v>418</v>
      </c>
      <c r="JH35" s="583" t="s">
        <v>148</v>
      </c>
      <c r="JI35" s="586">
        <v>23</v>
      </c>
      <c r="JJ35" s="487">
        <v>10099</v>
      </c>
      <c r="JK35" s="488">
        <f t="shared" si="296"/>
        <v>232277</v>
      </c>
      <c r="JL35" s="489"/>
      <c r="JM35" s="397">
        <f t="shared" si="424"/>
        <v>1</v>
      </c>
      <c r="JN35" s="397">
        <f t="shared" si="425"/>
        <v>1</v>
      </c>
      <c r="JO35" s="398">
        <f t="shared" si="426"/>
        <v>1</v>
      </c>
      <c r="JP35" s="398">
        <f t="shared" si="427"/>
        <v>1</v>
      </c>
      <c r="JQ35" s="398">
        <f t="shared" si="428"/>
        <v>1</v>
      </c>
      <c r="JR35" s="398">
        <f t="shared" si="429"/>
        <v>1</v>
      </c>
      <c r="JS35" s="404">
        <f t="shared" si="430"/>
        <v>232277</v>
      </c>
      <c r="JT35" s="400">
        <f t="shared" si="431"/>
        <v>0</v>
      </c>
    </row>
    <row r="36" spans="2:280" ht="72.75" customHeight="1">
      <c r="B36" s="483" t="s">
        <v>419</v>
      </c>
      <c r="C36" s="499" t="s">
        <v>420</v>
      </c>
      <c r="D36" s="485" t="s">
        <v>148</v>
      </c>
      <c r="E36" s="491">
        <v>68</v>
      </c>
      <c r="F36" s="487"/>
      <c r="G36" s="488">
        <f t="shared" si="170"/>
        <v>0</v>
      </c>
      <c r="H36" s="489"/>
      <c r="K36" s="483"/>
      <c r="L36" s="499"/>
      <c r="M36" s="485"/>
      <c r="N36" s="491"/>
      <c r="O36" s="487"/>
      <c r="P36" s="488"/>
      <c r="Q36" s="489"/>
      <c r="R36" s="397" t="e">
        <f t="shared" ref="R36" si="433">IF(EXACT(VLOOKUP(K36,OFERTA_0,2,FALSE),L36),1,0)</f>
        <v>#N/A</v>
      </c>
      <c r="S36" s="397" t="e">
        <f t="shared" ref="S36" si="434">IF(EXACT(VLOOKUP(K36,OFERTA_0,3,FALSE),M36),1,0)</f>
        <v>#N/A</v>
      </c>
      <c r="T36" s="398" t="e">
        <f t="shared" ref="T36" si="435">IF(EXACT(VLOOKUP(K36,OFERTA_0,4,FALSE),N36),1,0)</f>
        <v>#N/A</v>
      </c>
      <c r="U36" s="398">
        <f t="shared" ref="U36" si="436">IF(O36=0,0,1)</f>
        <v>0</v>
      </c>
      <c r="V36" s="398">
        <f t="shared" ref="V36" si="437">IF(P36=0,0,1)</f>
        <v>0</v>
      </c>
      <c r="W36" s="398" t="e">
        <f t="shared" ref="W36" si="438">PRODUCT(R36:V36)</f>
        <v>#N/A</v>
      </c>
      <c r="X36" s="404">
        <f t="shared" ref="X36" si="439">ROUND(P36,0)</f>
        <v>0</v>
      </c>
      <c r="Y36" s="400">
        <f t="shared" ref="Y36" si="440">P36-X36</f>
        <v>0</v>
      </c>
      <c r="Z36" s="392"/>
      <c r="AA36" s="392"/>
      <c r="AB36" s="621" t="s">
        <v>419</v>
      </c>
      <c r="AC36" s="592" t="s">
        <v>420</v>
      </c>
      <c r="AD36" s="583" t="s">
        <v>148</v>
      </c>
      <c r="AE36" s="586">
        <v>68</v>
      </c>
      <c r="AF36" s="487">
        <v>9456.4499999999989</v>
      </c>
      <c r="AG36" s="488">
        <f t="shared" si="171"/>
        <v>643039</v>
      </c>
      <c r="AH36" s="489"/>
      <c r="AI36" s="397">
        <f t="shared" si="313"/>
        <v>1</v>
      </c>
      <c r="AJ36" s="397">
        <f t="shared" si="314"/>
        <v>1</v>
      </c>
      <c r="AK36" s="398">
        <f t="shared" si="315"/>
        <v>1</v>
      </c>
      <c r="AL36" s="398">
        <f t="shared" si="316"/>
        <v>1</v>
      </c>
      <c r="AM36" s="398">
        <f t="shared" si="317"/>
        <v>1</v>
      </c>
      <c r="AN36" s="398">
        <f t="shared" si="318"/>
        <v>1</v>
      </c>
      <c r="AO36" s="404">
        <f t="shared" si="319"/>
        <v>643039</v>
      </c>
      <c r="AP36" s="400">
        <f t="shared" si="320"/>
        <v>0</v>
      </c>
      <c r="AQ36" s="392"/>
      <c r="AR36" s="392"/>
      <c r="AS36" s="940" t="s">
        <v>419</v>
      </c>
      <c r="AT36" s="652" t="s">
        <v>420</v>
      </c>
      <c r="AU36" s="635" t="s">
        <v>148</v>
      </c>
      <c r="AV36" s="640">
        <v>68</v>
      </c>
      <c r="AW36" s="637">
        <v>16731.123240000001</v>
      </c>
      <c r="AX36" s="638">
        <f t="shared" si="180"/>
        <v>1137716</v>
      </c>
      <c r="AY36" s="928"/>
      <c r="AZ36" s="397">
        <f t="shared" si="321"/>
        <v>1</v>
      </c>
      <c r="BA36" s="397">
        <f t="shared" si="322"/>
        <v>1</v>
      </c>
      <c r="BB36" s="398">
        <f t="shared" si="323"/>
        <v>1</v>
      </c>
      <c r="BC36" s="398">
        <f t="shared" si="324"/>
        <v>1</v>
      </c>
      <c r="BD36" s="398">
        <f t="shared" si="325"/>
        <v>1</v>
      </c>
      <c r="BE36" s="398">
        <f t="shared" si="326"/>
        <v>1</v>
      </c>
      <c r="BF36" s="404">
        <f t="shared" si="327"/>
        <v>1137716</v>
      </c>
      <c r="BG36" s="400">
        <f t="shared" si="328"/>
        <v>0</v>
      </c>
      <c r="BJ36" s="954" t="s">
        <v>715</v>
      </c>
      <c r="BK36" s="1056" t="s">
        <v>827</v>
      </c>
      <c r="BL36" s="707" t="s">
        <v>649</v>
      </c>
      <c r="BM36" s="708">
        <v>68</v>
      </c>
      <c r="BN36" s="709">
        <v>7836</v>
      </c>
      <c r="BO36" s="710">
        <v>532848</v>
      </c>
      <c r="BP36" s="706"/>
      <c r="BQ36" s="397">
        <v>1</v>
      </c>
      <c r="BR36" s="397">
        <f t="shared" si="329"/>
        <v>1</v>
      </c>
      <c r="BS36" s="398">
        <f t="shared" si="330"/>
        <v>1</v>
      </c>
      <c r="BT36" s="398">
        <f t="shared" si="331"/>
        <v>1</v>
      </c>
      <c r="BU36" s="398">
        <f t="shared" si="332"/>
        <v>1</v>
      </c>
      <c r="BV36" s="398">
        <f t="shared" si="333"/>
        <v>1</v>
      </c>
      <c r="BW36" s="404">
        <f t="shared" si="334"/>
        <v>532848</v>
      </c>
      <c r="BX36" s="400">
        <f t="shared" si="335"/>
        <v>0</v>
      </c>
      <c r="CA36" s="621" t="s">
        <v>419</v>
      </c>
      <c r="CB36" s="758" t="s">
        <v>420</v>
      </c>
      <c r="CC36" s="583" t="s">
        <v>148</v>
      </c>
      <c r="CD36" s="586">
        <v>68</v>
      </c>
      <c r="CE36" s="756">
        <v>90000</v>
      </c>
      <c r="CF36" s="757">
        <f t="shared" si="197"/>
        <v>6120000</v>
      </c>
      <c r="CG36" s="978"/>
      <c r="CH36" s="397">
        <f t="shared" si="336"/>
        <v>1</v>
      </c>
      <c r="CI36" s="397">
        <f t="shared" si="337"/>
        <v>1</v>
      </c>
      <c r="CJ36" s="398">
        <f t="shared" si="338"/>
        <v>1</v>
      </c>
      <c r="CK36" s="398">
        <f t="shared" si="339"/>
        <v>1</v>
      </c>
      <c r="CL36" s="398">
        <f t="shared" si="340"/>
        <v>1</v>
      </c>
      <c r="CM36" s="398">
        <f t="shared" si="341"/>
        <v>1</v>
      </c>
      <c r="CN36" s="404">
        <f t="shared" si="342"/>
        <v>6120000</v>
      </c>
      <c r="CO36" s="400">
        <f t="shared" si="343"/>
        <v>0</v>
      </c>
      <c r="CR36" s="1015" t="s">
        <v>419</v>
      </c>
      <c r="CS36" s="793" t="s">
        <v>420</v>
      </c>
      <c r="CT36" s="794" t="s">
        <v>148</v>
      </c>
      <c r="CU36" s="795">
        <v>68</v>
      </c>
      <c r="CV36" s="796">
        <v>62640</v>
      </c>
      <c r="CW36" s="797">
        <f t="shared" si="206"/>
        <v>4259520</v>
      </c>
      <c r="CX36" s="1002"/>
      <c r="CY36" s="397">
        <f t="shared" si="344"/>
        <v>1</v>
      </c>
      <c r="CZ36" s="397">
        <f t="shared" si="345"/>
        <v>1</v>
      </c>
      <c r="DA36" s="398">
        <f t="shared" si="346"/>
        <v>1</v>
      </c>
      <c r="DB36" s="398">
        <f t="shared" si="347"/>
        <v>1</v>
      </c>
      <c r="DC36" s="398">
        <f t="shared" si="348"/>
        <v>1</v>
      </c>
      <c r="DD36" s="398">
        <f t="shared" si="349"/>
        <v>1</v>
      </c>
      <c r="DE36" s="404">
        <f t="shared" si="350"/>
        <v>4259520</v>
      </c>
      <c r="DF36" s="400">
        <f t="shared" si="351"/>
        <v>0</v>
      </c>
      <c r="DI36" s="621" t="s">
        <v>419</v>
      </c>
      <c r="DJ36" s="592" t="s">
        <v>420</v>
      </c>
      <c r="DK36" s="583" t="s">
        <v>148</v>
      </c>
      <c r="DL36" s="586">
        <v>68</v>
      </c>
      <c r="DM36" s="487">
        <v>7860</v>
      </c>
      <c r="DN36" s="488">
        <f t="shared" si="215"/>
        <v>534480</v>
      </c>
      <c r="DO36" s="489"/>
      <c r="DP36" s="397">
        <f t="shared" si="352"/>
        <v>1</v>
      </c>
      <c r="DQ36" s="397">
        <f t="shared" si="353"/>
        <v>1</v>
      </c>
      <c r="DR36" s="398">
        <f t="shared" si="354"/>
        <v>1</v>
      </c>
      <c r="DS36" s="398">
        <f t="shared" si="355"/>
        <v>1</v>
      </c>
      <c r="DT36" s="398">
        <f t="shared" si="356"/>
        <v>1</v>
      </c>
      <c r="DU36" s="398">
        <f t="shared" si="357"/>
        <v>1</v>
      </c>
      <c r="DV36" s="404">
        <f t="shared" si="358"/>
        <v>534480</v>
      </c>
      <c r="DW36" s="400">
        <f t="shared" si="359"/>
        <v>0</v>
      </c>
      <c r="DZ36" s="621" t="s">
        <v>419</v>
      </c>
      <c r="EA36" s="592" t="s">
        <v>420</v>
      </c>
      <c r="EB36" s="583" t="s">
        <v>148</v>
      </c>
      <c r="EC36" s="586">
        <v>68</v>
      </c>
      <c r="ED36" s="487">
        <v>102723</v>
      </c>
      <c r="EE36" s="488">
        <f t="shared" si="224"/>
        <v>6985164</v>
      </c>
      <c r="EF36" s="489"/>
      <c r="EG36" s="397">
        <f t="shared" si="360"/>
        <v>1</v>
      </c>
      <c r="EH36" s="397">
        <f t="shared" si="361"/>
        <v>1</v>
      </c>
      <c r="EI36" s="398">
        <f t="shared" si="362"/>
        <v>1</v>
      </c>
      <c r="EJ36" s="398">
        <f t="shared" si="363"/>
        <v>1</v>
      </c>
      <c r="EK36" s="398">
        <f t="shared" si="364"/>
        <v>1</v>
      </c>
      <c r="EL36" s="398">
        <f t="shared" si="365"/>
        <v>1</v>
      </c>
      <c r="EM36" s="404">
        <f t="shared" si="366"/>
        <v>6985164</v>
      </c>
      <c r="EN36" s="400">
        <f t="shared" si="367"/>
        <v>0</v>
      </c>
      <c r="EQ36" s="621" t="s">
        <v>419</v>
      </c>
      <c r="ER36" s="592" t="s">
        <v>420</v>
      </c>
      <c r="ES36" s="583" t="s">
        <v>148</v>
      </c>
      <c r="ET36" s="586">
        <v>68</v>
      </c>
      <c r="EU36" s="487">
        <v>25400</v>
      </c>
      <c r="EV36" s="488">
        <f t="shared" si="233"/>
        <v>1727200</v>
      </c>
      <c r="EW36" s="489"/>
      <c r="EX36" s="397">
        <f t="shared" si="368"/>
        <v>1</v>
      </c>
      <c r="EY36" s="397">
        <f t="shared" si="369"/>
        <v>1</v>
      </c>
      <c r="EZ36" s="398">
        <f t="shared" si="370"/>
        <v>1</v>
      </c>
      <c r="FA36" s="398">
        <f t="shared" si="371"/>
        <v>1</v>
      </c>
      <c r="FB36" s="398">
        <f t="shared" si="372"/>
        <v>1</v>
      </c>
      <c r="FC36" s="398">
        <f t="shared" si="373"/>
        <v>1</v>
      </c>
      <c r="FD36" s="404">
        <f t="shared" si="374"/>
        <v>1727200</v>
      </c>
      <c r="FE36" s="400">
        <f t="shared" si="375"/>
        <v>0</v>
      </c>
      <c r="FH36" s="621" t="s">
        <v>419</v>
      </c>
      <c r="FI36" s="592" t="s">
        <v>420</v>
      </c>
      <c r="FJ36" s="583" t="s">
        <v>148</v>
      </c>
      <c r="FK36" s="586">
        <v>68</v>
      </c>
      <c r="FL36" s="487">
        <v>17550</v>
      </c>
      <c r="FM36" s="488">
        <f t="shared" si="242"/>
        <v>1193400</v>
      </c>
      <c r="FN36" s="489"/>
      <c r="FO36" s="397">
        <f t="shared" si="376"/>
        <v>1</v>
      </c>
      <c r="FP36" s="397">
        <f t="shared" si="377"/>
        <v>1</v>
      </c>
      <c r="FQ36" s="398">
        <f t="shared" si="378"/>
        <v>1</v>
      </c>
      <c r="FR36" s="398">
        <f t="shared" si="379"/>
        <v>1</v>
      </c>
      <c r="FS36" s="398">
        <f t="shared" si="380"/>
        <v>1</v>
      </c>
      <c r="FT36" s="398">
        <f t="shared" si="381"/>
        <v>1</v>
      </c>
      <c r="FU36" s="404">
        <f t="shared" si="382"/>
        <v>1193400</v>
      </c>
      <c r="FV36" s="400">
        <f t="shared" si="383"/>
        <v>0</v>
      </c>
      <c r="FY36" s="1042" t="s">
        <v>419</v>
      </c>
      <c r="FZ36" s="876" t="s">
        <v>420</v>
      </c>
      <c r="GA36" s="861" t="s">
        <v>148</v>
      </c>
      <c r="GB36" s="866">
        <v>68</v>
      </c>
      <c r="GC36" s="863">
        <v>41450</v>
      </c>
      <c r="GD36" s="864">
        <f t="shared" si="251"/>
        <v>2818600</v>
      </c>
      <c r="GE36" s="1029"/>
      <c r="GF36" s="397">
        <f t="shared" si="384"/>
        <v>1</v>
      </c>
      <c r="GG36" s="397">
        <f t="shared" si="385"/>
        <v>1</v>
      </c>
      <c r="GH36" s="398">
        <f t="shared" si="386"/>
        <v>1</v>
      </c>
      <c r="GI36" s="398">
        <f t="shared" si="387"/>
        <v>1</v>
      </c>
      <c r="GJ36" s="398">
        <f t="shared" si="388"/>
        <v>1</v>
      </c>
      <c r="GK36" s="398">
        <f t="shared" si="389"/>
        <v>1</v>
      </c>
      <c r="GL36" s="404">
        <f t="shared" si="390"/>
        <v>2818600</v>
      </c>
      <c r="GM36" s="400">
        <f t="shared" si="391"/>
        <v>0</v>
      </c>
      <c r="GP36" s="621" t="s">
        <v>419</v>
      </c>
      <c r="GQ36" s="592" t="s">
        <v>420</v>
      </c>
      <c r="GR36" s="583" t="s">
        <v>148</v>
      </c>
      <c r="GS36" s="586">
        <v>68</v>
      </c>
      <c r="GT36" s="487">
        <v>7899</v>
      </c>
      <c r="GU36" s="488">
        <f t="shared" si="260"/>
        <v>537132</v>
      </c>
      <c r="GV36" s="489"/>
      <c r="GW36" s="397">
        <f t="shared" si="392"/>
        <v>1</v>
      </c>
      <c r="GX36" s="397">
        <f t="shared" si="393"/>
        <v>1</v>
      </c>
      <c r="GY36" s="398">
        <f t="shared" si="394"/>
        <v>1</v>
      </c>
      <c r="GZ36" s="398">
        <f t="shared" si="395"/>
        <v>1</v>
      </c>
      <c r="HA36" s="398">
        <f t="shared" si="396"/>
        <v>1</v>
      </c>
      <c r="HB36" s="398">
        <f t="shared" si="397"/>
        <v>1</v>
      </c>
      <c r="HC36" s="404">
        <f t="shared" si="398"/>
        <v>537132</v>
      </c>
      <c r="HD36" s="400">
        <f t="shared" si="399"/>
        <v>0</v>
      </c>
      <c r="HG36" s="621" t="s">
        <v>419</v>
      </c>
      <c r="HH36" s="592" t="s">
        <v>420</v>
      </c>
      <c r="HI36" s="583" t="s">
        <v>148</v>
      </c>
      <c r="HJ36" s="586">
        <v>68</v>
      </c>
      <c r="HK36" s="487">
        <v>40000</v>
      </c>
      <c r="HL36" s="488">
        <f t="shared" si="269"/>
        <v>2720000</v>
      </c>
      <c r="HM36" s="489"/>
      <c r="HN36" s="397">
        <f t="shared" si="400"/>
        <v>1</v>
      </c>
      <c r="HO36" s="397">
        <f t="shared" si="401"/>
        <v>1</v>
      </c>
      <c r="HP36" s="398">
        <f t="shared" si="402"/>
        <v>1</v>
      </c>
      <c r="HQ36" s="398">
        <f t="shared" si="403"/>
        <v>1</v>
      </c>
      <c r="HR36" s="398">
        <f t="shared" si="404"/>
        <v>1</v>
      </c>
      <c r="HS36" s="398">
        <f t="shared" si="405"/>
        <v>1</v>
      </c>
      <c r="HT36" s="404">
        <f t="shared" si="406"/>
        <v>2720000</v>
      </c>
      <c r="HU36" s="400">
        <f t="shared" si="407"/>
        <v>0</v>
      </c>
      <c r="HX36" s="621" t="s">
        <v>419</v>
      </c>
      <c r="HY36" s="592" t="s">
        <v>420</v>
      </c>
      <c r="HZ36" s="583" t="s">
        <v>148</v>
      </c>
      <c r="IA36" s="586">
        <v>68</v>
      </c>
      <c r="IB36" s="487">
        <v>50000</v>
      </c>
      <c r="IC36" s="488">
        <f t="shared" si="278"/>
        <v>3400000</v>
      </c>
      <c r="ID36" s="489"/>
      <c r="IE36" s="397">
        <f t="shared" si="408"/>
        <v>1</v>
      </c>
      <c r="IF36" s="397">
        <f t="shared" si="409"/>
        <v>1</v>
      </c>
      <c r="IG36" s="398">
        <f t="shared" si="410"/>
        <v>1</v>
      </c>
      <c r="IH36" s="398">
        <f t="shared" si="411"/>
        <v>1</v>
      </c>
      <c r="II36" s="398">
        <f t="shared" si="412"/>
        <v>1</v>
      </c>
      <c r="IJ36" s="398">
        <f t="shared" si="413"/>
        <v>1</v>
      </c>
      <c r="IK36" s="404">
        <f t="shared" si="414"/>
        <v>3400000</v>
      </c>
      <c r="IL36" s="400">
        <f t="shared" si="415"/>
        <v>0</v>
      </c>
      <c r="IO36" s="621" t="s">
        <v>419</v>
      </c>
      <c r="IP36" s="592" t="s">
        <v>420</v>
      </c>
      <c r="IQ36" s="583" t="s">
        <v>148</v>
      </c>
      <c r="IR36" s="586">
        <v>68</v>
      </c>
      <c r="IS36" s="487">
        <v>26000</v>
      </c>
      <c r="IT36" s="488">
        <f t="shared" si="287"/>
        <v>1768000</v>
      </c>
      <c r="IU36" s="489"/>
      <c r="IV36" s="397">
        <f t="shared" si="416"/>
        <v>1</v>
      </c>
      <c r="IW36" s="397">
        <f t="shared" si="417"/>
        <v>1</v>
      </c>
      <c r="IX36" s="398">
        <f t="shared" si="418"/>
        <v>1</v>
      </c>
      <c r="IY36" s="398">
        <f t="shared" si="419"/>
        <v>1</v>
      </c>
      <c r="IZ36" s="398">
        <f t="shared" si="420"/>
        <v>1</v>
      </c>
      <c r="JA36" s="398">
        <f t="shared" si="421"/>
        <v>1</v>
      </c>
      <c r="JB36" s="404">
        <f t="shared" si="422"/>
        <v>1768000</v>
      </c>
      <c r="JC36" s="400">
        <f t="shared" si="423"/>
        <v>0</v>
      </c>
      <c r="JF36" s="621" t="s">
        <v>419</v>
      </c>
      <c r="JG36" s="592" t="s">
        <v>420</v>
      </c>
      <c r="JH36" s="583" t="s">
        <v>148</v>
      </c>
      <c r="JI36" s="586">
        <v>68</v>
      </c>
      <c r="JJ36" s="487">
        <v>7797</v>
      </c>
      <c r="JK36" s="488">
        <f t="shared" si="296"/>
        <v>530196</v>
      </c>
      <c r="JL36" s="489"/>
      <c r="JM36" s="397">
        <f t="shared" si="424"/>
        <v>1</v>
      </c>
      <c r="JN36" s="397">
        <f t="shared" si="425"/>
        <v>1</v>
      </c>
      <c r="JO36" s="398">
        <f t="shared" si="426"/>
        <v>1</v>
      </c>
      <c r="JP36" s="398">
        <f t="shared" si="427"/>
        <v>1</v>
      </c>
      <c r="JQ36" s="398">
        <f t="shared" si="428"/>
        <v>1</v>
      </c>
      <c r="JR36" s="398">
        <f t="shared" si="429"/>
        <v>1</v>
      </c>
      <c r="JS36" s="404">
        <f t="shared" si="430"/>
        <v>530196</v>
      </c>
      <c r="JT36" s="400">
        <f t="shared" si="431"/>
        <v>0</v>
      </c>
    </row>
    <row r="37" spans="2:280" ht="105.75" customHeight="1" thickBot="1">
      <c r="B37" s="483" t="s">
        <v>421</v>
      </c>
      <c r="C37" s="499" t="s">
        <v>422</v>
      </c>
      <c r="D37" s="485" t="s">
        <v>147</v>
      </c>
      <c r="E37" s="491">
        <v>800</v>
      </c>
      <c r="F37" s="487"/>
      <c r="G37" s="488">
        <f t="shared" si="170"/>
        <v>0</v>
      </c>
      <c r="H37" s="489"/>
      <c r="K37" s="483"/>
      <c r="L37" s="499"/>
      <c r="M37" s="485"/>
      <c r="N37" s="491"/>
      <c r="O37" s="487"/>
      <c r="P37" s="488"/>
      <c r="Q37" s="489"/>
      <c r="R37" s="397" t="e">
        <f t="shared" si="305"/>
        <v>#N/A</v>
      </c>
      <c r="S37" s="397" t="e">
        <f t="shared" si="306"/>
        <v>#N/A</v>
      </c>
      <c r="T37" s="398" t="e">
        <f t="shared" si="307"/>
        <v>#N/A</v>
      </c>
      <c r="U37" s="398">
        <f t="shared" si="308"/>
        <v>0</v>
      </c>
      <c r="V37" s="398">
        <f t="shared" si="309"/>
        <v>0</v>
      </c>
      <c r="W37" s="398" t="e">
        <f t="shared" si="310"/>
        <v>#N/A</v>
      </c>
      <c r="X37" s="404">
        <f t="shared" si="311"/>
        <v>0</v>
      </c>
      <c r="Y37" s="400">
        <f t="shared" si="312"/>
        <v>0</v>
      </c>
      <c r="Z37" s="392"/>
      <c r="AA37" s="392"/>
      <c r="AB37" s="621" t="s">
        <v>421</v>
      </c>
      <c r="AC37" s="592" t="s">
        <v>422</v>
      </c>
      <c r="AD37" s="583" t="s">
        <v>147</v>
      </c>
      <c r="AE37" s="586">
        <v>800</v>
      </c>
      <c r="AF37" s="487">
        <v>5034.4399999999996</v>
      </c>
      <c r="AG37" s="488">
        <f t="shared" si="171"/>
        <v>4027552</v>
      </c>
      <c r="AH37" s="489"/>
      <c r="AI37" s="397">
        <f t="shared" si="313"/>
        <v>1</v>
      </c>
      <c r="AJ37" s="397">
        <f t="shared" si="314"/>
        <v>1</v>
      </c>
      <c r="AK37" s="398">
        <f t="shared" si="315"/>
        <v>1</v>
      </c>
      <c r="AL37" s="398">
        <f t="shared" si="316"/>
        <v>1</v>
      </c>
      <c r="AM37" s="398">
        <f t="shared" si="317"/>
        <v>1</v>
      </c>
      <c r="AN37" s="398">
        <f t="shared" si="318"/>
        <v>1</v>
      </c>
      <c r="AO37" s="404">
        <f t="shared" si="319"/>
        <v>4027552</v>
      </c>
      <c r="AP37" s="400">
        <f t="shared" si="320"/>
        <v>0</v>
      </c>
      <c r="AQ37" s="392"/>
      <c r="AR37" s="392"/>
      <c r="AS37" s="940" t="s">
        <v>421</v>
      </c>
      <c r="AT37" s="652" t="s">
        <v>422</v>
      </c>
      <c r="AU37" s="635" t="s">
        <v>147</v>
      </c>
      <c r="AV37" s="640">
        <v>800</v>
      </c>
      <c r="AW37" s="637">
        <v>15169.355679999999</v>
      </c>
      <c r="AX37" s="638">
        <f t="shared" si="180"/>
        <v>12135485</v>
      </c>
      <c r="AY37" s="928"/>
      <c r="AZ37" s="397">
        <f t="shared" si="321"/>
        <v>1</v>
      </c>
      <c r="BA37" s="397">
        <f t="shared" si="322"/>
        <v>1</v>
      </c>
      <c r="BB37" s="398">
        <f t="shared" si="323"/>
        <v>1</v>
      </c>
      <c r="BC37" s="398">
        <f t="shared" si="324"/>
        <v>1</v>
      </c>
      <c r="BD37" s="398">
        <f t="shared" si="325"/>
        <v>1</v>
      </c>
      <c r="BE37" s="398">
        <f t="shared" si="326"/>
        <v>1</v>
      </c>
      <c r="BF37" s="404">
        <f t="shared" si="327"/>
        <v>12135485</v>
      </c>
      <c r="BG37" s="400">
        <f t="shared" si="328"/>
        <v>0</v>
      </c>
      <c r="BJ37" s="954" t="s">
        <v>716</v>
      </c>
      <c r="BK37" s="1056" t="s">
        <v>422</v>
      </c>
      <c r="BL37" s="707" t="s">
        <v>645</v>
      </c>
      <c r="BM37" s="708">
        <v>800</v>
      </c>
      <c r="BN37" s="709">
        <v>5791</v>
      </c>
      <c r="BO37" s="710">
        <v>4632800</v>
      </c>
      <c r="BP37" s="706"/>
      <c r="BQ37" s="397">
        <f t="shared" si="432"/>
        <v>1</v>
      </c>
      <c r="BR37" s="397">
        <f t="shared" si="329"/>
        <v>1</v>
      </c>
      <c r="BS37" s="398">
        <f t="shared" si="330"/>
        <v>1</v>
      </c>
      <c r="BT37" s="398">
        <f t="shared" si="331"/>
        <v>1</v>
      </c>
      <c r="BU37" s="398">
        <f t="shared" si="332"/>
        <v>1</v>
      </c>
      <c r="BV37" s="398">
        <f t="shared" si="333"/>
        <v>1</v>
      </c>
      <c r="BW37" s="404">
        <f t="shared" si="334"/>
        <v>4632800</v>
      </c>
      <c r="BX37" s="400">
        <f t="shared" si="335"/>
        <v>0</v>
      </c>
      <c r="CA37" s="621" t="s">
        <v>421</v>
      </c>
      <c r="CB37" s="763" t="s">
        <v>422</v>
      </c>
      <c r="CC37" s="583" t="s">
        <v>147</v>
      </c>
      <c r="CD37" s="586">
        <v>800</v>
      </c>
      <c r="CE37" s="756">
        <v>19560</v>
      </c>
      <c r="CF37" s="757">
        <f t="shared" si="197"/>
        <v>15648000</v>
      </c>
      <c r="CG37" s="977"/>
      <c r="CH37" s="397">
        <f t="shared" si="336"/>
        <v>1</v>
      </c>
      <c r="CI37" s="397">
        <f t="shared" si="337"/>
        <v>1</v>
      </c>
      <c r="CJ37" s="398">
        <f t="shared" si="338"/>
        <v>1</v>
      </c>
      <c r="CK37" s="398">
        <f t="shared" si="339"/>
        <v>1</v>
      </c>
      <c r="CL37" s="398">
        <f t="shared" si="340"/>
        <v>1</v>
      </c>
      <c r="CM37" s="398">
        <f t="shared" si="341"/>
        <v>1</v>
      </c>
      <c r="CN37" s="404">
        <f t="shared" si="342"/>
        <v>15648000</v>
      </c>
      <c r="CO37" s="400">
        <f t="shared" si="343"/>
        <v>0</v>
      </c>
      <c r="CR37" s="1017" t="s">
        <v>421</v>
      </c>
      <c r="CS37" s="806" t="s">
        <v>422</v>
      </c>
      <c r="CT37" s="807" t="s">
        <v>147</v>
      </c>
      <c r="CU37" s="808">
        <v>800</v>
      </c>
      <c r="CV37" s="809">
        <v>11020</v>
      </c>
      <c r="CW37" s="810">
        <f t="shared" si="206"/>
        <v>8816000</v>
      </c>
      <c r="CX37" s="1003"/>
      <c r="CY37" s="397">
        <f t="shared" si="344"/>
        <v>1</v>
      </c>
      <c r="CZ37" s="397">
        <f t="shared" si="345"/>
        <v>1</v>
      </c>
      <c r="DA37" s="398">
        <f t="shared" si="346"/>
        <v>1</v>
      </c>
      <c r="DB37" s="398">
        <f t="shared" si="347"/>
        <v>1</v>
      </c>
      <c r="DC37" s="398">
        <f t="shared" si="348"/>
        <v>1</v>
      </c>
      <c r="DD37" s="398">
        <f t="shared" si="349"/>
        <v>1</v>
      </c>
      <c r="DE37" s="404">
        <f t="shared" si="350"/>
        <v>8816000</v>
      </c>
      <c r="DF37" s="400">
        <f t="shared" si="351"/>
        <v>0</v>
      </c>
      <c r="DI37" s="621" t="s">
        <v>421</v>
      </c>
      <c r="DJ37" s="592" t="s">
        <v>422</v>
      </c>
      <c r="DK37" s="583" t="s">
        <v>147</v>
      </c>
      <c r="DL37" s="586">
        <v>800</v>
      </c>
      <c r="DM37" s="487">
        <v>5810</v>
      </c>
      <c r="DN37" s="488">
        <f t="shared" si="215"/>
        <v>4648000</v>
      </c>
      <c r="DO37" s="489"/>
      <c r="DP37" s="397">
        <f t="shared" si="352"/>
        <v>1</v>
      </c>
      <c r="DQ37" s="397">
        <f t="shared" si="353"/>
        <v>1</v>
      </c>
      <c r="DR37" s="398">
        <f t="shared" si="354"/>
        <v>1</v>
      </c>
      <c r="DS37" s="398">
        <f t="shared" si="355"/>
        <v>1</v>
      </c>
      <c r="DT37" s="398">
        <f t="shared" si="356"/>
        <v>1</v>
      </c>
      <c r="DU37" s="398">
        <f t="shared" si="357"/>
        <v>1</v>
      </c>
      <c r="DV37" s="404">
        <f t="shared" si="358"/>
        <v>4648000</v>
      </c>
      <c r="DW37" s="400">
        <f t="shared" si="359"/>
        <v>0</v>
      </c>
      <c r="DZ37" s="621" t="s">
        <v>421</v>
      </c>
      <c r="EA37" s="592" t="s">
        <v>422</v>
      </c>
      <c r="EB37" s="583" t="s">
        <v>147</v>
      </c>
      <c r="EC37" s="586">
        <v>800</v>
      </c>
      <c r="ED37" s="487">
        <v>6701</v>
      </c>
      <c r="EE37" s="488">
        <f t="shared" si="224"/>
        <v>5360800</v>
      </c>
      <c r="EF37" s="489"/>
      <c r="EG37" s="397">
        <f t="shared" si="360"/>
        <v>1</v>
      </c>
      <c r="EH37" s="397">
        <f t="shared" si="361"/>
        <v>1</v>
      </c>
      <c r="EI37" s="398">
        <f t="shared" si="362"/>
        <v>1</v>
      </c>
      <c r="EJ37" s="398">
        <f t="shared" si="363"/>
        <v>1</v>
      </c>
      <c r="EK37" s="398">
        <f t="shared" si="364"/>
        <v>1</v>
      </c>
      <c r="EL37" s="398">
        <f t="shared" si="365"/>
        <v>1</v>
      </c>
      <c r="EM37" s="404">
        <f t="shared" si="366"/>
        <v>5360800</v>
      </c>
      <c r="EN37" s="400">
        <f t="shared" si="367"/>
        <v>0</v>
      </c>
      <c r="EQ37" s="621" t="s">
        <v>421</v>
      </c>
      <c r="ER37" s="592" t="s">
        <v>422</v>
      </c>
      <c r="ES37" s="583" t="s">
        <v>147</v>
      </c>
      <c r="ET37" s="586">
        <v>800</v>
      </c>
      <c r="EU37" s="487">
        <v>13191</v>
      </c>
      <c r="EV37" s="488">
        <f t="shared" si="233"/>
        <v>10552800</v>
      </c>
      <c r="EW37" s="489"/>
      <c r="EX37" s="397">
        <f t="shared" si="368"/>
        <v>1</v>
      </c>
      <c r="EY37" s="397">
        <f t="shared" si="369"/>
        <v>1</v>
      </c>
      <c r="EZ37" s="398">
        <f t="shared" si="370"/>
        <v>1</v>
      </c>
      <c r="FA37" s="398">
        <f t="shared" si="371"/>
        <v>1</v>
      </c>
      <c r="FB37" s="398">
        <f t="shared" si="372"/>
        <v>1</v>
      </c>
      <c r="FC37" s="398">
        <f t="shared" si="373"/>
        <v>1</v>
      </c>
      <c r="FD37" s="404">
        <f t="shared" si="374"/>
        <v>10552800</v>
      </c>
      <c r="FE37" s="400">
        <f t="shared" si="375"/>
        <v>0</v>
      </c>
      <c r="FH37" s="621" t="s">
        <v>421</v>
      </c>
      <c r="FI37" s="592" t="s">
        <v>422</v>
      </c>
      <c r="FJ37" s="583" t="s">
        <v>147</v>
      </c>
      <c r="FK37" s="586">
        <v>800</v>
      </c>
      <c r="FL37" s="487">
        <v>17550</v>
      </c>
      <c r="FM37" s="488">
        <f t="shared" si="242"/>
        <v>14040000</v>
      </c>
      <c r="FN37" s="489"/>
      <c r="FO37" s="397">
        <f t="shared" si="376"/>
        <v>1</v>
      </c>
      <c r="FP37" s="397">
        <f t="shared" si="377"/>
        <v>1</v>
      </c>
      <c r="FQ37" s="398">
        <f t="shared" si="378"/>
        <v>1</v>
      </c>
      <c r="FR37" s="398">
        <f t="shared" si="379"/>
        <v>1</v>
      </c>
      <c r="FS37" s="398">
        <f t="shared" si="380"/>
        <v>1</v>
      </c>
      <c r="FT37" s="398">
        <f t="shared" si="381"/>
        <v>1</v>
      </c>
      <c r="FU37" s="404">
        <f t="shared" si="382"/>
        <v>14040000</v>
      </c>
      <c r="FV37" s="400">
        <f t="shared" si="383"/>
        <v>0</v>
      </c>
      <c r="FY37" s="1042" t="s">
        <v>421</v>
      </c>
      <c r="FZ37" s="876" t="s">
        <v>422</v>
      </c>
      <c r="GA37" s="861" t="s">
        <v>147</v>
      </c>
      <c r="GB37" s="866">
        <v>800</v>
      </c>
      <c r="GC37" s="863">
        <v>2140</v>
      </c>
      <c r="GD37" s="864">
        <f t="shared" si="251"/>
        <v>1712000</v>
      </c>
      <c r="GE37" s="1029"/>
      <c r="GF37" s="397">
        <f t="shared" si="384"/>
        <v>1</v>
      </c>
      <c r="GG37" s="397">
        <f t="shared" si="385"/>
        <v>1</v>
      </c>
      <c r="GH37" s="398">
        <f t="shared" si="386"/>
        <v>1</v>
      </c>
      <c r="GI37" s="398">
        <f t="shared" si="387"/>
        <v>1</v>
      </c>
      <c r="GJ37" s="398">
        <f t="shared" si="388"/>
        <v>1</v>
      </c>
      <c r="GK37" s="398">
        <f t="shared" si="389"/>
        <v>1</v>
      </c>
      <c r="GL37" s="404">
        <f t="shared" si="390"/>
        <v>1712000</v>
      </c>
      <c r="GM37" s="400">
        <f t="shared" si="391"/>
        <v>0</v>
      </c>
      <c r="GP37" s="621" t="s">
        <v>421</v>
      </c>
      <c r="GQ37" s="592" t="s">
        <v>422</v>
      </c>
      <c r="GR37" s="583" t="s">
        <v>147</v>
      </c>
      <c r="GS37" s="586">
        <v>800</v>
      </c>
      <c r="GT37" s="487">
        <v>5838</v>
      </c>
      <c r="GU37" s="488">
        <f t="shared" si="260"/>
        <v>4670400</v>
      </c>
      <c r="GV37" s="489"/>
      <c r="GW37" s="397">
        <f t="shared" si="392"/>
        <v>1</v>
      </c>
      <c r="GX37" s="397">
        <f t="shared" si="393"/>
        <v>1</v>
      </c>
      <c r="GY37" s="398">
        <f t="shared" si="394"/>
        <v>1</v>
      </c>
      <c r="GZ37" s="398">
        <f t="shared" si="395"/>
        <v>1</v>
      </c>
      <c r="HA37" s="398">
        <f t="shared" si="396"/>
        <v>1</v>
      </c>
      <c r="HB37" s="398">
        <f t="shared" si="397"/>
        <v>1</v>
      </c>
      <c r="HC37" s="404">
        <f t="shared" si="398"/>
        <v>4670400</v>
      </c>
      <c r="HD37" s="400">
        <f t="shared" si="399"/>
        <v>0</v>
      </c>
      <c r="HG37" s="621" t="s">
        <v>421</v>
      </c>
      <c r="HH37" s="592" t="s">
        <v>422</v>
      </c>
      <c r="HI37" s="583" t="s">
        <v>147</v>
      </c>
      <c r="HJ37" s="586">
        <v>800</v>
      </c>
      <c r="HK37" s="487">
        <v>2400</v>
      </c>
      <c r="HL37" s="488">
        <f t="shared" si="269"/>
        <v>1920000</v>
      </c>
      <c r="HM37" s="489"/>
      <c r="HN37" s="397">
        <f t="shared" si="400"/>
        <v>1</v>
      </c>
      <c r="HO37" s="397">
        <f t="shared" si="401"/>
        <v>1</v>
      </c>
      <c r="HP37" s="398">
        <f t="shared" si="402"/>
        <v>1</v>
      </c>
      <c r="HQ37" s="398">
        <f t="shared" si="403"/>
        <v>1</v>
      </c>
      <c r="HR37" s="398">
        <f t="shared" si="404"/>
        <v>1</v>
      </c>
      <c r="HS37" s="398">
        <f t="shared" si="405"/>
        <v>1</v>
      </c>
      <c r="HT37" s="404">
        <f t="shared" si="406"/>
        <v>1920000</v>
      </c>
      <c r="HU37" s="400">
        <f t="shared" si="407"/>
        <v>0</v>
      </c>
      <c r="HX37" s="621" t="s">
        <v>421</v>
      </c>
      <c r="HY37" s="592" t="s">
        <v>422</v>
      </c>
      <c r="HZ37" s="583" t="s">
        <v>147</v>
      </c>
      <c r="IA37" s="586">
        <v>800</v>
      </c>
      <c r="IB37" s="487">
        <v>11000</v>
      </c>
      <c r="IC37" s="488">
        <f t="shared" si="278"/>
        <v>8800000</v>
      </c>
      <c r="ID37" s="489"/>
      <c r="IE37" s="397">
        <f t="shared" si="408"/>
        <v>1</v>
      </c>
      <c r="IF37" s="397">
        <f t="shared" si="409"/>
        <v>1</v>
      </c>
      <c r="IG37" s="398">
        <f t="shared" si="410"/>
        <v>1</v>
      </c>
      <c r="IH37" s="398">
        <f t="shared" si="411"/>
        <v>1</v>
      </c>
      <c r="II37" s="398">
        <f t="shared" si="412"/>
        <v>1</v>
      </c>
      <c r="IJ37" s="398">
        <f t="shared" si="413"/>
        <v>1</v>
      </c>
      <c r="IK37" s="404">
        <f t="shared" si="414"/>
        <v>8800000</v>
      </c>
      <c r="IL37" s="400">
        <f t="shared" si="415"/>
        <v>0</v>
      </c>
      <c r="IO37" s="621" t="s">
        <v>421</v>
      </c>
      <c r="IP37" s="592" t="s">
        <v>422</v>
      </c>
      <c r="IQ37" s="583" t="s">
        <v>147</v>
      </c>
      <c r="IR37" s="586">
        <v>800</v>
      </c>
      <c r="IS37" s="487">
        <v>8000</v>
      </c>
      <c r="IT37" s="488">
        <f t="shared" si="287"/>
        <v>6400000</v>
      </c>
      <c r="IU37" s="489"/>
      <c r="IV37" s="397">
        <f t="shared" si="416"/>
        <v>1</v>
      </c>
      <c r="IW37" s="397">
        <f t="shared" si="417"/>
        <v>1</v>
      </c>
      <c r="IX37" s="398">
        <f t="shared" si="418"/>
        <v>1</v>
      </c>
      <c r="IY37" s="398">
        <f t="shared" si="419"/>
        <v>1</v>
      </c>
      <c r="IZ37" s="398">
        <f t="shared" si="420"/>
        <v>1</v>
      </c>
      <c r="JA37" s="398">
        <f t="shared" si="421"/>
        <v>1</v>
      </c>
      <c r="JB37" s="404">
        <f t="shared" si="422"/>
        <v>6400000</v>
      </c>
      <c r="JC37" s="400">
        <f t="shared" si="423"/>
        <v>0</v>
      </c>
      <c r="JF37" s="621" t="s">
        <v>421</v>
      </c>
      <c r="JG37" s="592" t="s">
        <v>422</v>
      </c>
      <c r="JH37" s="583" t="s">
        <v>147</v>
      </c>
      <c r="JI37" s="586">
        <v>800</v>
      </c>
      <c r="JJ37" s="487">
        <v>5763</v>
      </c>
      <c r="JK37" s="488">
        <f t="shared" si="296"/>
        <v>4610400</v>
      </c>
      <c r="JL37" s="489"/>
      <c r="JM37" s="397">
        <f t="shared" si="424"/>
        <v>1</v>
      </c>
      <c r="JN37" s="397">
        <f t="shared" si="425"/>
        <v>1</v>
      </c>
      <c r="JO37" s="398">
        <f t="shared" si="426"/>
        <v>1</v>
      </c>
      <c r="JP37" s="398">
        <f t="shared" si="427"/>
        <v>1</v>
      </c>
      <c r="JQ37" s="398">
        <f t="shared" si="428"/>
        <v>1</v>
      </c>
      <c r="JR37" s="398">
        <f t="shared" si="429"/>
        <v>1</v>
      </c>
      <c r="JS37" s="404">
        <f t="shared" si="430"/>
        <v>4610400</v>
      </c>
      <c r="JT37" s="400">
        <f t="shared" si="431"/>
        <v>0</v>
      </c>
    </row>
    <row r="38" spans="2:280" ht="38.25" customHeight="1" thickTop="1" thickBot="1">
      <c r="B38" s="494" t="s">
        <v>423</v>
      </c>
      <c r="C38" s="477" t="s">
        <v>190</v>
      </c>
      <c r="D38" s="478" t="s">
        <v>108</v>
      </c>
      <c r="E38" s="479"/>
      <c r="F38" s="480"/>
      <c r="G38" s="495"/>
      <c r="H38" s="496">
        <f>SUM(G39)</f>
        <v>0</v>
      </c>
      <c r="K38" s="494"/>
      <c r="L38" s="477"/>
      <c r="M38" s="478"/>
      <c r="N38" s="479"/>
      <c r="O38" s="480"/>
      <c r="P38" s="495"/>
      <c r="Q38" s="496"/>
      <c r="R38" s="397"/>
      <c r="S38" s="397"/>
      <c r="T38" s="398"/>
      <c r="U38" s="398"/>
      <c r="V38" s="398"/>
      <c r="W38" s="398"/>
      <c r="X38" s="399"/>
      <c r="Y38" s="400"/>
      <c r="Z38" s="392"/>
      <c r="AA38" s="392"/>
      <c r="AB38" s="622" t="s">
        <v>423</v>
      </c>
      <c r="AC38" s="587" t="s">
        <v>190</v>
      </c>
      <c r="AD38" s="588" t="s">
        <v>108</v>
      </c>
      <c r="AE38" s="589"/>
      <c r="AF38" s="480"/>
      <c r="AG38" s="495"/>
      <c r="AH38" s="496">
        <f>SUM(AG39)</f>
        <v>3645000</v>
      </c>
      <c r="AI38" s="397"/>
      <c r="AJ38" s="397"/>
      <c r="AK38" s="398"/>
      <c r="AL38" s="398"/>
      <c r="AM38" s="398"/>
      <c r="AN38" s="398"/>
      <c r="AO38" s="399"/>
      <c r="AP38" s="400"/>
      <c r="AQ38" s="392"/>
      <c r="AR38" s="392"/>
      <c r="AS38" s="941" t="s">
        <v>423</v>
      </c>
      <c r="AT38" s="653" t="s">
        <v>190</v>
      </c>
      <c r="AU38" s="644" t="s">
        <v>108</v>
      </c>
      <c r="AV38" s="645"/>
      <c r="AW38" s="646"/>
      <c r="AX38" s="647"/>
      <c r="AY38" s="929">
        <f>SUM(AX39)</f>
        <v>1287519</v>
      </c>
      <c r="AZ38" s="397"/>
      <c r="BA38" s="397"/>
      <c r="BB38" s="398"/>
      <c r="BC38" s="398"/>
      <c r="BD38" s="398"/>
      <c r="BE38" s="398"/>
      <c r="BF38" s="399"/>
      <c r="BG38" s="400"/>
      <c r="BJ38" s="955" t="s">
        <v>717</v>
      </c>
      <c r="BK38" s="716" t="s">
        <v>654</v>
      </c>
      <c r="BL38" s="717"/>
      <c r="BM38" s="717"/>
      <c r="BN38" s="717"/>
      <c r="BO38" s="717"/>
      <c r="BP38" s="962">
        <v>1580300</v>
      </c>
      <c r="BQ38" s="397"/>
      <c r="BR38" s="397"/>
      <c r="BS38" s="398"/>
      <c r="BT38" s="398"/>
      <c r="BU38" s="398"/>
      <c r="BV38" s="398"/>
      <c r="BW38" s="399"/>
      <c r="BX38" s="400"/>
      <c r="CA38" s="622" t="s">
        <v>423</v>
      </c>
      <c r="CB38" s="587" t="s">
        <v>190</v>
      </c>
      <c r="CC38" s="588" t="s">
        <v>108</v>
      </c>
      <c r="CD38" s="589"/>
      <c r="CE38" s="761"/>
      <c r="CF38" s="762"/>
      <c r="CG38" s="979">
        <f>SUM(CF39)</f>
        <v>6520000</v>
      </c>
      <c r="CH38" s="397"/>
      <c r="CI38" s="397"/>
      <c r="CJ38" s="398"/>
      <c r="CK38" s="398"/>
      <c r="CL38" s="398"/>
      <c r="CM38" s="398"/>
      <c r="CN38" s="399"/>
      <c r="CO38" s="400"/>
      <c r="CR38" s="1016" t="s">
        <v>423</v>
      </c>
      <c r="CS38" s="801" t="s">
        <v>190</v>
      </c>
      <c r="CT38" s="802" t="s">
        <v>108</v>
      </c>
      <c r="CU38" s="803"/>
      <c r="CV38" s="804"/>
      <c r="CW38" s="805"/>
      <c r="CX38" s="1000">
        <f>SUM(CW39)</f>
        <v>1392000</v>
      </c>
      <c r="CY38" s="397"/>
      <c r="CZ38" s="397"/>
      <c r="DA38" s="398"/>
      <c r="DB38" s="398"/>
      <c r="DC38" s="398"/>
      <c r="DD38" s="398"/>
      <c r="DE38" s="399"/>
      <c r="DF38" s="400"/>
      <c r="DI38" s="622" t="s">
        <v>423</v>
      </c>
      <c r="DJ38" s="587" t="s">
        <v>190</v>
      </c>
      <c r="DK38" s="588" t="s">
        <v>108</v>
      </c>
      <c r="DL38" s="589"/>
      <c r="DM38" s="480"/>
      <c r="DN38" s="495"/>
      <c r="DO38" s="496">
        <f>SUM(DN39)</f>
        <v>1585200</v>
      </c>
      <c r="DP38" s="397"/>
      <c r="DQ38" s="397"/>
      <c r="DR38" s="398"/>
      <c r="DS38" s="398"/>
      <c r="DT38" s="398"/>
      <c r="DU38" s="398"/>
      <c r="DV38" s="399"/>
      <c r="DW38" s="400"/>
      <c r="DZ38" s="622" t="s">
        <v>423</v>
      </c>
      <c r="EA38" s="587" t="s">
        <v>190</v>
      </c>
      <c r="EB38" s="588" t="s">
        <v>108</v>
      </c>
      <c r="EC38" s="589"/>
      <c r="ED38" s="480"/>
      <c r="EE38" s="495"/>
      <c r="EF38" s="496">
        <f>SUM(EE39)</f>
        <v>1505300</v>
      </c>
      <c r="EG38" s="397"/>
      <c r="EH38" s="397"/>
      <c r="EI38" s="398"/>
      <c r="EJ38" s="398"/>
      <c r="EK38" s="398"/>
      <c r="EL38" s="398"/>
      <c r="EM38" s="399"/>
      <c r="EN38" s="400"/>
      <c r="EQ38" s="622" t="s">
        <v>423</v>
      </c>
      <c r="ER38" s="587" t="s">
        <v>190</v>
      </c>
      <c r="ES38" s="588" t="s">
        <v>108</v>
      </c>
      <c r="ET38" s="589"/>
      <c r="EU38" s="480"/>
      <c r="EV38" s="495"/>
      <c r="EW38" s="496">
        <f>SUM(EV39)</f>
        <v>7580000</v>
      </c>
      <c r="EX38" s="397"/>
      <c r="EY38" s="397"/>
      <c r="EZ38" s="398"/>
      <c r="FA38" s="398"/>
      <c r="FB38" s="398"/>
      <c r="FC38" s="398"/>
      <c r="FD38" s="399"/>
      <c r="FE38" s="400"/>
      <c r="FH38" s="622" t="s">
        <v>423</v>
      </c>
      <c r="FI38" s="587" t="s">
        <v>190</v>
      </c>
      <c r="FJ38" s="588" t="s">
        <v>108</v>
      </c>
      <c r="FK38" s="589"/>
      <c r="FL38" s="480"/>
      <c r="FM38" s="495"/>
      <c r="FN38" s="496">
        <f>SUM(FM39)</f>
        <v>3705000</v>
      </c>
      <c r="FO38" s="397"/>
      <c r="FP38" s="397"/>
      <c r="FQ38" s="398"/>
      <c r="FR38" s="398"/>
      <c r="FS38" s="398"/>
      <c r="FT38" s="398"/>
      <c r="FU38" s="399"/>
      <c r="FV38" s="400"/>
      <c r="FY38" s="1043" t="s">
        <v>423</v>
      </c>
      <c r="FZ38" s="869" t="s">
        <v>190</v>
      </c>
      <c r="GA38" s="870" t="s">
        <v>108</v>
      </c>
      <c r="GB38" s="871"/>
      <c r="GC38" s="872"/>
      <c r="GD38" s="873"/>
      <c r="GE38" s="1030">
        <f>SUM(GD39)</f>
        <v>783000</v>
      </c>
      <c r="GF38" s="397"/>
      <c r="GG38" s="397"/>
      <c r="GH38" s="398"/>
      <c r="GI38" s="398"/>
      <c r="GJ38" s="398"/>
      <c r="GK38" s="398"/>
      <c r="GL38" s="399"/>
      <c r="GM38" s="400"/>
      <c r="GP38" s="622" t="s">
        <v>423</v>
      </c>
      <c r="GQ38" s="587" t="s">
        <v>190</v>
      </c>
      <c r="GR38" s="588" t="s">
        <v>108</v>
      </c>
      <c r="GS38" s="589"/>
      <c r="GT38" s="480"/>
      <c r="GU38" s="495"/>
      <c r="GV38" s="496">
        <f>SUM(GU39)</f>
        <v>1593000</v>
      </c>
      <c r="GW38" s="397"/>
      <c r="GX38" s="397"/>
      <c r="GY38" s="398"/>
      <c r="GZ38" s="398"/>
      <c r="HA38" s="398"/>
      <c r="HB38" s="398"/>
      <c r="HC38" s="399"/>
      <c r="HD38" s="400"/>
      <c r="HG38" s="622" t="s">
        <v>423</v>
      </c>
      <c r="HH38" s="587" t="s">
        <v>190</v>
      </c>
      <c r="HI38" s="588" t="s">
        <v>108</v>
      </c>
      <c r="HJ38" s="589"/>
      <c r="HK38" s="480"/>
      <c r="HL38" s="495"/>
      <c r="HM38" s="496">
        <f>SUM(HL39)</f>
        <v>2385474</v>
      </c>
      <c r="HN38" s="397"/>
      <c r="HO38" s="397"/>
      <c r="HP38" s="398"/>
      <c r="HQ38" s="398"/>
      <c r="HR38" s="398"/>
      <c r="HS38" s="398"/>
      <c r="HT38" s="399"/>
      <c r="HU38" s="400"/>
      <c r="HX38" s="622" t="s">
        <v>423</v>
      </c>
      <c r="HY38" s="587" t="s">
        <v>190</v>
      </c>
      <c r="HZ38" s="588" t="s">
        <v>108</v>
      </c>
      <c r="IA38" s="589"/>
      <c r="IB38" s="480"/>
      <c r="IC38" s="495"/>
      <c r="ID38" s="496">
        <f>SUM(IC39)</f>
        <v>2500000</v>
      </c>
      <c r="IE38" s="397"/>
      <c r="IF38" s="397"/>
      <c r="IG38" s="398"/>
      <c r="IH38" s="398"/>
      <c r="II38" s="398"/>
      <c r="IJ38" s="398"/>
      <c r="IK38" s="399"/>
      <c r="IL38" s="400"/>
      <c r="IO38" s="622" t="s">
        <v>423</v>
      </c>
      <c r="IP38" s="587" t="s">
        <v>190</v>
      </c>
      <c r="IQ38" s="588" t="s">
        <v>108</v>
      </c>
      <c r="IR38" s="589"/>
      <c r="IS38" s="480"/>
      <c r="IT38" s="495"/>
      <c r="IU38" s="496">
        <f>SUM(IT39)</f>
        <v>2300000</v>
      </c>
      <c r="IV38" s="397"/>
      <c r="IW38" s="397"/>
      <c r="IX38" s="398"/>
      <c r="IY38" s="398"/>
      <c r="IZ38" s="398"/>
      <c r="JA38" s="398"/>
      <c r="JB38" s="399"/>
      <c r="JC38" s="400"/>
      <c r="JF38" s="622" t="s">
        <v>423</v>
      </c>
      <c r="JG38" s="587" t="s">
        <v>190</v>
      </c>
      <c r="JH38" s="588" t="s">
        <v>108</v>
      </c>
      <c r="JI38" s="589"/>
      <c r="JJ38" s="480"/>
      <c r="JK38" s="495"/>
      <c r="JL38" s="496">
        <f>SUM(JK39)</f>
        <v>1572300</v>
      </c>
      <c r="JM38" s="397"/>
      <c r="JN38" s="397"/>
      <c r="JO38" s="398"/>
      <c r="JP38" s="398"/>
      <c r="JQ38" s="398"/>
      <c r="JR38" s="398"/>
      <c r="JS38" s="399"/>
      <c r="JT38" s="400"/>
    </row>
    <row r="39" spans="2:280" ht="56.25" customHeight="1" thickTop="1" thickBot="1">
      <c r="B39" s="483" t="s">
        <v>424</v>
      </c>
      <c r="C39" s="499" t="s">
        <v>425</v>
      </c>
      <c r="D39" s="485" t="s">
        <v>146</v>
      </c>
      <c r="E39" s="491">
        <v>100</v>
      </c>
      <c r="F39" s="487"/>
      <c r="G39" s="488">
        <f>ROUND(E39*F39,0)</f>
        <v>0</v>
      </c>
      <c r="H39" s="489"/>
      <c r="K39" s="483"/>
      <c r="L39" s="499"/>
      <c r="M39" s="485"/>
      <c r="N39" s="491"/>
      <c r="O39" s="487"/>
      <c r="P39" s="488"/>
      <c r="Q39" s="489"/>
      <c r="R39" s="397" t="e">
        <f t="shared" si="305"/>
        <v>#N/A</v>
      </c>
      <c r="S39" s="397" t="e">
        <f t="shared" si="306"/>
        <v>#N/A</v>
      </c>
      <c r="T39" s="398" t="e">
        <f t="shared" si="307"/>
        <v>#N/A</v>
      </c>
      <c r="U39" s="398">
        <f t="shared" si="308"/>
        <v>0</v>
      </c>
      <c r="V39" s="398">
        <f t="shared" si="309"/>
        <v>0</v>
      </c>
      <c r="W39" s="398" t="e">
        <f t="shared" si="310"/>
        <v>#N/A</v>
      </c>
      <c r="X39" s="404">
        <f t="shared" si="311"/>
        <v>0</v>
      </c>
      <c r="Y39" s="400">
        <f t="shared" si="312"/>
        <v>0</v>
      </c>
      <c r="Z39" s="392"/>
      <c r="AA39" s="392"/>
      <c r="AB39" s="621" t="s">
        <v>424</v>
      </c>
      <c r="AC39" s="592" t="s">
        <v>425</v>
      </c>
      <c r="AD39" s="583" t="s">
        <v>146</v>
      </c>
      <c r="AE39" s="586">
        <v>100</v>
      </c>
      <c r="AF39" s="487">
        <v>36450</v>
      </c>
      <c r="AG39" s="488">
        <f>ROUND(AE39*AF39,0)</f>
        <v>3645000</v>
      </c>
      <c r="AH39" s="489"/>
      <c r="AI39" s="397">
        <f t="shared" ref="AI39" si="441">IF(EXACT(VLOOKUP(AB39,OFERTA_0,2,FALSE),AC39),1,0)</f>
        <v>1</v>
      </c>
      <c r="AJ39" s="397">
        <f t="shared" ref="AJ39" si="442">IF(EXACT(VLOOKUP(AB39,OFERTA_0,3,FALSE),AD39),1,0)</f>
        <v>1</v>
      </c>
      <c r="AK39" s="398">
        <f t="shared" ref="AK39" si="443">IF(EXACT(VLOOKUP(AB39,OFERTA_0,4,FALSE),AE39),1,0)</f>
        <v>1</v>
      </c>
      <c r="AL39" s="398">
        <f t="shared" ref="AL39" si="444">IF(AF39=0,0,1)</f>
        <v>1</v>
      </c>
      <c r="AM39" s="398">
        <f t="shared" ref="AM39" si="445">IF(AG39=0,0,1)</f>
        <v>1</v>
      </c>
      <c r="AN39" s="398">
        <f t="shared" ref="AN39" si="446">PRODUCT(AI39:AM39)</f>
        <v>1</v>
      </c>
      <c r="AO39" s="404">
        <f t="shared" ref="AO39" si="447">ROUND(AG39,0)</f>
        <v>3645000</v>
      </c>
      <c r="AP39" s="400">
        <f t="shared" ref="AP39" si="448">AG39-AO39</f>
        <v>0</v>
      </c>
      <c r="AQ39" s="392"/>
      <c r="AR39" s="392"/>
      <c r="AS39" s="940" t="s">
        <v>424</v>
      </c>
      <c r="AT39" s="652" t="s">
        <v>425</v>
      </c>
      <c r="AU39" s="635" t="s">
        <v>146</v>
      </c>
      <c r="AV39" s="640">
        <v>100</v>
      </c>
      <c r="AW39" s="637">
        <v>12875.192759999998</v>
      </c>
      <c r="AX39" s="638">
        <f>ROUND(AV39*AW39,0)</f>
        <v>1287519</v>
      </c>
      <c r="AY39" s="928"/>
      <c r="AZ39" s="397">
        <f t="shared" ref="AZ39" si="449">IF(EXACT(VLOOKUP(AS39,OFERTA_0,2,FALSE),AT39),1,0)</f>
        <v>1</v>
      </c>
      <c r="BA39" s="397">
        <f t="shared" ref="BA39" si="450">IF(EXACT(VLOOKUP(AS39,OFERTA_0,3,FALSE),AU39),1,0)</f>
        <v>1</v>
      </c>
      <c r="BB39" s="398">
        <f t="shared" ref="BB39" si="451">IF(EXACT(VLOOKUP(AS39,OFERTA_0,4,FALSE),AV39),1,0)</f>
        <v>1</v>
      </c>
      <c r="BC39" s="398">
        <f t="shared" ref="BC39" si="452">IF(AW39=0,0,1)</f>
        <v>1</v>
      </c>
      <c r="BD39" s="398">
        <f t="shared" ref="BD39" si="453">IF(AX39=0,0,1)</f>
        <v>1</v>
      </c>
      <c r="BE39" s="398">
        <f t="shared" ref="BE39" si="454">PRODUCT(AZ39:BD39)</f>
        <v>1</v>
      </c>
      <c r="BF39" s="404">
        <f t="shared" ref="BF39" si="455">ROUND(AX39,0)</f>
        <v>1287519</v>
      </c>
      <c r="BG39" s="400">
        <f t="shared" ref="BG39" si="456">AX39-BF39</f>
        <v>0</v>
      </c>
      <c r="BJ39" s="953" t="s">
        <v>718</v>
      </c>
      <c r="BK39" s="1056" t="s">
        <v>425</v>
      </c>
      <c r="BL39" s="718" t="s">
        <v>646</v>
      </c>
      <c r="BM39" s="719">
        <v>100</v>
      </c>
      <c r="BN39" s="720">
        <v>15803</v>
      </c>
      <c r="BO39" s="714">
        <v>1580300</v>
      </c>
      <c r="BP39" s="960"/>
      <c r="BQ39" s="397">
        <f t="shared" ref="BQ39" si="457">IF(EXACT(VLOOKUP(BJ39,OFERTA_0,2,FALSE),BK39),1,0)</f>
        <v>1</v>
      </c>
      <c r="BR39" s="397">
        <f t="shared" ref="BR39" si="458">IF(EXACT(VLOOKUP(BJ39,OFERTA_0,3,FALSE),BL39),1,0)</f>
        <v>1</v>
      </c>
      <c r="BS39" s="398">
        <f t="shared" ref="BS39" si="459">IF(EXACT(VLOOKUP(BJ39,OFERTA_0,4,FALSE),BM39),1,0)</f>
        <v>1</v>
      </c>
      <c r="BT39" s="398">
        <f t="shared" ref="BT39" si="460">IF(BN39=0,0,1)</f>
        <v>1</v>
      </c>
      <c r="BU39" s="398">
        <f t="shared" ref="BU39" si="461">IF(BO39=0,0,1)</f>
        <v>1</v>
      </c>
      <c r="BV39" s="398">
        <f t="shared" ref="BV39" si="462">PRODUCT(BQ39:BU39)</f>
        <v>1</v>
      </c>
      <c r="BW39" s="404">
        <f t="shared" ref="BW39" si="463">ROUND(BO39,0)</f>
        <v>1580300</v>
      </c>
      <c r="BX39" s="400">
        <f t="shared" ref="BX39" si="464">BO39-BW39</f>
        <v>0</v>
      </c>
      <c r="CA39" s="621" t="s">
        <v>424</v>
      </c>
      <c r="CB39" s="763" t="s">
        <v>425</v>
      </c>
      <c r="CC39" s="583" t="s">
        <v>146</v>
      </c>
      <c r="CD39" s="586">
        <v>100</v>
      </c>
      <c r="CE39" s="756">
        <v>65200</v>
      </c>
      <c r="CF39" s="757">
        <f>ROUND(CD39*CE39,0)</f>
        <v>6520000</v>
      </c>
      <c r="CG39" s="977"/>
      <c r="CH39" s="397">
        <f t="shared" ref="CH39" si="465">IF(EXACT(VLOOKUP(CA39,OFERTA_0,2,FALSE),CB39),1,0)</f>
        <v>1</v>
      </c>
      <c r="CI39" s="397">
        <f t="shared" ref="CI39" si="466">IF(EXACT(VLOOKUP(CA39,OFERTA_0,3,FALSE),CC39),1,0)</f>
        <v>1</v>
      </c>
      <c r="CJ39" s="398">
        <f t="shared" ref="CJ39" si="467">IF(EXACT(VLOOKUP(CA39,OFERTA_0,4,FALSE),CD39),1,0)</f>
        <v>1</v>
      </c>
      <c r="CK39" s="398">
        <f t="shared" ref="CK39" si="468">IF(CE39=0,0,1)</f>
        <v>1</v>
      </c>
      <c r="CL39" s="398">
        <f t="shared" ref="CL39" si="469">IF(CF39=0,0,1)</f>
        <v>1</v>
      </c>
      <c r="CM39" s="398">
        <f t="shared" ref="CM39" si="470">PRODUCT(CH39:CL39)</f>
        <v>1</v>
      </c>
      <c r="CN39" s="404">
        <f t="shared" ref="CN39" si="471">ROUND(CF39,0)</f>
        <v>6520000</v>
      </c>
      <c r="CO39" s="400">
        <f t="shared" ref="CO39" si="472">CF39-CN39</f>
        <v>0</v>
      </c>
      <c r="CR39" s="1018" t="s">
        <v>424</v>
      </c>
      <c r="CS39" s="811" t="s">
        <v>425</v>
      </c>
      <c r="CT39" s="812" t="s">
        <v>146</v>
      </c>
      <c r="CU39" s="813">
        <v>100</v>
      </c>
      <c r="CV39" s="814">
        <v>13920</v>
      </c>
      <c r="CW39" s="815">
        <f>ROUND(CU39*CV39,0)</f>
        <v>1392000</v>
      </c>
      <c r="CX39" s="1004"/>
      <c r="CY39" s="397">
        <f t="shared" ref="CY39" si="473">IF(EXACT(VLOOKUP(CR39,OFERTA_0,2,FALSE),CS39),1,0)</f>
        <v>1</v>
      </c>
      <c r="CZ39" s="397">
        <f t="shared" ref="CZ39" si="474">IF(EXACT(VLOOKUP(CR39,OFERTA_0,3,FALSE),CT39),1,0)</f>
        <v>1</v>
      </c>
      <c r="DA39" s="398">
        <f t="shared" ref="DA39" si="475">IF(EXACT(VLOOKUP(CR39,OFERTA_0,4,FALSE),CU39),1,0)</f>
        <v>1</v>
      </c>
      <c r="DB39" s="398">
        <f t="shared" ref="DB39" si="476">IF(CV39=0,0,1)</f>
        <v>1</v>
      </c>
      <c r="DC39" s="398">
        <f t="shared" ref="DC39" si="477">IF(CW39=0,0,1)</f>
        <v>1</v>
      </c>
      <c r="DD39" s="398">
        <f t="shared" ref="DD39" si="478">PRODUCT(CY39:DC39)</f>
        <v>1</v>
      </c>
      <c r="DE39" s="404">
        <f t="shared" ref="DE39" si="479">ROUND(CW39,0)</f>
        <v>1392000</v>
      </c>
      <c r="DF39" s="400">
        <f t="shared" ref="DF39" si="480">CW39-DE39</f>
        <v>0</v>
      </c>
      <c r="DI39" s="621" t="s">
        <v>424</v>
      </c>
      <c r="DJ39" s="592" t="s">
        <v>425</v>
      </c>
      <c r="DK39" s="583" t="s">
        <v>146</v>
      </c>
      <c r="DL39" s="586">
        <v>100</v>
      </c>
      <c r="DM39" s="487">
        <v>15852</v>
      </c>
      <c r="DN39" s="488">
        <f>ROUND(DL39*DM39,0)</f>
        <v>1585200</v>
      </c>
      <c r="DO39" s="489"/>
      <c r="DP39" s="397">
        <f t="shared" ref="DP39" si="481">IF(EXACT(VLOOKUP(DI39,OFERTA_0,2,FALSE),DJ39),1,0)</f>
        <v>1</v>
      </c>
      <c r="DQ39" s="397">
        <f t="shared" ref="DQ39" si="482">IF(EXACT(VLOOKUP(DI39,OFERTA_0,3,FALSE),DK39),1,0)</f>
        <v>1</v>
      </c>
      <c r="DR39" s="398">
        <f t="shared" ref="DR39" si="483">IF(EXACT(VLOOKUP(DI39,OFERTA_0,4,FALSE),DL39),1,0)</f>
        <v>1</v>
      </c>
      <c r="DS39" s="398">
        <f t="shared" ref="DS39" si="484">IF(DM39=0,0,1)</f>
        <v>1</v>
      </c>
      <c r="DT39" s="398">
        <f t="shared" ref="DT39" si="485">IF(DN39=0,0,1)</f>
        <v>1</v>
      </c>
      <c r="DU39" s="398">
        <f t="shared" ref="DU39" si="486">PRODUCT(DP39:DT39)</f>
        <v>1</v>
      </c>
      <c r="DV39" s="404">
        <f t="shared" ref="DV39" si="487">ROUND(DN39,0)</f>
        <v>1585200</v>
      </c>
      <c r="DW39" s="400">
        <f t="shared" ref="DW39" si="488">DN39-DV39</f>
        <v>0</v>
      </c>
      <c r="DZ39" s="621" t="s">
        <v>424</v>
      </c>
      <c r="EA39" s="592" t="s">
        <v>425</v>
      </c>
      <c r="EB39" s="583" t="s">
        <v>146</v>
      </c>
      <c r="EC39" s="586">
        <v>100</v>
      </c>
      <c r="ED39" s="487">
        <v>15053</v>
      </c>
      <c r="EE39" s="488">
        <f>ROUND(EC39*ED39,0)</f>
        <v>1505300</v>
      </c>
      <c r="EF39" s="489"/>
      <c r="EG39" s="397">
        <f t="shared" ref="EG39" si="489">IF(EXACT(VLOOKUP(DZ39,OFERTA_0,2,FALSE),EA39),1,0)</f>
        <v>1</v>
      </c>
      <c r="EH39" s="397">
        <f t="shared" ref="EH39" si="490">IF(EXACT(VLOOKUP(DZ39,OFERTA_0,3,FALSE),EB39),1,0)</f>
        <v>1</v>
      </c>
      <c r="EI39" s="398">
        <f t="shared" ref="EI39" si="491">IF(EXACT(VLOOKUP(DZ39,OFERTA_0,4,FALSE),EC39),1,0)</f>
        <v>1</v>
      </c>
      <c r="EJ39" s="398">
        <f t="shared" ref="EJ39" si="492">IF(ED39=0,0,1)</f>
        <v>1</v>
      </c>
      <c r="EK39" s="398">
        <f t="shared" ref="EK39" si="493">IF(EE39=0,0,1)</f>
        <v>1</v>
      </c>
      <c r="EL39" s="398">
        <f t="shared" ref="EL39" si="494">PRODUCT(EG39:EK39)</f>
        <v>1</v>
      </c>
      <c r="EM39" s="404">
        <f t="shared" ref="EM39" si="495">ROUND(EE39,0)</f>
        <v>1505300</v>
      </c>
      <c r="EN39" s="400">
        <f t="shared" ref="EN39" si="496">EE39-EM39</f>
        <v>0</v>
      </c>
      <c r="EQ39" s="621" t="s">
        <v>424</v>
      </c>
      <c r="ER39" s="592" t="s">
        <v>425</v>
      </c>
      <c r="ES39" s="583" t="s">
        <v>146</v>
      </c>
      <c r="ET39" s="586">
        <v>100</v>
      </c>
      <c r="EU39" s="487">
        <v>75800</v>
      </c>
      <c r="EV39" s="488">
        <f>ROUND(ET39*EU39,0)</f>
        <v>7580000</v>
      </c>
      <c r="EW39" s="489"/>
      <c r="EX39" s="397">
        <f t="shared" ref="EX39" si="497">IF(EXACT(VLOOKUP(EQ39,OFERTA_0,2,FALSE),ER39),1,0)</f>
        <v>1</v>
      </c>
      <c r="EY39" s="397">
        <f t="shared" ref="EY39" si="498">IF(EXACT(VLOOKUP(EQ39,OFERTA_0,3,FALSE),ES39),1,0)</f>
        <v>1</v>
      </c>
      <c r="EZ39" s="398">
        <f t="shared" ref="EZ39" si="499">IF(EXACT(VLOOKUP(EQ39,OFERTA_0,4,FALSE),ET39),1,0)</f>
        <v>1</v>
      </c>
      <c r="FA39" s="398">
        <f t="shared" ref="FA39" si="500">IF(EU39=0,0,1)</f>
        <v>1</v>
      </c>
      <c r="FB39" s="398">
        <f t="shared" ref="FB39" si="501">IF(EV39=0,0,1)</f>
        <v>1</v>
      </c>
      <c r="FC39" s="398">
        <f t="shared" ref="FC39" si="502">PRODUCT(EX39:FB39)</f>
        <v>1</v>
      </c>
      <c r="FD39" s="404">
        <f t="shared" ref="FD39" si="503">ROUND(EV39,0)</f>
        <v>7580000</v>
      </c>
      <c r="FE39" s="400">
        <f t="shared" ref="FE39" si="504">EV39-FD39</f>
        <v>0</v>
      </c>
      <c r="FH39" s="621" t="s">
        <v>424</v>
      </c>
      <c r="FI39" s="592" t="s">
        <v>425</v>
      </c>
      <c r="FJ39" s="583" t="s">
        <v>146</v>
      </c>
      <c r="FK39" s="586">
        <v>100</v>
      </c>
      <c r="FL39" s="487">
        <v>37050</v>
      </c>
      <c r="FM39" s="488">
        <f>ROUND(FK39*FL39,0)</f>
        <v>3705000</v>
      </c>
      <c r="FN39" s="489"/>
      <c r="FO39" s="397">
        <f t="shared" ref="FO39" si="505">IF(EXACT(VLOOKUP(FH39,OFERTA_0,2,FALSE),FI39),1,0)</f>
        <v>1</v>
      </c>
      <c r="FP39" s="397">
        <f t="shared" ref="FP39" si="506">IF(EXACT(VLOOKUP(FH39,OFERTA_0,3,FALSE),FJ39),1,0)</f>
        <v>1</v>
      </c>
      <c r="FQ39" s="398">
        <f t="shared" ref="FQ39" si="507">IF(EXACT(VLOOKUP(FH39,OFERTA_0,4,FALSE),FK39),1,0)</f>
        <v>1</v>
      </c>
      <c r="FR39" s="398">
        <f t="shared" ref="FR39" si="508">IF(FL39=0,0,1)</f>
        <v>1</v>
      </c>
      <c r="FS39" s="398">
        <f t="shared" ref="FS39" si="509">IF(FM39=0,0,1)</f>
        <v>1</v>
      </c>
      <c r="FT39" s="398">
        <f t="shared" ref="FT39" si="510">PRODUCT(FO39:FS39)</f>
        <v>1</v>
      </c>
      <c r="FU39" s="404">
        <f t="shared" ref="FU39" si="511">ROUND(FM39,0)</f>
        <v>3705000</v>
      </c>
      <c r="FV39" s="400">
        <f t="shared" ref="FV39" si="512">FM39-FU39</f>
        <v>0</v>
      </c>
      <c r="FY39" s="1042" t="s">
        <v>424</v>
      </c>
      <c r="FZ39" s="876" t="s">
        <v>425</v>
      </c>
      <c r="GA39" s="861" t="s">
        <v>146</v>
      </c>
      <c r="GB39" s="866">
        <v>100</v>
      </c>
      <c r="GC39" s="863">
        <v>7830</v>
      </c>
      <c r="GD39" s="864">
        <f>ROUND(GB39*GC39,0)</f>
        <v>783000</v>
      </c>
      <c r="GE39" s="1029"/>
      <c r="GF39" s="397">
        <f t="shared" ref="GF39" si="513">IF(EXACT(VLOOKUP(FY39,OFERTA_0,2,FALSE),FZ39),1,0)</f>
        <v>1</v>
      </c>
      <c r="GG39" s="397">
        <f t="shared" ref="GG39" si="514">IF(EXACT(VLOOKUP(FY39,OFERTA_0,3,FALSE),GA39),1,0)</f>
        <v>1</v>
      </c>
      <c r="GH39" s="398">
        <f t="shared" ref="GH39" si="515">IF(EXACT(VLOOKUP(FY39,OFERTA_0,4,FALSE),GB39),1,0)</f>
        <v>1</v>
      </c>
      <c r="GI39" s="398">
        <f t="shared" ref="GI39" si="516">IF(GC39=0,0,1)</f>
        <v>1</v>
      </c>
      <c r="GJ39" s="398">
        <f t="shared" ref="GJ39" si="517">IF(GD39=0,0,1)</f>
        <v>1</v>
      </c>
      <c r="GK39" s="398">
        <f t="shared" ref="GK39" si="518">PRODUCT(GF39:GJ39)</f>
        <v>1</v>
      </c>
      <c r="GL39" s="404">
        <f t="shared" ref="GL39" si="519">ROUND(GD39,0)</f>
        <v>783000</v>
      </c>
      <c r="GM39" s="400">
        <f t="shared" ref="GM39" si="520">GD39-GL39</f>
        <v>0</v>
      </c>
      <c r="GP39" s="621" t="s">
        <v>424</v>
      </c>
      <c r="GQ39" s="592" t="s">
        <v>425</v>
      </c>
      <c r="GR39" s="583" t="s">
        <v>146</v>
      </c>
      <c r="GS39" s="586">
        <v>100</v>
      </c>
      <c r="GT39" s="487">
        <v>15930</v>
      </c>
      <c r="GU39" s="488">
        <f>ROUND(GS39*GT39,0)</f>
        <v>1593000</v>
      </c>
      <c r="GV39" s="489"/>
      <c r="GW39" s="397">
        <f t="shared" ref="GW39" si="521">IF(EXACT(VLOOKUP(GP39,OFERTA_0,2,FALSE),GQ39),1,0)</f>
        <v>1</v>
      </c>
      <c r="GX39" s="397">
        <f t="shared" ref="GX39" si="522">IF(EXACT(VLOOKUP(GP39,OFERTA_0,3,FALSE),GR39),1,0)</f>
        <v>1</v>
      </c>
      <c r="GY39" s="398">
        <f t="shared" ref="GY39" si="523">IF(EXACT(VLOOKUP(GP39,OFERTA_0,4,FALSE),GS39),1,0)</f>
        <v>1</v>
      </c>
      <c r="GZ39" s="398">
        <f t="shared" ref="GZ39" si="524">IF(GT39=0,0,1)</f>
        <v>1</v>
      </c>
      <c r="HA39" s="398">
        <f t="shared" ref="HA39" si="525">IF(GU39=0,0,1)</f>
        <v>1</v>
      </c>
      <c r="HB39" s="398">
        <f t="shared" ref="HB39" si="526">PRODUCT(GW39:HA39)</f>
        <v>1</v>
      </c>
      <c r="HC39" s="404">
        <f t="shared" ref="HC39" si="527">ROUND(GU39,0)</f>
        <v>1593000</v>
      </c>
      <c r="HD39" s="400">
        <f t="shared" ref="HD39" si="528">GU39-HC39</f>
        <v>0</v>
      </c>
      <c r="HG39" s="621" t="s">
        <v>424</v>
      </c>
      <c r="HH39" s="592" t="s">
        <v>425</v>
      </c>
      <c r="HI39" s="583" t="s">
        <v>146</v>
      </c>
      <c r="HJ39" s="586">
        <v>100</v>
      </c>
      <c r="HK39" s="487">
        <v>23854.736842105263</v>
      </c>
      <c r="HL39" s="488">
        <f>ROUND(HJ39*HK39,0)</f>
        <v>2385474</v>
      </c>
      <c r="HM39" s="489"/>
      <c r="HN39" s="397">
        <f t="shared" ref="HN39" si="529">IF(EXACT(VLOOKUP(HG39,OFERTA_0,2,FALSE),HH39),1,0)</f>
        <v>1</v>
      </c>
      <c r="HO39" s="397">
        <f t="shared" ref="HO39" si="530">IF(EXACT(VLOOKUP(HG39,OFERTA_0,3,FALSE),HI39),1,0)</f>
        <v>1</v>
      </c>
      <c r="HP39" s="398">
        <f t="shared" ref="HP39" si="531">IF(EXACT(VLOOKUP(HG39,OFERTA_0,4,FALSE),HJ39),1,0)</f>
        <v>1</v>
      </c>
      <c r="HQ39" s="398">
        <f t="shared" ref="HQ39" si="532">IF(HK39=0,0,1)</f>
        <v>1</v>
      </c>
      <c r="HR39" s="398">
        <f t="shared" ref="HR39" si="533">IF(HL39=0,0,1)</f>
        <v>1</v>
      </c>
      <c r="HS39" s="398">
        <f t="shared" ref="HS39" si="534">PRODUCT(HN39:HR39)</f>
        <v>1</v>
      </c>
      <c r="HT39" s="404">
        <f t="shared" ref="HT39" si="535">ROUND(HL39,0)</f>
        <v>2385474</v>
      </c>
      <c r="HU39" s="400">
        <f t="shared" ref="HU39" si="536">HL39-HT39</f>
        <v>0</v>
      </c>
      <c r="HX39" s="621" t="s">
        <v>424</v>
      </c>
      <c r="HY39" s="592" t="s">
        <v>425</v>
      </c>
      <c r="HZ39" s="583" t="s">
        <v>146</v>
      </c>
      <c r="IA39" s="586">
        <v>100</v>
      </c>
      <c r="IB39" s="487">
        <v>25000</v>
      </c>
      <c r="IC39" s="488">
        <f>ROUND(IA39*IB39,0)</f>
        <v>2500000</v>
      </c>
      <c r="ID39" s="489"/>
      <c r="IE39" s="397">
        <f t="shared" ref="IE39" si="537">IF(EXACT(VLOOKUP(HX39,OFERTA_0,2,FALSE),HY39),1,0)</f>
        <v>1</v>
      </c>
      <c r="IF39" s="397">
        <f t="shared" ref="IF39" si="538">IF(EXACT(VLOOKUP(HX39,OFERTA_0,3,FALSE),HZ39),1,0)</f>
        <v>1</v>
      </c>
      <c r="IG39" s="398">
        <f t="shared" ref="IG39" si="539">IF(EXACT(VLOOKUP(HX39,OFERTA_0,4,FALSE),IA39),1,0)</f>
        <v>1</v>
      </c>
      <c r="IH39" s="398">
        <f t="shared" ref="IH39" si="540">IF(IB39=0,0,1)</f>
        <v>1</v>
      </c>
      <c r="II39" s="398">
        <f t="shared" ref="II39" si="541">IF(IC39=0,0,1)</f>
        <v>1</v>
      </c>
      <c r="IJ39" s="398">
        <f t="shared" ref="IJ39" si="542">PRODUCT(IE39:II39)</f>
        <v>1</v>
      </c>
      <c r="IK39" s="404">
        <f t="shared" ref="IK39" si="543">ROUND(IC39,0)</f>
        <v>2500000</v>
      </c>
      <c r="IL39" s="400">
        <f t="shared" ref="IL39" si="544">IC39-IK39</f>
        <v>0</v>
      </c>
      <c r="IO39" s="621" t="s">
        <v>424</v>
      </c>
      <c r="IP39" s="592" t="s">
        <v>425</v>
      </c>
      <c r="IQ39" s="583" t="s">
        <v>146</v>
      </c>
      <c r="IR39" s="586">
        <v>100</v>
      </c>
      <c r="IS39" s="487">
        <v>23000</v>
      </c>
      <c r="IT39" s="488">
        <f>ROUND(IR39*IS39,0)</f>
        <v>2300000</v>
      </c>
      <c r="IU39" s="489"/>
      <c r="IV39" s="397">
        <f t="shared" ref="IV39" si="545">IF(EXACT(VLOOKUP(IO39,OFERTA_0,2,FALSE),IP39),1,0)</f>
        <v>1</v>
      </c>
      <c r="IW39" s="397">
        <f t="shared" ref="IW39" si="546">IF(EXACT(VLOOKUP(IO39,OFERTA_0,3,FALSE),IQ39),1,0)</f>
        <v>1</v>
      </c>
      <c r="IX39" s="398">
        <f t="shared" ref="IX39" si="547">IF(EXACT(VLOOKUP(IO39,OFERTA_0,4,FALSE),IR39),1,0)</f>
        <v>1</v>
      </c>
      <c r="IY39" s="398">
        <f t="shared" ref="IY39" si="548">IF(IS39=0,0,1)</f>
        <v>1</v>
      </c>
      <c r="IZ39" s="398">
        <f t="shared" ref="IZ39" si="549">IF(IT39=0,0,1)</f>
        <v>1</v>
      </c>
      <c r="JA39" s="398">
        <f t="shared" ref="JA39" si="550">PRODUCT(IV39:IZ39)</f>
        <v>1</v>
      </c>
      <c r="JB39" s="404">
        <f t="shared" ref="JB39" si="551">ROUND(IT39,0)</f>
        <v>2300000</v>
      </c>
      <c r="JC39" s="400">
        <f t="shared" ref="JC39" si="552">IT39-JB39</f>
        <v>0</v>
      </c>
      <c r="JF39" s="621" t="s">
        <v>424</v>
      </c>
      <c r="JG39" s="592" t="s">
        <v>425</v>
      </c>
      <c r="JH39" s="583" t="s">
        <v>146</v>
      </c>
      <c r="JI39" s="586">
        <v>100</v>
      </c>
      <c r="JJ39" s="487">
        <v>15723</v>
      </c>
      <c r="JK39" s="488">
        <f>ROUND(JI39*JJ39,0)</f>
        <v>1572300</v>
      </c>
      <c r="JL39" s="489"/>
      <c r="JM39" s="397">
        <f t="shared" ref="JM39" si="553">IF(EXACT(VLOOKUP(JF39,OFERTA_0,2,FALSE),JG39),1,0)</f>
        <v>1</v>
      </c>
      <c r="JN39" s="397">
        <f t="shared" ref="JN39" si="554">IF(EXACT(VLOOKUP(JF39,OFERTA_0,3,FALSE),JH39),1,0)</f>
        <v>1</v>
      </c>
      <c r="JO39" s="398">
        <f t="shared" ref="JO39" si="555">IF(EXACT(VLOOKUP(JF39,OFERTA_0,4,FALSE),JI39),1,0)</f>
        <v>1</v>
      </c>
      <c r="JP39" s="398">
        <f t="shared" ref="JP39" si="556">IF(JJ39=0,0,1)</f>
        <v>1</v>
      </c>
      <c r="JQ39" s="398">
        <f t="shared" ref="JQ39" si="557">IF(JK39=0,0,1)</f>
        <v>1</v>
      </c>
      <c r="JR39" s="398">
        <f t="shared" ref="JR39" si="558">PRODUCT(JM39:JQ39)</f>
        <v>1</v>
      </c>
      <c r="JS39" s="404">
        <f t="shared" ref="JS39" si="559">ROUND(JK39,0)</f>
        <v>1572300</v>
      </c>
      <c r="JT39" s="400">
        <f t="shared" ref="JT39" si="560">JK39-JS39</f>
        <v>0</v>
      </c>
    </row>
    <row r="40" spans="2:280" ht="27.75" customHeight="1" thickTop="1" thickBot="1">
      <c r="B40" s="494" t="s">
        <v>426</v>
      </c>
      <c r="C40" s="477" t="s">
        <v>290</v>
      </c>
      <c r="D40" s="478" t="s">
        <v>108</v>
      </c>
      <c r="E40" s="479"/>
      <c r="F40" s="480"/>
      <c r="G40" s="495"/>
      <c r="H40" s="500">
        <f>SUM(G42:G49)</f>
        <v>0</v>
      </c>
      <c r="K40" s="494"/>
      <c r="L40" s="477"/>
      <c r="M40" s="478"/>
      <c r="N40" s="479"/>
      <c r="O40" s="480"/>
      <c r="P40" s="495"/>
      <c r="Q40" s="500"/>
      <c r="R40" s="397"/>
      <c r="S40" s="397"/>
      <c r="T40" s="398"/>
      <c r="U40" s="398"/>
      <c r="V40" s="398"/>
      <c r="W40" s="398"/>
      <c r="X40" s="399"/>
      <c r="Y40" s="400"/>
      <c r="Z40" s="392"/>
      <c r="AA40" s="392"/>
      <c r="AB40" s="622" t="s">
        <v>426</v>
      </c>
      <c r="AC40" s="587" t="s">
        <v>290</v>
      </c>
      <c r="AD40" s="588" t="s">
        <v>108</v>
      </c>
      <c r="AE40" s="589"/>
      <c r="AF40" s="480"/>
      <c r="AG40" s="495"/>
      <c r="AH40" s="500">
        <f>SUM(AG42:AG49)</f>
        <v>102924046</v>
      </c>
      <c r="AI40" s="397"/>
      <c r="AJ40" s="397"/>
      <c r="AK40" s="398"/>
      <c r="AL40" s="398"/>
      <c r="AM40" s="398"/>
      <c r="AN40" s="398"/>
      <c r="AO40" s="399"/>
      <c r="AP40" s="400"/>
      <c r="AQ40" s="392"/>
      <c r="AR40" s="392"/>
      <c r="AS40" s="941" t="s">
        <v>426</v>
      </c>
      <c r="AT40" s="653" t="s">
        <v>290</v>
      </c>
      <c r="AU40" s="644" t="s">
        <v>108</v>
      </c>
      <c r="AV40" s="645"/>
      <c r="AW40" s="646"/>
      <c r="AX40" s="647"/>
      <c r="AY40" s="930">
        <f>SUM(AX42:AX49)</f>
        <v>76902398</v>
      </c>
      <c r="AZ40" s="397"/>
      <c r="BA40" s="397"/>
      <c r="BB40" s="398"/>
      <c r="BC40" s="398"/>
      <c r="BD40" s="398"/>
      <c r="BE40" s="398"/>
      <c r="BF40" s="399"/>
      <c r="BG40" s="400"/>
      <c r="BJ40" s="955" t="s">
        <v>719</v>
      </c>
      <c r="BK40" s="716" t="s">
        <v>655</v>
      </c>
      <c r="BL40" s="717"/>
      <c r="BM40" s="717"/>
      <c r="BN40" s="717"/>
      <c r="BO40" s="717"/>
      <c r="BP40" s="717"/>
      <c r="BQ40" s="397"/>
      <c r="BR40" s="397"/>
      <c r="BS40" s="398"/>
      <c r="BT40" s="398"/>
      <c r="BU40" s="398"/>
      <c r="BV40" s="398"/>
      <c r="BW40" s="399"/>
      <c r="BX40" s="400"/>
      <c r="CA40" s="622" t="s">
        <v>426</v>
      </c>
      <c r="CB40" s="587" t="s">
        <v>290</v>
      </c>
      <c r="CC40" s="588" t="s">
        <v>108</v>
      </c>
      <c r="CD40" s="589"/>
      <c r="CE40" s="761"/>
      <c r="CF40" s="762"/>
      <c r="CG40" s="980">
        <f>SUM(CF42:CF49)</f>
        <v>66810000</v>
      </c>
      <c r="CH40" s="397"/>
      <c r="CI40" s="397"/>
      <c r="CJ40" s="398"/>
      <c r="CK40" s="398"/>
      <c r="CL40" s="398"/>
      <c r="CM40" s="398"/>
      <c r="CN40" s="399"/>
      <c r="CO40" s="400"/>
      <c r="CR40" s="1016" t="s">
        <v>426</v>
      </c>
      <c r="CS40" s="801" t="s">
        <v>290</v>
      </c>
      <c r="CT40" s="802" t="s">
        <v>108</v>
      </c>
      <c r="CU40" s="803"/>
      <c r="CV40" s="804"/>
      <c r="CW40" s="805"/>
      <c r="CX40" s="1000">
        <f>SUM(CW42:CW49)</f>
        <v>90800320</v>
      </c>
      <c r="CY40" s="397"/>
      <c r="CZ40" s="397"/>
      <c r="DA40" s="398"/>
      <c r="DB40" s="398"/>
      <c r="DC40" s="398"/>
      <c r="DD40" s="398"/>
      <c r="DE40" s="399"/>
      <c r="DF40" s="400"/>
      <c r="DI40" s="622" t="s">
        <v>426</v>
      </c>
      <c r="DJ40" s="587" t="s">
        <v>290</v>
      </c>
      <c r="DK40" s="588" t="s">
        <v>108</v>
      </c>
      <c r="DL40" s="589"/>
      <c r="DM40" s="480"/>
      <c r="DN40" s="495"/>
      <c r="DO40" s="500"/>
      <c r="DP40" s="397"/>
      <c r="DQ40" s="397"/>
      <c r="DR40" s="398"/>
      <c r="DS40" s="398"/>
      <c r="DT40" s="398"/>
      <c r="DU40" s="398"/>
      <c r="DV40" s="399"/>
      <c r="DW40" s="400"/>
      <c r="DZ40" s="622" t="s">
        <v>426</v>
      </c>
      <c r="EA40" s="587" t="s">
        <v>290</v>
      </c>
      <c r="EB40" s="588" t="s">
        <v>108</v>
      </c>
      <c r="EC40" s="589"/>
      <c r="ED40" s="480"/>
      <c r="EE40" s="495"/>
      <c r="EF40" s="500">
        <f>SUM(EE42:EE49)</f>
        <v>79327885</v>
      </c>
      <c r="EG40" s="397"/>
      <c r="EH40" s="397"/>
      <c r="EI40" s="398"/>
      <c r="EJ40" s="398"/>
      <c r="EK40" s="398"/>
      <c r="EL40" s="398"/>
      <c r="EM40" s="399"/>
      <c r="EN40" s="400"/>
      <c r="EQ40" s="622" t="s">
        <v>426</v>
      </c>
      <c r="ER40" s="587" t="s">
        <v>290</v>
      </c>
      <c r="ES40" s="588" t="s">
        <v>108</v>
      </c>
      <c r="ET40" s="589"/>
      <c r="EU40" s="480"/>
      <c r="EV40" s="495"/>
      <c r="EW40" s="500">
        <f>SUM(EV42:EV49)</f>
        <v>73556200</v>
      </c>
      <c r="EX40" s="397"/>
      <c r="EY40" s="397"/>
      <c r="EZ40" s="398"/>
      <c r="FA40" s="398"/>
      <c r="FB40" s="398"/>
      <c r="FC40" s="398"/>
      <c r="FD40" s="399"/>
      <c r="FE40" s="400"/>
      <c r="FH40" s="622" t="s">
        <v>426</v>
      </c>
      <c r="FI40" s="587" t="s">
        <v>290</v>
      </c>
      <c r="FJ40" s="588" t="s">
        <v>108</v>
      </c>
      <c r="FK40" s="589"/>
      <c r="FL40" s="480"/>
      <c r="FM40" s="495"/>
      <c r="FN40" s="500">
        <f>SUM(FM42:FM49)</f>
        <v>86307000</v>
      </c>
      <c r="FO40" s="397"/>
      <c r="FP40" s="397"/>
      <c r="FQ40" s="398"/>
      <c r="FR40" s="398"/>
      <c r="FS40" s="398"/>
      <c r="FT40" s="398"/>
      <c r="FU40" s="399"/>
      <c r="FV40" s="400"/>
      <c r="FY40" s="1043" t="s">
        <v>426</v>
      </c>
      <c r="FZ40" s="869" t="s">
        <v>290</v>
      </c>
      <c r="GA40" s="870" t="s">
        <v>108</v>
      </c>
      <c r="GB40" s="871"/>
      <c r="GC40" s="872"/>
      <c r="GD40" s="873"/>
      <c r="GE40" s="1031">
        <f>SUM(GD42:GD49)</f>
        <v>59995593</v>
      </c>
      <c r="GF40" s="397"/>
      <c r="GG40" s="397"/>
      <c r="GH40" s="398"/>
      <c r="GI40" s="398"/>
      <c r="GJ40" s="398"/>
      <c r="GK40" s="398"/>
      <c r="GL40" s="399"/>
      <c r="GM40" s="400"/>
      <c r="GP40" s="622" t="s">
        <v>426</v>
      </c>
      <c r="GQ40" s="587" t="s">
        <v>290</v>
      </c>
      <c r="GR40" s="588" t="s">
        <v>108</v>
      </c>
      <c r="GS40" s="589"/>
      <c r="GT40" s="480"/>
      <c r="GU40" s="495"/>
      <c r="GV40" s="500"/>
      <c r="GW40" s="397"/>
      <c r="GX40" s="397"/>
      <c r="GY40" s="398"/>
      <c r="GZ40" s="398"/>
      <c r="HA40" s="398"/>
      <c r="HB40" s="398"/>
      <c r="HC40" s="399"/>
      <c r="HD40" s="400"/>
      <c r="HG40" s="622" t="s">
        <v>426</v>
      </c>
      <c r="HH40" s="587" t="s">
        <v>290</v>
      </c>
      <c r="HI40" s="588" t="s">
        <v>108</v>
      </c>
      <c r="HJ40" s="589"/>
      <c r="HK40" s="480"/>
      <c r="HL40" s="495"/>
      <c r="HM40" s="500">
        <f>SUM(HL42:HL49)</f>
        <v>132713044</v>
      </c>
      <c r="HN40" s="397"/>
      <c r="HO40" s="397"/>
      <c r="HP40" s="398"/>
      <c r="HQ40" s="398"/>
      <c r="HR40" s="398"/>
      <c r="HS40" s="398"/>
      <c r="HT40" s="399"/>
      <c r="HU40" s="400"/>
      <c r="HX40" s="622" t="s">
        <v>426</v>
      </c>
      <c r="HY40" s="587" t="s">
        <v>290</v>
      </c>
      <c r="HZ40" s="588" t="s">
        <v>108</v>
      </c>
      <c r="IA40" s="589"/>
      <c r="IB40" s="480"/>
      <c r="IC40" s="495"/>
      <c r="ID40" s="500">
        <f>SUM(IC42:IC49)</f>
        <v>51600000</v>
      </c>
      <c r="IE40" s="397"/>
      <c r="IF40" s="397"/>
      <c r="IG40" s="398"/>
      <c r="IH40" s="398"/>
      <c r="II40" s="398"/>
      <c r="IJ40" s="398"/>
      <c r="IK40" s="399"/>
      <c r="IL40" s="400"/>
      <c r="IO40" s="622" t="s">
        <v>426</v>
      </c>
      <c r="IP40" s="587" t="s">
        <v>290</v>
      </c>
      <c r="IQ40" s="588" t="s">
        <v>108</v>
      </c>
      <c r="IR40" s="589"/>
      <c r="IS40" s="480"/>
      <c r="IT40" s="495"/>
      <c r="IU40" s="500">
        <f>SUM(IT42:IT49)</f>
        <v>90940000</v>
      </c>
      <c r="IV40" s="397"/>
      <c r="IW40" s="397"/>
      <c r="IX40" s="398"/>
      <c r="IY40" s="398"/>
      <c r="IZ40" s="398"/>
      <c r="JA40" s="398"/>
      <c r="JB40" s="399"/>
      <c r="JC40" s="400"/>
      <c r="JF40" s="622" t="s">
        <v>426</v>
      </c>
      <c r="JG40" s="587" t="s">
        <v>290</v>
      </c>
      <c r="JH40" s="588" t="s">
        <v>108</v>
      </c>
      <c r="JI40" s="589"/>
      <c r="JJ40" s="480"/>
      <c r="JK40" s="495"/>
      <c r="JL40" s="500"/>
      <c r="JM40" s="397"/>
      <c r="JN40" s="397"/>
      <c r="JO40" s="398"/>
      <c r="JP40" s="398"/>
      <c r="JQ40" s="398"/>
      <c r="JR40" s="398"/>
      <c r="JS40" s="399"/>
      <c r="JT40" s="400"/>
    </row>
    <row r="41" spans="2:280" ht="27.75" customHeight="1" thickTop="1" thickBot="1">
      <c r="B41" s="501" t="s">
        <v>427</v>
      </c>
      <c r="C41" s="502" t="s">
        <v>428</v>
      </c>
      <c r="D41" s="502"/>
      <c r="E41" s="502"/>
      <c r="F41" s="503"/>
      <c r="G41" s="504"/>
      <c r="H41" s="505">
        <f>SUM(G42:G45)</f>
        <v>0</v>
      </c>
      <c r="K41" s="501"/>
      <c r="L41" s="502"/>
      <c r="M41" s="502"/>
      <c r="N41" s="502"/>
      <c r="O41" s="503"/>
      <c r="P41" s="504"/>
      <c r="Q41" s="505"/>
      <c r="R41" s="397"/>
      <c r="S41" s="397"/>
      <c r="T41" s="398"/>
      <c r="U41" s="398"/>
      <c r="V41" s="398"/>
      <c r="W41" s="398"/>
      <c r="X41" s="399"/>
      <c r="Y41" s="400"/>
      <c r="Z41" s="392"/>
      <c r="AA41" s="392"/>
      <c r="AB41" s="623" t="s">
        <v>427</v>
      </c>
      <c r="AC41" s="593" t="s">
        <v>428</v>
      </c>
      <c r="AD41" s="593"/>
      <c r="AE41" s="593"/>
      <c r="AF41" s="503"/>
      <c r="AG41" s="504"/>
      <c r="AH41" s="505">
        <f>SUM(AG42:AG45)</f>
        <v>48065846</v>
      </c>
      <c r="AI41" s="397"/>
      <c r="AJ41" s="397"/>
      <c r="AK41" s="398"/>
      <c r="AL41" s="398"/>
      <c r="AM41" s="398"/>
      <c r="AN41" s="398"/>
      <c r="AO41" s="399"/>
      <c r="AP41" s="400"/>
      <c r="AQ41" s="392"/>
      <c r="AR41" s="392"/>
      <c r="AS41" s="942" t="s">
        <v>427</v>
      </c>
      <c r="AT41" s="654" t="s">
        <v>428</v>
      </c>
      <c r="AU41" s="655"/>
      <c r="AV41" s="655"/>
      <c r="AW41" s="656"/>
      <c r="AX41" s="657"/>
      <c r="AY41" s="931">
        <f>SUM(AX42:AX45)</f>
        <v>15375577</v>
      </c>
      <c r="AZ41" s="397"/>
      <c r="BA41" s="397"/>
      <c r="BB41" s="398"/>
      <c r="BC41" s="398"/>
      <c r="BD41" s="398"/>
      <c r="BE41" s="398"/>
      <c r="BF41" s="399"/>
      <c r="BG41" s="400"/>
      <c r="BJ41" s="956" t="s">
        <v>720</v>
      </c>
      <c r="BK41" s="721" t="s">
        <v>656</v>
      </c>
      <c r="BL41" s="722"/>
      <c r="BM41" s="722"/>
      <c r="BN41" s="722"/>
      <c r="BO41" s="722"/>
      <c r="BP41" s="963">
        <v>40868048</v>
      </c>
      <c r="BQ41" s="397"/>
      <c r="BR41" s="397"/>
      <c r="BS41" s="398"/>
      <c r="BT41" s="398"/>
      <c r="BU41" s="398"/>
      <c r="BV41" s="398"/>
      <c r="BW41" s="399"/>
      <c r="BX41" s="400"/>
      <c r="CA41" s="623" t="s">
        <v>427</v>
      </c>
      <c r="CB41" s="593" t="s">
        <v>428</v>
      </c>
      <c r="CC41" s="593"/>
      <c r="CD41" s="593"/>
      <c r="CE41" s="593"/>
      <c r="CF41" s="593"/>
      <c r="CG41" s="981">
        <f>SUM(CF42:CF45)</f>
        <v>30100000</v>
      </c>
      <c r="CH41" s="397"/>
      <c r="CI41" s="397"/>
      <c r="CJ41" s="398"/>
      <c r="CK41" s="398"/>
      <c r="CL41" s="398"/>
      <c r="CM41" s="398"/>
      <c r="CN41" s="399"/>
      <c r="CO41" s="400"/>
      <c r="CR41" s="1016" t="s">
        <v>427</v>
      </c>
      <c r="CS41" s="801" t="s">
        <v>428</v>
      </c>
      <c r="CT41" s="802"/>
      <c r="CU41" s="803"/>
      <c r="CV41" s="804"/>
      <c r="CW41" s="805"/>
      <c r="CX41" s="1000">
        <f>SUM(CW42:CW45)</f>
        <v>39904000</v>
      </c>
      <c r="CY41" s="397"/>
      <c r="CZ41" s="397"/>
      <c r="DA41" s="398"/>
      <c r="DB41" s="398"/>
      <c r="DC41" s="398"/>
      <c r="DD41" s="398"/>
      <c r="DE41" s="399"/>
      <c r="DF41" s="400"/>
      <c r="DI41" s="623" t="s">
        <v>427</v>
      </c>
      <c r="DJ41" s="593" t="s">
        <v>428</v>
      </c>
      <c r="DK41" s="593"/>
      <c r="DL41" s="593"/>
      <c r="DM41" s="503"/>
      <c r="DN41" s="504"/>
      <c r="DO41" s="505">
        <f>SUM(DN42:DN45)</f>
        <v>40991666</v>
      </c>
      <c r="DP41" s="397"/>
      <c r="DQ41" s="397"/>
      <c r="DR41" s="398"/>
      <c r="DS41" s="398"/>
      <c r="DT41" s="398"/>
      <c r="DU41" s="398"/>
      <c r="DV41" s="399"/>
      <c r="DW41" s="400"/>
      <c r="DZ41" s="623" t="s">
        <v>427</v>
      </c>
      <c r="EA41" s="593" t="s">
        <v>428</v>
      </c>
      <c r="EB41" s="593"/>
      <c r="EC41" s="593"/>
      <c r="ED41" s="503"/>
      <c r="EE41" s="504"/>
      <c r="EF41" s="505">
        <f>SUM(EE42:EE45)</f>
        <v>28392385</v>
      </c>
      <c r="EG41" s="397"/>
      <c r="EH41" s="397"/>
      <c r="EI41" s="398"/>
      <c r="EJ41" s="398"/>
      <c r="EK41" s="398"/>
      <c r="EL41" s="398"/>
      <c r="EM41" s="399"/>
      <c r="EN41" s="400"/>
      <c r="EQ41" s="623" t="s">
        <v>427</v>
      </c>
      <c r="ER41" s="593" t="s">
        <v>428</v>
      </c>
      <c r="ES41" s="593"/>
      <c r="ET41" s="593"/>
      <c r="EU41" s="503"/>
      <c r="EV41" s="504"/>
      <c r="EW41" s="505">
        <f>SUM(EV42:EV45)</f>
        <v>34840200</v>
      </c>
      <c r="EX41" s="397"/>
      <c r="EY41" s="397"/>
      <c r="EZ41" s="398"/>
      <c r="FA41" s="398"/>
      <c r="FB41" s="398"/>
      <c r="FC41" s="398"/>
      <c r="FD41" s="399"/>
      <c r="FE41" s="400"/>
      <c r="FH41" s="623" t="s">
        <v>427</v>
      </c>
      <c r="FI41" s="593" t="s">
        <v>428</v>
      </c>
      <c r="FJ41" s="593"/>
      <c r="FK41" s="593"/>
      <c r="FL41" s="503"/>
      <c r="FM41" s="504"/>
      <c r="FN41" s="505">
        <f>SUM(FM42:FM45)</f>
        <v>34905000</v>
      </c>
      <c r="FO41" s="397"/>
      <c r="FP41" s="397"/>
      <c r="FQ41" s="398"/>
      <c r="FR41" s="398"/>
      <c r="FS41" s="398"/>
      <c r="FT41" s="398"/>
      <c r="FU41" s="399"/>
      <c r="FV41" s="400"/>
      <c r="FY41" s="1044" t="s">
        <v>427</v>
      </c>
      <c r="FZ41" s="877" t="s">
        <v>428</v>
      </c>
      <c r="GA41" s="877"/>
      <c r="GB41" s="877"/>
      <c r="GC41" s="878"/>
      <c r="GD41" s="879"/>
      <c r="GE41" s="1032">
        <f>SUM(GD42:GD45)</f>
        <v>15729533</v>
      </c>
      <c r="GF41" s="397"/>
      <c r="GG41" s="397"/>
      <c r="GH41" s="398"/>
      <c r="GI41" s="398"/>
      <c r="GJ41" s="398"/>
      <c r="GK41" s="398"/>
      <c r="GL41" s="399"/>
      <c r="GM41" s="400"/>
      <c r="GP41" s="623" t="s">
        <v>427</v>
      </c>
      <c r="GQ41" s="593" t="s">
        <v>428</v>
      </c>
      <c r="GR41" s="593"/>
      <c r="GS41" s="593"/>
      <c r="GT41" s="503"/>
      <c r="GU41" s="504"/>
      <c r="GV41" s="505">
        <f>SUM(GU42:GU45)</f>
        <v>41197631</v>
      </c>
      <c r="GW41" s="397"/>
      <c r="GX41" s="397"/>
      <c r="GY41" s="398"/>
      <c r="GZ41" s="398"/>
      <c r="HA41" s="398"/>
      <c r="HB41" s="398"/>
      <c r="HC41" s="399"/>
      <c r="HD41" s="400"/>
      <c r="HG41" s="623" t="s">
        <v>427</v>
      </c>
      <c r="HH41" s="593" t="s">
        <v>428</v>
      </c>
      <c r="HI41" s="593"/>
      <c r="HJ41" s="593"/>
      <c r="HK41" s="503"/>
      <c r="HL41" s="504"/>
      <c r="HM41" s="505">
        <f>SUM(HL42:HL45)</f>
        <v>72100000</v>
      </c>
      <c r="HN41" s="397"/>
      <c r="HO41" s="397"/>
      <c r="HP41" s="398"/>
      <c r="HQ41" s="398"/>
      <c r="HR41" s="398"/>
      <c r="HS41" s="398"/>
      <c r="HT41" s="399"/>
      <c r="HU41" s="400"/>
      <c r="HX41" s="623" t="s">
        <v>427</v>
      </c>
      <c r="HY41" s="593" t="s">
        <v>428</v>
      </c>
      <c r="HZ41" s="593"/>
      <c r="IA41" s="593"/>
      <c r="IB41" s="503"/>
      <c r="IC41" s="504"/>
      <c r="ID41" s="505">
        <f>SUM(IC42:IC45)</f>
        <v>15500000</v>
      </c>
      <c r="IE41" s="397"/>
      <c r="IF41" s="397"/>
      <c r="IG41" s="398"/>
      <c r="IH41" s="398"/>
      <c r="II41" s="398"/>
      <c r="IJ41" s="398"/>
      <c r="IK41" s="399"/>
      <c r="IL41" s="400"/>
      <c r="IO41" s="623" t="s">
        <v>427</v>
      </c>
      <c r="IP41" s="593" t="s">
        <v>428</v>
      </c>
      <c r="IQ41" s="593"/>
      <c r="IR41" s="593"/>
      <c r="IS41" s="503"/>
      <c r="IT41" s="504"/>
      <c r="IU41" s="505">
        <f>SUM(IT42:IT45)</f>
        <v>27120000</v>
      </c>
      <c r="IV41" s="397"/>
      <c r="IW41" s="397"/>
      <c r="IX41" s="398"/>
      <c r="IY41" s="398"/>
      <c r="IZ41" s="398"/>
      <c r="JA41" s="398"/>
      <c r="JB41" s="399"/>
      <c r="JC41" s="400"/>
      <c r="JF41" s="623" t="s">
        <v>427</v>
      </c>
      <c r="JG41" s="593" t="s">
        <v>428</v>
      </c>
      <c r="JH41" s="593"/>
      <c r="JI41" s="593"/>
      <c r="JJ41" s="503"/>
      <c r="JK41" s="504"/>
      <c r="JL41" s="505">
        <f>SUM(JK42:JK45)</f>
        <v>42845847</v>
      </c>
      <c r="JM41" s="397"/>
      <c r="JN41" s="397"/>
      <c r="JO41" s="398"/>
      <c r="JP41" s="398"/>
      <c r="JQ41" s="398"/>
      <c r="JR41" s="398"/>
      <c r="JS41" s="399"/>
      <c r="JT41" s="400"/>
    </row>
    <row r="42" spans="2:280" ht="45" customHeight="1" thickTop="1">
      <c r="B42" s="506" t="s">
        <v>297</v>
      </c>
      <c r="C42" s="490" t="s">
        <v>429</v>
      </c>
      <c r="D42" s="485" t="s">
        <v>148</v>
      </c>
      <c r="E42" s="491">
        <v>1</v>
      </c>
      <c r="F42" s="487"/>
      <c r="G42" s="488">
        <f t="shared" ref="G42:G45" si="561">ROUND(E42*F42,0)</f>
        <v>0</v>
      </c>
      <c r="H42" s="507"/>
      <c r="K42" s="506"/>
      <c r="L42" s="490"/>
      <c r="M42" s="485"/>
      <c r="N42" s="491"/>
      <c r="O42" s="487"/>
      <c r="P42" s="488"/>
      <c r="Q42" s="507"/>
      <c r="R42" s="397" t="e">
        <f>IF(EXACT(VLOOKUP(K42,OFERTA_0,2,FALSE),L42),1,0)</f>
        <v>#N/A</v>
      </c>
      <c r="S42" s="397" t="e">
        <f>IF(EXACT(VLOOKUP(K42,OFERTA_0,3,FALSE),M42),1,0)</f>
        <v>#N/A</v>
      </c>
      <c r="T42" s="398" t="e">
        <f>IF(EXACT(VLOOKUP(K42,OFERTA_0,4,FALSE),N42),1,0)</f>
        <v>#N/A</v>
      </c>
      <c r="U42" s="398">
        <f t="shared" ref="U42:V42" si="562">IF(O42=0,0,1)</f>
        <v>0</v>
      </c>
      <c r="V42" s="398">
        <f t="shared" si="562"/>
        <v>0</v>
      </c>
      <c r="W42" s="398" t="e">
        <f>PRODUCT(R42:V42)</f>
        <v>#N/A</v>
      </c>
      <c r="X42" s="404">
        <f>ROUND(P42,0)</f>
        <v>0</v>
      </c>
      <c r="Y42" s="400">
        <f>P42-X42</f>
        <v>0</v>
      </c>
      <c r="Z42" s="392"/>
      <c r="AA42" s="392"/>
      <c r="AB42" s="624" t="s">
        <v>297</v>
      </c>
      <c r="AC42" s="585" t="s">
        <v>429</v>
      </c>
      <c r="AD42" s="583" t="s">
        <v>148</v>
      </c>
      <c r="AE42" s="586">
        <v>1</v>
      </c>
      <c r="AF42" s="487">
        <v>1737934.8000000003</v>
      </c>
      <c r="AG42" s="488">
        <f t="shared" ref="AG42:AG45" si="563">ROUND(AE42*AF42,0)</f>
        <v>1737935</v>
      </c>
      <c r="AH42" s="507"/>
      <c r="AI42" s="397">
        <f>IF(EXACT(VLOOKUP(AB42,OFERTA_0,2,FALSE),AC42),1,0)</f>
        <v>1</v>
      </c>
      <c r="AJ42" s="397">
        <f>IF(EXACT(VLOOKUP(AB42,OFERTA_0,3,FALSE),AD42),1,0)</f>
        <v>1</v>
      </c>
      <c r="AK42" s="398">
        <f>IF(EXACT(VLOOKUP(AB42,OFERTA_0,4,FALSE),AE42),1,0)</f>
        <v>1</v>
      </c>
      <c r="AL42" s="398">
        <f t="shared" ref="AL42:AL45" si="564">IF(AF42=0,0,1)</f>
        <v>1</v>
      </c>
      <c r="AM42" s="398">
        <f t="shared" ref="AM42:AM45" si="565">IF(AG42=0,0,1)</f>
        <v>1</v>
      </c>
      <c r="AN42" s="398">
        <f>PRODUCT(AI42:AM42)</f>
        <v>1</v>
      </c>
      <c r="AO42" s="404">
        <f>ROUND(AG42,0)</f>
        <v>1737935</v>
      </c>
      <c r="AP42" s="400">
        <f>AG42-AO42</f>
        <v>0</v>
      </c>
      <c r="AQ42" s="392"/>
      <c r="AR42" s="392"/>
      <c r="AS42" s="943" t="s">
        <v>297</v>
      </c>
      <c r="AT42" s="651" t="s">
        <v>429</v>
      </c>
      <c r="AU42" s="635" t="s">
        <v>148</v>
      </c>
      <c r="AV42" s="640">
        <v>1</v>
      </c>
      <c r="AW42" s="637">
        <v>1872309.3078799997</v>
      </c>
      <c r="AX42" s="638">
        <f t="shared" ref="AX42:AX45" si="566">ROUND(AV42*AW42,0)</f>
        <v>1872309</v>
      </c>
      <c r="AY42" s="932"/>
      <c r="AZ42" s="397">
        <f>IF(EXACT(VLOOKUP(AS42,OFERTA_0,2,FALSE),AT42),1,0)</f>
        <v>1</v>
      </c>
      <c r="BA42" s="397">
        <f>IF(EXACT(VLOOKUP(AS42,OFERTA_0,3,FALSE),AU42),1,0)</f>
        <v>1</v>
      </c>
      <c r="BB42" s="398">
        <f>IF(EXACT(VLOOKUP(AS42,OFERTA_0,4,FALSE),AV42),1,0)</f>
        <v>1</v>
      </c>
      <c r="BC42" s="398">
        <f t="shared" ref="BC42:BC45" si="567">IF(AW42=0,0,1)</f>
        <v>1</v>
      </c>
      <c r="BD42" s="398">
        <f t="shared" ref="BD42:BD45" si="568">IF(AX42=0,0,1)</f>
        <v>1</v>
      </c>
      <c r="BE42" s="398">
        <f>PRODUCT(AZ42:BD42)</f>
        <v>1</v>
      </c>
      <c r="BF42" s="404">
        <f>ROUND(AX42,0)</f>
        <v>1872309</v>
      </c>
      <c r="BG42" s="400">
        <f>AX42-BF42</f>
        <v>0</v>
      </c>
      <c r="BJ42" s="954" t="s">
        <v>721</v>
      </c>
      <c r="BK42" s="1056" t="s">
        <v>429</v>
      </c>
      <c r="BL42" s="723" t="s">
        <v>649</v>
      </c>
      <c r="BM42" s="724">
        <v>1</v>
      </c>
      <c r="BN42" s="725">
        <v>1309366</v>
      </c>
      <c r="BO42" s="710">
        <v>1309366</v>
      </c>
      <c r="BP42" s="960"/>
      <c r="BQ42" s="397">
        <f>IF(EXACT(VLOOKUP(BJ42,OFERTA_0,2,FALSE),BK42),1,0)</f>
        <v>1</v>
      </c>
      <c r="BR42" s="397">
        <f>IF(EXACT(VLOOKUP(BJ42,OFERTA_0,3,FALSE),BL42),1,0)</f>
        <v>1</v>
      </c>
      <c r="BS42" s="398">
        <f>IF(EXACT(VLOOKUP(BJ42,OFERTA_0,4,FALSE),BM42),1,0)</f>
        <v>1</v>
      </c>
      <c r="BT42" s="398">
        <f t="shared" ref="BT42:BT45" si="569">IF(BN42=0,0,1)</f>
        <v>1</v>
      </c>
      <c r="BU42" s="398">
        <f t="shared" ref="BU42:BU45" si="570">IF(BO42=0,0,1)</f>
        <v>1</v>
      </c>
      <c r="BV42" s="398">
        <f>PRODUCT(BQ42:BU42)</f>
        <v>1</v>
      </c>
      <c r="BW42" s="404">
        <f>ROUND(BO42,0)</f>
        <v>1309366</v>
      </c>
      <c r="BX42" s="400">
        <f>BO42-BW42</f>
        <v>0</v>
      </c>
      <c r="CA42" s="624" t="s">
        <v>297</v>
      </c>
      <c r="CB42" s="758" t="s">
        <v>429</v>
      </c>
      <c r="CC42" s="583" t="s">
        <v>148</v>
      </c>
      <c r="CD42" s="586">
        <v>1</v>
      </c>
      <c r="CE42" s="756">
        <v>1400000</v>
      </c>
      <c r="CF42" s="757">
        <f t="shared" ref="CF42:CF45" si="571">ROUND(CD42*CE42,0)</f>
        <v>1400000</v>
      </c>
      <c r="CG42" s="982"/>
      <c r="CH42" s="397">
        <f>IF(EXACT(VLOOKUP(CA42,OFERTA_0,2,FALSE),CB42),1,0)</f>
        <v>1</v>
      </c>
      <c r="CI42" s="397">
        <f>IF(EXACT(VLOOKUP(CA42,OFERTA_0,3,FALSE),CC42),1,0)</f>
        <v>1</v>
      </c>
      <c r="CJ42" s="398">
        <f>IF(EXACT(VLOOKUP(CA42,OFERTA_0,4,FALSE),CD42),1,0)</f>
        <v>1</v>
      </c>
      <c r="CK42" s="398">
        <f t="shared" ref="CK42:CK45" si="572">IF(CE42=0,0,1)</f>
        <v>1</v>
      </c>
      <c r="CL42" s="398">
        <f t="shared" ref="CL42:CL45" si="573">IF(CF42=0,0,1)</f>
        <v>1</v>
      </c>
      <c r="CM42" s="398">
        <f>PRODUCT(CH42:CL42)</f>
        <v>1</v>
      </c>
      <c r="CN42" s="404">
        <f>ROUND(CF42,0)</f>
        <v>1400000</v>
      </c>
      <c r="CO42" s="400">
        <f>CF42-CN42</f>
        <v>0</v>
      </c>
      <c r="CR42" s="1014" t="s">
        <v>297</v>
      </c>
      <c r="CS42" s="788" t="s">
        <v>429</v>
      </c>
      <c r="CT42" s="789" t="s">
        <v>148</v>
      </c>
      <c r="CU42" s="790">
        <v>1</v>
      </c>
      <c r="CV42" s="791">
        <v>1566000</v>
      </c>
      <c r="CW42" s="792">
        <f t="shared" ref="CW42:CW45" si="574">ROUND(CU42*CV42,0)</f>
        <v>1566000</v>
      </c>
      <c r="CX42" s="1001"/>
      <c r="CY42" s="397">
        <f>IF(EXACT(VLOOKUP(CR42,OFERTA_0,2,FALSE),CS42),1,0)</f>
        <v>1</v>
      </c>
      <c r="CZ42" s="397">
        <f>IF(EXACT(VLOOKUP(CR42,OFERTA_0,3,FALSE),CT42),1,0)</f>
        <v>1</v>
      </c>
      <c r="DA42" s="398">
        <f>IF(EXACT(VLOOKUP(CR42,OFERTA_0,4,FALSE),CU42),1,0)</f>
        <v>1</v>
      </c>
      <c r="DB42" s="398">
        <f t="shared" ref="DB42:DB45" si="575">IF(CV42=0,0,1)</f>
        <v>1</v>
      </c>
      <c r="DC42" s="398">
        <f t="shared" ref="DC42:DC45" si="576">IF(CW42=0,0,1)</f>
        <v>1</v>
      </c>
      <c r="DD42" s="398">
        <f>PRODUCT(CY42:DC42)</f>
        <v>1</v>
      </c>
      <c r="DE42" s="404">
        <f>ROUND(CW42,0)</f>
        <v>1566000</v>
      </c>
      <c r="DF42" s="400">
        <f>CW42-DE42</f>
        <v>0</v>
      </c>
      <c r="DI42" s="624" t="s">
        <v>297</v>
      </c>
      <c r="DJ42" s="585" t="s">
        <v>429</v>
      </c>
      <c r="DK42" s="583" t="s">
        <v>148</v>
      </c>
      <c r="DL42" s="586">
        <v>1</v>
      </c>
      <c r="DM42" s="487">
        <v>1313326</v>
      </c>
      <c r="DN42" s="488">
        <f>ROUND(DL42*DM42,0)</f>
        <v>1313326</v>
      </c>
      <c r="DO42" s="507"/>
      <c r="DP42" s="397">
        <f>IF(EXACT(VLOOKUP(DI42,OFERTA_0,2,FALSE),DJ42),1,0)</f>
        <v>1</v>
      </c>
      <c r="DQ42" s="397">
        <f>IF(EXACT(VLOOKUP(DI42,OFERTA_0,3,FALSE),DK42),1,0)</f>
        <v>1</v>
      </c>
      <c r="DR42" s="398">
        <f>IF(EXACT(VLOOKUP(DI42,OFERTA_0,4,FALSE),DL42),1,0)</f>
        <v>1</v>
      </c>
      <c r="DS42" s="398">
        <f t="shared" ref="DS42:DS45" si="577">IF(DM42=0,0,1)</f>
        <v>1</v>
      </c>
      <c r="DT42" s="398">
        <f t="shared" ref="DT42:DT45" si="578">IF(DN42=0,0,1)</f>
        <v>1</v>
      </c>
      <c r="DU42" s="398">
        <f>PRODUCT(DP42:DT42)</f>
        <v>1</v>
      </c>
      <c r="DV42" s="404">
        <f>ROUND(DN42,0)</f>
        <v>1313326</v>
      </c>
      <c r="DW42" s="400">
        <f>DN42-DV42</f>
        <v>0</v>
      </c>
      <c r="DZ42" s="624" t="s">
        <v>297</v>
      </c>
      <c r="EA42" s="585" t="s">
        <v>429</v>
      </c>
      <c r="EB42" s="583" t="s">
        <v>148</v>
      </c>
      <c r="EC42" s="586">
        <v>1</v>
      </c>
      <c r="ED42" s="487">
        <v>1269423</v>
      </c>
      <c r="EE42" s="488">
        <f t="shared" ref="EE42:EE45" si="579">ROUND(EC42*ED42,0)</f>
        <v>1269423</v>
      </c>
      <c r="EF42" s="507"/>
      <c r="EG42" s="397">
        <f>IF(EXACT(VLOOKUP(DZ42,OFERTA_0,2,FALSE),EA42),1,0)</f>
        <v>1</v>
      </c>
      <c r="EH42" s="397">
        <f>IF(EXACT(VLOOKUP(DZ42,OFERTA_0,3,FALSE),EB42),1,0)</f>
        <v>1</v>
      </c>
      <c r="EI42" s="398">
        <f>IF(EXACT(VLOOKUP(DZ42,OFERTA_0,4,FALSE),EC42),1,0)</f>
        <v>1</v>
      </c>
      <c r="EJ42" s="398">
        <f t="shared" ref="EJ42:EJ45" si="580">IF(ED42=0,0,1)</f>
        <v>1</v>
      </c>
      <c r="EK42" s="398">
        <f t="shared" ref="EK42:EK45" si="581">IF(EE42=0,0,1)</f>
        <v>1</v>
      </c>
      <c r="EL42" s="398">
        <f>PRODUCT(EG42:EK42)</f>
        <v>1</v>
      </c>
      <c r="EM42" s="404">
        <f>ROUND(EE42,0)</f>
        <v>1269423</v>
      </c>
      <c r="EN42" s="400">
        <f>EE42-EM42</f>
        <v>0</v>
      </c>
      <c r="EQ42" s="624" t="s">
        <v>297</v>
      </c>
      <c r="ER42" s="585" t="s">
        <v>429</v>
      </c>
      <c r="ES42" s="583" t="s">
        <v>148</v>
      </c>
      <c r="ET42" s="586">
        <v>1</v>
      </c>
      <c r="EU42" s="487">
        <v>1350200</v>
      </c>
      <c r="EV42" s="488">
        <f t="shared" ref="EV42:EV45" si="582">ROUND(ET42*EU42,0)</f>
        <v>1350200</v>
      </c>
      <c r="EW42" s="507"/>
      <c r="EX42" s="397">
        <f>IF(EXACT(VLOOKUP(EQ42,OFERTA_0,2,FALSE),ER42),1,0)</f>
        <v>1</v>
      </c>
      <c r="EY42" s="397">
        <f>IF(EXACT(VLOOKUP(EQ42,OFERTA_0,3,FALSE),ES42),1,0)</f>
        <v>1</v>
      </c>
      <c r="EZ42" s="398">
        <f>IF(EXACT(VLOOKUP(EQ42,OFERTA_0,4,FALSE),ET42),1,0)</f>
        <v>1</v>
      </c>
      <c r="FA42" s="398">
        <f t="shared" ref="FA42:FA45" si="583">IF(EU42=0,0,1)</f>
        <v>1</v>
      </c>
      <c r="FB42" s="398">
        <f t="shared" ref="FB42:FB45" si="584">IF(EV42=0,0,1)</f>
        <v>1</v>
      </c>
      <c r="FC42" s="398">
        <f>PRODUCT(EX42:FB42)</f>
        <v>1</v>
      </c>
      <c r="FD42" s="404">
        <f>ROUND(EV42,0)</f>
        <v>1350200</v>
      </c>
      <c r="FE42" s="400">
        <f>EV42-FD42</f>
        <v>0</v>
      </c>
      <c r="FH42" s="624" t="s">
        <v>297</v>
      </c>
      <c r="FI42" s="585" t="s">
        <v>429</v>
      </c>
      <c r="FJ42" s="583" t="s">
        <v>148</v>
      </c>
      <c r="FK42" s="586">
        <v>1</v>
      </c>
      <c r="FL42" s="487">
        <v>2145000</v>
      </c>
      <c r="FM42" s="488">
        <f>ROUND(FK42*FL42,0)</f>
        <v>2145000</v>
      </c>
      <c r="FN42" s="507"/>
      <c r="FO42" s="397">
        <f>IF(EXACT(VLOOKUP(FH42,OFERTA_0,2,FALSE),FI42),1,0)</f>
        <v>1</v>
      </c>
      <c r="FP42" s="397">
        <f>IF(EXACT(VLOOKUP(FH42,OFERTA_0,3,FALSE),FJ42),1,0)</f>
        <v>1</v>
      </c>
      <c r="FQ42" s="398">
        <f>IF(EXACT(VLOOKUP(FH42,OFERTA_0,4,FALSE),FK42),1,0)</f>
        <v>1</v>
      </c>
      <c r="FR42" s="398">
        <f t="shared" ref="FR42:FR45" si="585">IF(FL42=0,0,1)</f>
        <v>1</v>
      </c>
      <c r="FS42" s="398">
        <f t="shared" ref="FS42:FS45" si="586">IF(FM42=0,0,1)</f>
        <v>1</v>
      </c>
      <c r="FT42" s="398">
        <f>PRODUCT(FO42:FS42)</f>
        <v>1</v>
      </c>
      <c r="FU42" s="404">
        <f>ROUND(FM42,0)</f>
        <v>2145000</v>
      </c>
      <c r="FV42" s="400">
        <f>FM42-FU42</f>
        <v>0</v>
      </c>
      <c r="FY42" s="1045" t="s">
        <v>297</v>
      </c>
      <c r="FZ42" s="865" t="s">
        <v>429</v>
      </c>
      <c r="GA42" s="861" t="s">
        <v>148</v>
      </c>
      <c r="GB42" s="866">
        <v>1</v>
      </c>
      <c r="GC42" s="863">
        <v>1246030</v>
      </c>
      <c r="GD42" s="864">
        <f t="shared" ref="GD42:GD45" si="587">ROUND(GB42*GC42,0)</f>
        <v>1246030</v>
      </c>
      <c r="GE42" s="1033"/>
      <c r="GF42" s="397">
        <f>IF(EXACT(VLOOKUP(FY42,OFERTA_0,2,FALSE),FZ42),1,0)</f>
        <v>1</v>
      </c>
      <c r="GG42" s="397">
        <f>IF(EXACT(VLOOKUP(FY42,OFERTA_0,3,FALSE),GA42),1,0)</f>
        <v>1</v>
      </c>
      <c r="GH42" s="398">
        <f>IF(EXACT(VLOOKUP(FY42,OFERTA_0,4,FALSE),GB42),1,0)</f>
        <v>1</v>
      </c>
      <c r="GI42" s="398">
        <f t="shared" ref="GI42:GI45" si="588">IF(GC42=0,0,1)</f>
        <v>1</v>
      </c>
      <c r="GJ42" s="398">
        <f t="shared" ref="GJ42:GJ45" si="589">IF(GD42=0,0,1)</f>
        <v>1</v>
      </c>
      <c r="GK42" s="398">
        <f>PRODUCT(GF42:GJ42)</f>
        <v>1</v>
      </c>
      <c r="GL42" s="404">
        <f>ROUND(GD42,0)</f>
        <v>1246030</v>
      </c>
      <c r="GM42" s="400">
        <f>GD42-GL42</f>
        <v>0</v>
      </c>
      <c r="GP42" s="624" t="s">
        <v>297</v>
      </c>
      <c r="GQ42" s="585" t="s">
        <v>429</v>
      </c>
      <c r="GR42" s="583" t="s">
        <v>148</v>
      </c>
      <c r="GS42" s="586">
        <v>1</v>
      </c>
      <c r="GT42" s="487">
        <v>1319925</v>
      </c>
      <c r="GU42" s="488">
        <f>ROUND(GS42*GT42,0)</f>
        <v>1319925</v>
      </c>
      <c r="GV42" s="507"/>
      <c r="GW42" s="397">
        <f>IF(EXACT(VLOOKUP(GP42,OFERTA_0,2,FALSE),GQ42),1,0)</f>
        <v>1</v>
      </c>
      <c r="GX42" s="397">
        <f>IF(EXACT(VLOOKUP(GP42,OFERTA_0,3,FALSE),GR42),1,0)</f>
        <v>1</v>
      </c>
      <c r="GY42" s="398">
        <f>IF(EXACT(VLOOKUP(GP42,OFERTA_0,4,FALSE),GS42),1,0)</f>
        <v>1</v>
      </c>
      <c r="GZ42" s="398">
        <f t="shared" ref="GZ42:GZ45" si="590">IF(GT42=0,0,1)</f>
        <v>1</v>
      </c>
      <c r="HA42" s="398">
        <f t="shared" ref="HA42:HA45" si="591">IF(GU42=0,0,1)</f>
        <v>1</v>
      </c>
      <c r="HB42" s="398">
        <f>PRODUCT(GW42:HA42)</f>
        <v>1</v>
      </c>
      <c r="HC42" s="404">
        <f>ROUND(GU42,0)</f>
        <v>1319925</v>
      </c>
      <c r="HD42" s="400">
        <f>GU42-HC42</f>
        <v>0</v>
      </c>
      <c r="HG42" s="624" t="s">
        <v>297</v>
      </c>
      <c r="HH42" s="585" t="s">
        <v>429</v>
      </c>
      <c r="HI42" s="583" t="s">
        <v>148</v>
      </c>
      <c r="HJ42" s="586">
        <v>1</v>
      </c>
      <c r="HK42" s="487">
        <v>1960000</v>
      </c>
      <c r="HL42" s="488">
        <f t="shared" ref="HL42:HL45" si="592">ROUND(HJ42*HK42,0)</f>
        <v>1960000</v>
      </c>
      <c r="HM42" s="507"/>
      <c r="HN42" s="397">
        <f>IF(EXACT(VLOOKUP(HG42,OFERTA_0,2,FALSE),HH42),1,0)</f>
        <v>1</v>
      </c>
      <c r="HO42" s="397">
        <f>IF(EXACT(VLOOKUP(HG42,OFERTA_0,3,FALSE),HI42),1,0)</f>
        <v>1</v>
      </c>
      <c r="HP42" s="398">
        <f>IF(EXACT(VLOOKUP(HG42,OFERTA_0,4,FALSE),HJ42),1,0)</f>
        <v>1</v>
      </c>
      <c r="HQ42" s="398">
        <f t="shared" ref="HQ42:HQ45" si="593">IF(HK42=0,0,1)</f>
        <v>1</v>
      </c>
      <c r="HR42" s="398">
        <f t="shared" ref="HR42:HR45" si="594">IF(HL42=0,0,1)</f>
        <v>1</v>
      </c>
      <c r="HS42" s="398">
        <f>PRODUCT(HN42:HR42)</f>
        <v>1</v>
      </c>
      <c r="HT42" s="404">
        <f>ROUND(HL42,0)</f>
        <v>1960000</v>
      </c>
      <c r="HU42" s="400">
        <f>HL42-HT42</f>
        <v>0</v>
      </c>
      <c r="HX42" s="624" t="s">
        <v>297</v>
      </c>
      <c r="HY42" s="585" t="s">
        <v>429</v>
      </c>
      <c r="HZ42" s="583" t="s">
        <v>148</v>
      </c>
      <c r="IA42" s="586">
        <v>1</v>
      </c>
      <c r="IB42" s="487">
        <v>500000</v>
      </c>
      <c r="IC42" s="488">
        <f t="shared" ref="IC42:IC45" si="595">ROUND(IA42*IB42,0)</f>
        <v>500000</v>
      </c>
      <c r="ID42" s="507"/>
      <c r="IE42" s="397">
        <f>IF(EXACT(VLOOKUP(HX42,OFERTA_0,2,FALSE),HY42),1,0)</f>
        <v>1</v>
      </c>
      <c r="IF42" s="397">
        <f>IF(EXACT(VLOOKUP(HX42,OFERTA_0,3,FALSE),HZ42),1,0)</f>
        <v>1</v>
      </c>
      <c r="IG42" s="398">
        <f>IF(EXACT(VLOOKUP(HX42,OFERTA_0,4,FALSE),IA42),1,0)</f>
        <v>1</v>
      </c>
      <c r="IH42" s="398">
        <f t="shared" ref="IH42:IH45" si="596">IF(IB42=0,0,1)</f>
        <v>1</v>
      </c>
      <c r="II42" s="398">
        <f t="shared" ref="II42:II45" si="597">IF(IC42=0,0,1)</f>
        <v>1</v>
      </c>
      <c r="IJ42" s="398">
        <f>PRODUCT(IE42:II42)</f>
        <v>1</v>
      </c>
      <c r="IK42" s="404">
        <f>ROUND(IC42,0)</f>
        <v>500000</v>
      </c>
      <c r="IL42" s="400">
        <f>IC42-IK42</f>
        <v>0</v>
      </c>
      <c r="IO42" s="624" t="s">
        <v>297</v>
      </c>
      <c r="IP42" s="585" t="s">
        <v>429</v>
      </c>
      <c r="IQ42" s="583" t="s">
        <v>148</v>
      </c>
      <c r="IR42" s="586">
        <v>1</v>
      </c>
      <c r="IS42" s="487">
        <v>1030000</v>
      </c>
      <c r="IT42" s="488">
        <f t="shared" ref="IT42:IT45" si="598">ROUND(IR42*IS42,0)</f>
        <v>1030000</v>
      </c>
      <c r="IU42" s="507"/>
      <c r="IV42" s="397">
        <f>IF(EXACT(VLOOKUP(IO42,OFERTA_0,2,FALSE),IP42),1,0)</f>
        <v>1</v>
      </c>
      <c r="IW42" s="397">
        <f>IF(EXACT(VLOOKUP(IO42,OFERTA_0,3,FALSE),IQ42),1,0)</f>
        <v>1</v>
      </c>
      <c r="IX42" s="398">
        <f>IF(EXACT(VLOOKUP(IO42,OFERTA_0,4,FALSE),IR42),1,0)</f>
        <v>1</v>
      </c>
      <c r="IY42" s="398">
        <f t="shared" ref="IY42:IY45" si="599">IF(IS42=0,0,1)</f>
        <v>1</v>
      </c>
      <c r="IZ42" s="398">
        <f t="shared" ref="IZ42:IZ45" si="600">IF(IT42=0,0,1)</f>
        <v>1</v>
      </c>
      <c r="JA42" s="398">
        <f>PRODUCT(IV42:IZ42)</f>
        <v>1</v>
      </c>
      <c r="JB42" s="404">
        <f>ROUND(IT42,0)</f>
        <v>1030000</v>
      </c>
      <c r="JC42" s="400">
        <f>IT42-JB42</f>
        <v>0</v>
      </c>
      <c r="JF42" s="624" t="s">
        <v>297</v>
      </c>
      <c r="JG42" s="585" t="s">
        <v>429</v>
      </c>
      <c r="JH42" s="583" t="s">
        <v>148</v>
      </c>
      <c r="JI42" s="586">
        <v>1</v>
      </c>
      <c r="JJ42" s="487">
        <v>1372735</v>
      </c>
      <c r="JK42" s="488">
        <f>ROUND(JI42*JJ42,0)</f>
        <v>1372735</v>
      </c>
      <c r="JL42" s="507"/>
      <c r="JM42" s="397">
        <f>IF(EXACT(VLOOKUP(JF42,OFERTA_0,2,FALSE),JG42),1,0)</f>
        <v>1</v>
      </c>
      <c r="JN42" s="397">
        <f>IF(EXACT(VLOOKUP(JF42,OFERTA_0,3,FALSE),JH42),1,0)</f>
        <v>1</v>
      </c>
      <c r="JO42" s="398">
        <f>IF(EXACT(VLOOKUP(JF42,OFERTA_0,4,FALSE),JI42),1,0)</f>
        <v>1</v>
      </c>
      <c r="JP42" s="398">
        <f t="shared" ref="JP42:JP45" si="601">IF(JJ42=0,0,1)</f>
        <v>1</v>
      </c>
      <c r="JQ42" s="398">
        <f t="shared" ref="JQ42:JQ45" si="602">IF(JK42=0,0,1)</f>
        <v>1</v>
      </c>
      <c r="JR42" s="398">
        <f>PRODUCT(JM42:JQ42)</f>
        <v>1</v>
      </c>
      <c r="JS42" s="404">
        <f>ROUND(JK42,0)</f>
        <v>1372735</v>
      </c>
      <c r="JT42" s="400">
        <f>JK42-JS42</f>
        <v>0</v>
      </c>
    </row>
    <row r="43" spans="2:280" ht="50.25" customHeight="1">
      <c r="B43" s="506" t="s">
        <v>430</v>
      </c>
      <c r="C43" s="490" t="s">
        <v>431</v>
      </c>
      <c r="D43" s="485" t="s">
        <v>148</v>
      </c>
      <c r="E43" s="491">
        <v>9</v>
      </c>
      <c r="F43" s="487"/>
      <c r="G43" s="488">
        <f t="shared" si="561"/>
        <v>0</v>
      </c>
      <c r="H43" s="507"/>
      <c r="K43" s="506"/>
      <c r="L43" s="490"/>
      <c r="M43" s="485"/>
      <c r="N43" s="491"/>
      <c r="O43" s="487"/>
      <c r="P43" s="488"/>
      <c r="Q43" s="507"/>
      <c r="R43" s="397" t="e">
        <f>IF(EXACT(VLOOKUP(K43,OFERTA_0,2,FALSE),L43),1,0)</f>
        <v>#N/A</v>
      </c>
      <c r="S43" s="397" t="e">
        <f>IF(EXACT(VLOOKUP(K43,OFERTA_0,3,FALSE),M43),1,0)</f>
        <v>#N/A</v>
      </c>
      <c r="T43" s="398" t="e">
        <f>IF(EXACT(VLOOKUP(K43,OFERTA_0,4,FALSE),N43),1,0)</f>
        <v>#N/A</v>
      </c>
      <c r="U43" s="398">
        <f t="shared" ref="U43" si="603">IF(O43=0,0,1)</f>
        <v>0</v>
      </c>
      <c r="V43" s="398">
        <f t="shared" ref="V43" si="604">IF(P43=0,0,1)</f>
        <v>0</v>
      </c>
      <c r="W43" s="398" t="e">
        <f>PRODUCT(R43:V43)</f>
        <v>#N/A</v>
      </c>
      <c r="X43" s="404">
        <f>ROUND(P43,0)</f>
        <v>0</v>
      </c>
      <c r="Y43" s="400">
        <f>P43-X43</f>
        <v>0</v>
      </c>
      <c r="Z43" s="392"/>
      <c r="AA43" s="392"/>
      <c r="AB43" s="624" t="s">
        <v>430</v>
      </c>
      <c r="AC43" s="585" t="s">
        <v>431</v>
      </c>
      <c r="AD43" s="583" t="s">
        <v>148</v>
      </c>
      <c r="AE43" s="586">
        <v>9</v>
      </c>
      <c r="AF43" s="487">
        <v>2199573.7312500002</v>
      </c>
      <c r="AG43" s="488">
        <f t="shared" si="563"/>
        <v>19796164</v>
      </c>
      <c r="AH43" s="507"/>
      <c r="AI43" s="397">
        <f>IF(EXACT(VLOOKUP(AB43,OFERTA_0,2,FALSE),AC43),1,0)</f>
        <v>1</v>
      </c>
      <c r="AJ43" s="397">
        <f>IF(EXACT(VLOOKUP(AB43,OFERTA_0,3,FALSE),AD43),1,0)</f>
        <v>1</v>
      </c>
      <c r="AK43" s="398">
        <f>IF(EXACT(VLOOKUP(AB43,OFERTA_0,4,FALSE),AE43),1,0)</f>
        <v>1</v>
      </c>
      <c r="AL43" s="398">
        <f t="shared" si="564"/>
        <v>1</v>
      </c>
      <c r="AM43" s="398">
        <f t="shared" si="565"/>
        <v>1</v>
      </c>
      <c r="AN43" s="398">
        <f>PRODUCT(AI43:AM43)</f>
        <v>1</v>
      </c>
      <c r="AO43" s="404">
        <f>ROUND(AG43,0)</f>
        <v>19796164</v>
      </c>
      <c r="AP43" s="400">
        <f>AG43-AO43</f>
        <v>0</v>
      </c>
      <c r="AQ43" s="392"/>
      <c r="AR43" s="392"/>
      <c r="AS43" s="943" t="s">
        <v>430</v>
      </c>
      <c r="AT43" s="651" t="s">
        <v>431</v>
      </c>
      <c r="AU43" s="635" t="s">
        <v>148</v>
      </c>
      <c r="AV43" s="640">
        <v>9</v>
      </c>
      <c r="AW43" s="637">
        <v>614521.09840000002</v>
      </c>
      <c r="AX43" s="638">
        <f t="shared" si="566"/>
        <v>5530690</v>
      </c>
      <c r="AY43" s="932"/>
      <c r="AZ43" s="397">
        <f>IF(EXACT(VLOOKUP(AS43,OFERTA_0,2,FALSE),AT43),1,0)</f>
        <v>1</v>
      </c>
      <c r="BA43" s="397">
        <f>IF(EXACT(VLOOKUP(AS43,OFERTA_0,3,FALSE),AU43),1,0)</f>
        <v>1</v>
      </c>
      <c r="BB43" s="398">
        <f>IF(EXACT(VLOOKUP(AS43,OFERTA_0,4,FALSE),AV43),1,0)</f>
        <v>1</v>
      </c>
      <c r="BC43" s="398">
        <f t="shared" si="567"/>
        <v>1</v>
      </c>
      <c r="BD43" s="398">
        <f t="shared" si="568"/>
        <v>1</v>
      </c>
      <c r="BE43" s="398">
        <f>PRODUCT(AZ43:BD43)</f>
        <v>1</v>
      </c>
      <c r="BF43" s="404">
        <f>ROUND(AX43,0)</f>
        <v>5530690</v>
      </c>
      <c r="BG43" s="400">
        <f>AX43-BF43</f>
        <v>0</v>
      </c>
      <c r="BI43" s="1073"/>
      <c r="BJ43" s="954" t="s">
        <v>722</v>
      </c>
      <c r="BK43" s="1056" t="s">
        <v>431</v>
      </c>
      <c r="BL43" s="718" t="s">
        <v>649</v>
      </c>
      <c r="BM43" s="719">
        <v>9</v>
      </c>
      <c r="BN43" s="720">
        <v>1866348</v>
      </c>
      <c r="BO43" s="714">
        <v>16797132</v>
      </c>
      <c r="BP43" s="706"/>
      <c r="BQ43" s="397">
        <f>IF(EXACT(VLOOKUP(BJ43,OFERTA_0,2,FALSE),BK43),1,0)</f>
        <v>1</v>
      </c>
      <c r="BR43" s="397">
        <f>IF(EXACT(VLOOKUP(BJ43,OFERTA_0,3,FALSE),BL43),1,0)</f>
        <v>1</v>
      </c>
      <c r="BS43" s="398">
        <f>IF(EXACT(VLOOKUP(BJ43,OFERTA_0,4,FALSE),BM43),1,0)</f>
        <v>1</v>
      </c>
      <c r="BT43" s="398">
        <f t="shared" si="569"/>
        <v>1</v>
      </c>
      <c r="BU43" s="398">
        <f t="shared" si="570"/>
        <v>1</v>
      </c>
      <c r="BV43" s="398">
        <f>PRODUCT(BQ43:BU43)</f>
        <v>1</v>
      </c>
      <c r="BW43" s="404">
        <f>ROUND(BO43,0)</f>
        <v>16797132</v>
      </c>
      <c r="BX43" s="400">
        <f>BO43-BW43</f>
        <v>0</v>
      </c>
      <c r="CA43" s="624" t="s">
        <v>430</v>
      </c>
      <c r="CB43" s="758" t="s">
        <v>431</v>
      </c>
      <c r="CC43" s="583" t="s">
        <v>148</v>
      </c>
      <c r="CD43" s="586">
        <v>9</v>
      </c>
      <c r="CE43" s="756">
        <v>1200000</v>
      </c>
      <c r="CF43" s="757">
        <f t="shared" si="571"/>
        <v>10800000</v>
      </c>
      <c r="CG43" s="983"/>
      <c r="CH43" s="397">
        <f>IF(EXACT(VLOOKUP(CA43,OFERTA_0,2,FALSE),CB43),1,0)</f>
        <v>1</v>
      </c>
      <c r="CI43" s="397">
        <f>IF(EXACT(VLOOKUP(CA43,OFERTA_0,3,FALSE),CC43),1,0)</f>
        <v>1</v>
      </c>
      <c r="CJ43" s="398">
        <f>IF(EXACT(VLOOKUP(CA43,OFERTA_0,4,FALSE),CD43),1,0)</f>
        <v>1</v>
      </c>
      <c r="CK43" s="398">
        <f t="shared" si="572"/>
        <v>1</v>
      </c>
      <c r="CL43" s="398">
        <f t="shared" si="573"/>
        <v>1</v>
      </c>
      <c r="CM43" s="398">
        <f>PRODUCT(CH43:CL43)</f>
        <v>1</v>
      </c>
      <c r="CN43" s="404">
        <f>ROUND(CF43,0)</f>
        <v>10800000</v>
      </c>
      <c r="CO43" s="400">
        <f>CF43-CN43</f>
        <v>0</v>
      </c>
      <c r="CR43" s="1015" t="s">
        <v>430</v>
      </c>
      <c r="CS43" s="793" t="s">
        <v>431</v>
      </c>
      <c r="CT43" s="794" t="s">
        <v>148</v>
      </c>
      <c r="CU43" s="795">
        <v>9</v>
      </c>
      <c r="CV43" s="796">
        <v>1740000</v>
      </c>
      <c r="CW43" s="797">
        <f t="shared" si="574"/>
        <v>15660000</v>
      </c>
      <c r="CX43" s="1002"/>
      <c r="CY43" s="397">
        <f>IF(EXACT(VLOOKUP(CR43,OFERTA_0,2,FALSE),CS43),1,0)</f>
        <v>1</v>
      </c>
      <c r="CZ43" s="397">
        <f>IF(EXACT(VLOOKUP(CR43,OFERTA_0,3,FALSE),CT43),1,0)</f>
        <v>1</v>
      </c>
      <c r="DA43" s="398">
        <f>IF(EXACT(VLOOKUP(CR43,OFERTA_0,4,FALSE),CU43),1,0)</f>
        <v>1</v>
      </c>
      <c r="DB43" s="398">
        <f t="shared" si="575"/>
        <v>1</v>
      </c>
      <c r="DC43" s="398">
        <f t="shared" si="576"/>
        <v>1</v>
      </c>
      <c r="DD43" s="398">
        <f>PRODUCT(CY43:DC43)</f>
        <v>1</v>
      </c>
      <c r="DE43" s="404">
        <f>ROUND(CW43,0)</f>
        <v>15660000</v>
      </c>
      <c r="DF43" s="400">
        <f>CW43-DE43</f>
        <v>0</v>
      </c>
      <c r="DI43" s="624" t="s">
        <v>430</v>
      </c>
      <c r="DJ43" s="585" t="s">
        <v>431</v>
      </c>
      <c r="DK43" s="583" t="s">
        <v>148</v>
      </c>
      <c r="DL43" s="586">
        <v>9</v>
      </c>
      <c r="DM43" s="487">
        <v>1871994</v>
      </c>
      <c r="DN43" s="488">
        <f>ROUND(DL43*DM43,0)</f>
        <v>16847946</v>
      </c>
      <c r="DO43" s="507"/>
      <c r="DP43" s="397">
        <f>IF(EXACT(VLOOKUP(DI43,OFERTA_0,2,FALSE),DJ43),1,0)</f>
        <v>1</v>
      </c>
      <c r="DQ43" s="397">
        <f>IF(EXACT(VLOOKUP(DI43,OFERTA_0,3,FALSE),DK43),1,0)</f>
        <v>1</v>
      </c>
      <c r="DR43" s="398">
        <f>IF(EXACT(VLOOKUP(DI43,OFERTA_0,4,FALSE),DL43),1,0)</f>
        <v>1</v>
      </c>
      <c r="DS43" s="398">
        <f t="shared" si="577"/>
        <v>1</v>
      </c>
      <c r="DT43" s="398">
        <f t="shared" si="578"/>
        <v>1</v>
      </c>
      <c r="DU43" s="398">
        <f>PRODUCT(DP43:DT43)</f>
        <v>1</v>
      </c>
      <c r="DV43" s="404">
        <f>ROUND(DN43,0)</f>
        <v>16847946</v>
      </c>
      <c r="DW43" s="400">
        <f>DN43-DV43</f>
        <v>0</v>
      </c>
      <c r="DZ43" s="624" t="s">
        <v>430</v>
      </c>
      <c r="EA43" s="585" t="s">
        <v>431</v>
      </c>
      <c r="EB43" s="583" t="s">
        <v>148</v>
      </c>
      <c r="EC43" s="586">
        <v>9</v>
      </c>
      <c r="ED43" s="487">
        <v>1227839</v>
      </c>
      <c r="EE43" s="488">
        <f t="shared" si="579"/>
        <v>11050551</v>
      </c>
      <c r="EF43" s="507"/>
      <c r="EG43" s="397">
        <f>IF(EXACT(VLOOKUP(DZ43,OFERTA_0,2,FALSE),EA43),1,0)</f>
        <v>1</v>
      </c>
      <c r="EH43" s="397">
        <f>IF(EXACT(VLOOKUP(DZ43,OFERTA_0,3,FALSE),EB43),1,0)</f>
        <v>1</v>
      </c>
      <c r="EI43" s="398">
        <f>IF(EXACT(VLOOKUP(DZ43,OFERTA_0,4,FALSE),EC43),1,0)</f>
        <v>1</v>
      </c>
      <c r="EJ43" s="398">
        <f t="shared" si="580"/>
        <v>1</v>
      </c>
      <c r="EK43" s="398">
        <f t="shared" si="581"/>
        <v>1</v>
      </c>
      <c r="EL43" s="398">
        <f>PRODUCT(EG43:EK43)</f>
        <v>1</v>
      </c>
      <c r="EM43" s="404">
        <f>ROUND(EE43,0)</f>
        <v>11050551</v>
      </c>
      <c r="EN43" s="400">
        <f>EE43-EM43</f>
        <v>0</v>
      </c>
      <c r="EQ43" s="624" t="s">
        <v>430</v>
      </c>
      <c r="ER43" s="585" t="s">
        <v>431</v>
      </c>
      <c r="ES43" s="583" t="s">
        <v>148</v>
      </c>
      <c r="ET43" s="586">
        <v>9</v>
      </c>
      <c r="EU43" s="487">
        <v>1540000</v>
      </c>
      <c r="EV43" s="488">
        <f t="shared" si="582"/>
        <v>13860000</v>
      </c>
      <c r="EW43" s="507"/>
      <c r="EX43" s="397">
        <f>IF(EXACT(VLOOKUP(EQ43,OFERTA_0,2,FALSE),ER43),1,0)</f>
        <v>1</v>
      </c>
      <c r="EY43" s="397">
        <f>IF(EXACT(VLOOKUP(EQ43,OFERTA_0,3,FALSE),ES43),1,0)</f>
        <v>1</v>
      </c>
      <c r="EZ43" s="398">
        <f>IF(EXACT(VLOOKUP(EQ43,OFERTA_0,4,FALSE),ET43),1,0)</f>
        <v>1</v>
      </c>
      <c r="FA43" s="398">
        <f t="shared" si="583"/>
        <v>1</v>
      </c>
      <c r="FB43" s="398">
        <f t="shared" si="584"/>
        <v>1</v>
      </c>
      <c r="FC43" s="398">
        <f>PRODUCT(EX43:FB43)</f>
        <v>1</v>
      </c>
      <c r="FD43" s="404">
        <f>ROUND(EV43,0)</f>
        <v>13860000</v>
      </c>
      <c r="FE43" s="400">
        <f>EV43-FD43</f>
        <v>0</v>
      </c>
      <c r="FH43" s="624" t="s">
        <v>430</v>
      </c>
      <c r="FI43" s="585" t="s">
        <v>431</v>
      </c>
      <c r="FJ43" s="583" t="s">
        <v>148</v>
      </c>
      <c r="FK43" s="586">
        <v>9</v>
      </c>
      <c r="FL43" s="487">
        <v>1560000</v>
      </c>
      <c r="FM43" s="488">
        <f>ROUND(FK43*FL43,0)</f>
        <v>14040000</v>
      </c>
      <c r="FN43" s="507"/>
      <c r="FO43" s="397">
        <f>IF(EXACT(VLOOKUP(FH43,OFERTA_0,2,FALSE),FI43),1,0)</f>
        <v>1</v>
      </c>
      <c r="FP43" s="397">
        <f>IF(EXACT(VLOOKUP(FH43,OFERTA_0,3,FALSE),FJ43),1,0)</f>
        <v>1</v>
      </c>
      <c r="FQ43" s="398">
        <f>IF(EXACT(VLOOKUP(FH43,OFERTA_0,4,FALSE),FK43),1,0)</f>
        <v>1</v>
      </c>
      <c r="FR43" s="398">
        <f t="shared" si="585"/>
        <v>1</v>
      </c>
      <c r="FS43" s="398">
        <f t="shared" si="586"/>
        <v>1</v>
      </c>
      <c r="FT43" s="398">
        <f>PRODUCT(FO43:FS43)</f>
        <v>1</v>
      </c>
      <c r="FU43" s="404">
        <f>ROUND(FM43,0)</f>
        <v>14040000</v>
      </c>
      <c r="FV43" s="400">
        <f>FM43-FU43</f>
        <v>0</v>
      </c>
      <c r="FY43" s="1045" t="s">
        <v>430</v>
      </c>
      <c r="FZ43" s="865" t="s">
        <v>431</v>
      </c>
      <c r="GA43" s="861" t="s">
        <v>148</v>
      </c>
      <c r="GB43" s="866">
        <v>9</v>
      </c>
      <c r="GC43" s="863">
        <v>685060</v>
      </c>
      <c r="GD43" s="864">
        <f t="shared" si="587"/>
        <v>6165540</v>
      </c>
      <c r="GE43" s="1033"/>
      <c r="GF43" s="397">
        <f>IF(EXACT(VLOOKUP(FY43,OFERTA_0,2,FALSE),FZ43),1,0)</f>
        <v>1</v>
      </c>
      <c r="GG43" s="397">
        <f>IF(EXACT(VLOOKUP(FY43,OFERTA_0,3,FALSE),GA43),1,0)</f>
        <v>1</v>
      </c>
      <c r="GH43" s="398">
        <f>IF(EXACT(VLOOKUP(FY43,OFERTA_0,4,FALSE),GB43),1,0)</f>
        <v>1</v>
      </c>
      <c r="GI43" s="398">
        <f t="shared" si="588"/>
        <v>1</v>
      </c>
      <c r="GJ43" s="398">
        <f t="shared" si="589"/>
        <v>1</v>
      </c>
      <c r="GK43" s="398">
        <f>PRODUCT(GF43:GJ43)</f>
        <v>1</v>
      </c>
      <c r="GL43" s="404">
        <f>ROUND(GD43,0)</f>
        <v>6165540</v>
      </c>
      <c r="GM43" s="400">
        <f>GD43-GL43</f>
        <v>0</v>
      </c>
      <c r="GP43" s="624" t="s">
        <v>430</v>
      </c>
      <c r="GQ43" s="585" t="s">
        <v>431</v>
      </c>
      <c r="GR43" s="583" t="s">
        <v>148</v>
      </c>
      <c r="GS43" s="586">
        <v>9</v>
      </c>
      <c r="GT43" s="487">
        <v>1881399</v>
      </c>
      <c r="GU43" s="488">
        <f>ROUND(GS43*GT43,0)</f>
        <v>16932591</v>
      </c>
      <c r="GV43" s="507"/>
      <c r="GW43" s="397">
        <f>IF(EXACT(VLOOKUP(GP43,OFERTA_0,2,FALSE),GQ43),1,0)</f>
        <v>1</v>
      </c>
      <c r="GX43" s="397">
        <f>IF(EXACT(VLOOKUP(GP43,OFERTA_0,3,FALSE),GR43),1,0)</f>
        <v>1</v>
      </c>
      <c r="GY43" s="398">
        <f>IF(EXACT(VLOOKUP(GP43,OFERTA_0,4,FALSE),GS43),1,0)</f>
        <v>1</v>
      </c>
      <c r="GZ43" s="398">
        <f t="shared" si="590"/>
        <v>1</v>
      </c>
      <c r="HA43" s="398">
        <f t="shared" si="591"/>
        <v>1</v>
      </c>
      <c r="HB43" s="398">
        <f>PRODUCT(GW43:HA43)</f>
        <v>1</v>
      </c>
      <c r="HC43" s="404">
        <f>ROUND(GU43,0)</f>
        <v>16932591</v>
      </c>
      <c r="HD43" s="400">
        <f>GU43-HC43</f>
        <v>0</v>
      </c>
      <c r="HG43" s="624" t="s">
        <v>430</v>
      </c>
      <c r="HH43" s="585" t="s">
        <v>431</v>
      </c>
      <c r="HI43" s="583" t="s">
        <v>148</v>
      </c>
      <c r="HJ43" s="586">
        <v>9</v>
      </c>
      <c r="HK43" s="487">
        <v>3360000</v>
      </c>
      <c r="HL43" s="488">
        <f t="shared" si="592"/>
        <v>30240000</v>
      </c>
      <c r="HM43" s="507"/>
      <c r="HN43" s="397">
        <f>IF(EXACT(VLOOKUP(HG43,OFERTA_0,2,FALSE),HH43),1,0)</f>
        <v>1</v>
      </c>
      <c r="HO43" s="397">
        <f>IF(EXACT(VLOOKUP(HG43,OFERTA_0,3,FALSE),HI43),1,0)</f>
        <v>1</v>
      </c>
      <c r="HP43" s="398">
        <f>IF(EXACT(VLOOKUP(HG43,OFERTA_0,4,FALSE),HJ43),1,0)</f>
        <v>1</v>
      </c>
      <c r="HQ43" s="398">
        <f t="shared" si="593"/>
        <v>1</v>
      </c>
      <c r="HR43" s="398">
        <f t="shared" si="594"/>
        <v>1</v>
      </c>
      <c r="HS43" s="398">
        <f>PRODUCT(HN43:HR43)</f>
        <v>1</v>
      </c>
      <c r="HT43" s="404">
        <f>ROUND(HL43,0)</f>
        <v>30240000</v>
      </c>
      <c r="HU43" s="400">
        <f>HL43-HT43</f>
        <v>0</v>
      </c>
      <c r="HX43" s="624" t="s">
        <v>430</v>
      </c>
      <c r="HY43" s="585" t="s">
        <v>431</v>
      </c>
      <c r="HZ43" s="583" t="s">
        <v>148</v>
      </c>
      <c r="IA43" s="586">
        <v>9</v>
      </c>
      <c r="IB43" s="487">
        <v>750000</v>
      </c>
      <c r="IC43" s="488">
        <f t="shared" si="595"/>
        <v>6750000</v>
      </c>
      <c r="ID43" s="507"/>
      <c r="IE43" s="397">
        <f>IF(EXACT(VLOOKUP(HX43,OFERTA_0,2,FALSE),HY43),1,0)</f>
        <v>1</v>
      </c>
      <c r="IF43" s="397">
        <f>IF(EXACT(VLOOKUP(HX43,OFERTA_0,3,FALSE),HZ43),1,0)</f>
        <v>1</v>
      </c>
      <c r="IG43" s="398">
        <f>IF(EXACT(VLOOKUP(HX43,OFERTA_0,4,FALSE),IA43),1,0)</f>
        <v>1</v>
      </c>
      <c r="IH43" s="398">
        <f t="shared" si="596"/>
        <v>1</v>
      </c>
      <c r="II43" s="398">
        <f t="shared" si="597"/>
        <v>1</v>
      </c>
      <c r="IJ43" s="398">
        <f>PRODUCT(IE43:II43)</f>
        <v>1</v>
      </c>
      <c r="IK43" s="404">
        <f>ROUND(IC43,0)</f>
        <v>6750000</v>
      </c>
      <c r="IL43" s="400">
        <f>IC43-IK43</f>
        <v>0</v>
      </c>
      <c r="IO43" s="624" t="s">
        <v>430</v>
      </c>
      <c r="IP43" s="585" t="s">
        <v>431</v>
      </c>
      <c r="IQ43" s="583" t="s">
        <v>148</v>
      </c>
      <c r="IR43" s="586">
        <v>9</v>
      </c>
      <c r="IS43" s="487">
        <v>1180000</v>
      </c>
      <c r="IT43" s="488">
        <f t="shared" si="598"/>
        <v>10620000</v>
      </c>
      <c r="IU43" s="507"/>
      <c r="IV43" s="397">
        <f>IF(EXACT(VLOOKUP(IO43,OFERTA_0,2,FALSE),IP43),1,0)</f>
        <v>1</v>
      </c>
      <c r="IW43" s="397">
        <f>IF(EXACT(VLOOKUP(IO43,OFERTA_0,3,FALSE),IQ43),1,0)</f>
        <v>1</v>
      </c>
      <c r="IX43" s="398">
        <f>IF(EXACT(VLOOKUP(IO43,OFERTA_0,4,FALSE),IR43),1,0)</f>
        <v>1</v>
      </c>
      <c r="IY43" s="398">
        <f t="shared" si="599"/>
        <v>1</v>
      </c>
      <c r="IZ43" s="398">
        <f t="shared" si="600"/>
        <v>1</v>
      </c>
      <c r="JA43" s="398">
        <f>PRODUCT(IV43:IZ43)</f>
        <v>1</v>
      </c>
      <c r="JB43" s="404">
        <f>ROUND(IT43,0)</f>
        <v>10620000</v>
      </c>
      <c r="JC43" s="400">
        <f>IT43-JB43</f>
        <v>0</v>
      </c>
      <c r="JF43" s="624" t="s">
        <v>430</v>
      </c>
      <c r="JG43" s="585" t="s">
        <v>431</v>
      </c>
      <c r="JH43" s="583" t="s">
        <v>148</v>
      </c>
      <c r="JI43" s="586">
        <v>9</v>
      </c>
      <c r="JJ43" s="487">
        <v>1956669</v>
      </c>
      <c r="JK43" s="488">
        <f>ROUND(JI43*JJ43,0)</f>
        <v>17610021</v>
      </c>
      <c r="JL43" s="507"/>
      <c r="JM43" s="397">
        <f>IF(EXACT(VLOOKUP(JF43,OFERTA_0,2,FALSE),JG43),1,0)</f>
        <v>1</v>
      </c>
      <c r="JN43" s="397">
        <f>IF(EXACT(VLOOKUP(JF43,OFERTA_0,3,FALSE),JH43),1,0)</f>
        <v>1</v>
      </c>
      <c r="JO43" s="398">
        <f>IF(EXACT(VLOOKUP(JF43,OFERTA_0,4,FALSE),JI43),1,0)</f>
        <v>1</v>
      </c>
      <c r="JP43" s="398">
        <f t="shared" si="601"/>
        <v>1</v>
      </c>
      <c r="JQ43" s="398">
        <f t="shared" si="602"/>
        <v>1</v>
      </c>
      <c r="JR43" s="398">
        <f>PRODUCT(JM43:JQ43)</f>
        <v>1</v>
      </c>
      <c r="JS43" s="404">
        <f>ROUND(JK43,0)</f>
        <v>17610021</v>
      </c>
      <c r="JT43" s="400">
        <f>JK43-JS43</f>
        <v>0</v>
      </c>
    </row>
    <row r="44" spans="2:280" ht="45" customHeight="1">
      <c r="B44" s="506" t="s">
        <v>432</v>
      </c>
      <c r="C44" s="490" t="s">
        <v>433</v>
      </c>
      <c r="D44" s="485" t="s">
        <v>148</v>
      </c>
      <c r="E44" s="491">
        <v>7</v>
      </c>
      <c r="F44" s="487"/>
      <c r="G44" s="488">
        <f t="shared" si="561"/>
        <v>0</v>
      </c>
      <c r="H44" s="507"/>
      <c r="K44" s="506"/>
      <c r="L44" s="490"/>
      <c r="M44" s="485"/>
      <c r="N44" s="491"/>
      <c r="O44" s="487"/>
      <c r="P44" s="488"/>
      <c r="Q44" s="507"/>
      <c r="R44" s="397" t="e">
        <f t="shared" ref="R44:R49" si="605">IF(EXACT(VLOOKUP(K44,OFERTA_0,2,FALSE),L44),1,0)</f>
        <v>#N/A</v>
      </c>
      <c r="S44" s="397" t="e">
        <f t="shared" ref="S44:S49" si="606">IF(EXACT(VLOOKUP(K44,OFERTA_0,3,FALSE),M44),1,0)</f>
        <v>#N/A</v>
      </c>
      <c r="T44" s="398" t="e">
        <f t="shared" ref="T44:T49" si="607">IF(EXACT(VLOOKUP(K44,OFERTA_0,4,FALSE),N44),1,0)</f>
        <v>#N/A</v>
      </c>
      <c r="U44" s="398">
        <f t="shared" ref="U44:U49" si="608">IF(O44=0,0,1)</f>
        <v>0</v>
      </c>
      <c r="V44" s="398">
        <f t="shared" ref="V44:V49" si="609">IF(P44=0,0,1)</f>
        <v>0</v>
      </c>
      <c r="W44" s="398" t="e">
        <f t="shared" ref="W44:W49" si="610">PRODUCT(R44:V44)</f>
        <v>#N/A</v>
      </c>
      <c r="X44" s="404">
        <f t="shared" ref="X44:X49" si="611">ROUND(P44,0)</f>
        <v>0</v>
      </c>
      <c r="Y44" s="400">
        <f t="shared" ref="Y44:Y49" si="612">P44-X44</f>
        <v>0</v>
      </c>
      <c r="Z44" s="392"/>
      <c r="AA44" s="392"/>
      <c r="AB44" s="624" t="s">
        <v>432</v>
      </c>
      <c r="AC44" s="585" t="s">
        <v>433</v>
      </c>
      <c r="AD44" s="583" t="s">
        <v>148</v>
      </c>
      <c r="AE44" s="586">
        <v>7</v>
      </c>
      <c r="AF44" s="487">
        <v>2248453.1475</v>
      </c>
      <c r="AG44" s="488">
        <f t="shared" si="563"/>
        <v>15739172</v>
      </c>
      <c r="AH44" s="507"/>
      <c r="AI44" s="397">
        <f t="shared" ref="AI44:AI45" si="613">IF(EXACT(VLOOKUP(AB44,OFERTA_0,2,FALSE),AC44),1,0)</f>
        <v>1</v>
      </c>
      <c r="AJ44" s="397">
        <f t="shared" ref="AJ44:AJ45" si="614">IF(EXACT(VLOOKUP(AB44,OFERTA_0,3,FALSE),AD44),1,0)</f>
        <v>1</v>
      </c>
      <c r="AK44" s="398">
        <f t="shared" ref="AK44:AK45" si="615">IF(EXACT(VLOOKUP(AB44,OFERTA_0,4,FALSE),AE44),1,0)</f>
        <v>1</v>
      </c>
      <c r="AL44" s="398">
        <f t="shared" si="564"/>
        <v>1</v>
      </c>
      <c r="AM44" s="398">
        <f t="shared" si="565"/>
        <v>1</v>
      </c>
      <c r="AN44" s="398">
        <f t="shared" ref="AN44:AN45" si="616">PRODUCT(AI44:AM44)</f>
        <v>1</v>
      </c>
      <c r="AO44" s="404">
        <f t="shared" ref="AO44:AO45" si="617">ROUND(AG44,0)</f>
        <v>15739172</v>
      </c>
      <c r="AP44" s="400">
        <f t="shared" ref="AP44:AP45" si="618">AG44-AO44</f>
        <v>0</v>
      </c>
      <c r="AQ44" s="392"/>
      <c r="AR44" s="392"/>
      <c r="AS44" s="943" t="s">
        <v>432</v>
      </c>
      <c r="AT44" s="651" t="s">
        <v>433</v>
      </c>
      <c r="AU44" s="635" t="s">
        <v>148</v>
      </c>
      <c r="AV44" s="640">
        <v>7</v>
      </c>
      <c r="AW44" s="637">
        <v>638078.23200000008</v>
      </c>
      <c r="AX44" s="638">
        <f t="shared" si="566"/>
        <v>4466548</v>
      </c>
      <c r="AY44" s="932"/>
      <c r="AZ44" s="397">
        <f t="shared" ref="AZ44:AZ45" si="619">IF(EXACT(VLOOKUP(AS44,OFERTA_0,2,FALSE),AT44),1,0)</f>
        <v>1</v>
      </c>
      <c r="BA44" s="397">
        <f t="shared" ref="BA44:BA45" si="620">IF(EXACT(VLOOKUP(AS44,OFERTA_0,3,FALSE),AU44),1,0)</f>
        <v>1</v>
      </c>
      <c r="BB44" s="398">
        <f t="shared" ref="BB44:BB45" si="621">IF(EXACT(VLOOKUP(AS44,OFERTA_0,4,FALSE),AV44),1,0)</f>
        <v>1</v>
      </c>
      <c r="BC44" s="398">
        <f t="shared" si="567"/>
        <v>1</v>
      </c>
      <c r="BD44" s="398">
        <f t="shared" si="568"/>
        <v>1</v>
      </c>
      <c r="BE44" s="398">
        <f t="shared" ref="BE44:BE45" si="622">PRODUCT(AZ44:BD44)</f>
        <v>1</v>
      </c>
      <c r="BF44" s="404">
        <f t="shared" ref="BF44:BF45" si="623">ROUND(AX44,0)</f>
        <v>4466548</v>
      </c>
      <c r="BG44" s="400">
        <f t="shared" ref="BG44:BG45" si="624">AX44-BF44</f>
        <v>0</v>
      </c>
      <c r="BJ44" s="954" t="s">
        <v>723</v>
      </c>
      <c r="BK44" s="1056" t="s">
        <v>433</v>
      </c>
      <c r="BL44" s="718" t="s">
        <v>649</v>
      </c>
      <c r="BM44" s="719">
        <v>7</v>
      </c>
      <c r="BN44" s="720">
        <v>2037890</v>
      </c>
      <c r="BO44" s="714">
        <v>14265230</v>
      </c>
      <c r="BP44" s="706"/>
      <c r="BQ44" s="397">
        <f t="shared" ref="BQ44:BQ45" si="625">IF(EXACT(VLOOKUP(BJ44,OFERTA_0,2,FALSE),BK44),1,0)</f>
        <v>1</v>
      </c>
      <c r="BR44" s="397">
        <f t="shared" ref="BR44:BR45" si="626">IF(EXACT(VLOOKUP(BJ44,OFERTA_0,3,FALSE),BL44),1,0)</f>
        <v>1</v>
      </c>
      <c r="BS44" s="398">
        <f t="shared" ref="BS44:BS45" si="627">IF(EXACT(VLOOKUP(BJ44,OFERTA_0,4,FALSE),BM44),1,0)</f>
        <v>1</v>
      </c>
      <c r="BT44" s="398">
        <f t="shared" si="569"/>
        <v>1</v>
      </c>
      <c r="BU44" s="398">
        <f t="shared" si="570"/>
        <v>1</v>
      </c>
      <c r="BV44" s="398">
        <f t="shared" ref="BV44:BV45" si="628">PRODUCT(BQ44:BU44)</f>
        <v>1</v>
      </c>
      <c r="BW44" s="404">
        <f t="shared" ref="BW44:BW45" si="629">ROUND(BO44,0)</f>
        <v>14265230</v>
      </c>
      <c r="BX44" s="400">
        <f t="shared" ref="BX44:BX45" si="630">BO44-BW44</f>
        <v>0</v>
      </c>
      <c r="CA44" s="624" t="s">
        <v>432</v>
      </c>
      <c r="CB44" s="758" t="s">
        <v>433</v>
      </c>
      <c r="CC44" s="583" t="s">
        <v>148</v>
      </c>
      <c r="CD44" s="586">
        <v>7</v>
      </c>
      <c r="CE44" s="756">
        <v>1500000</v>
      </c>
      <c r="CF44" s="757">
        <f t="shared" si="571"/>
        <v>10500000</v>
      </c>
      <c r="CG44" s="983"/>
      <c r="CH44" s="397">
        <f t="shared" ref="CH44:CH45" si="631">IF(EXACT(VLOOKUP(CA44,OFERTA_0,2,FALSE),CB44),1,0)</f>
        <v>1</v>
      </c>
      <c r="CI44" s="397">
        <f t="shared" ref="CI44:CI45" si="632">IF(EXACT(VLOOKUP(CA44,OFERTA_0,3,FALSE),CC44),1,0)</f>
        <v>1</v>
      </c>
      <c r="CJ44" s="398">
        <f t="shared" ref="CJ44:CJ45" si="633">IF(EXACT(VLOOKUP(CA44,OFERTA_0,4,FALSE),CD44),1,0)</f>
        <v>1</v>
      </c>
      <c r="CK44" s="398">
        <f t="shared" si="572"/>
        <v>1</v>
      </c>
      <c r="CL44" s="398">
        <f t="shared" si="573"/>
        <v>1</v>
      </c>
      <c r="CM44" s="398">
        <f t="shared" ref="CM44:CM45" si="634">PRODUCT(CH44:CL44)</f>
        <v>1</v>
      </c>
      <c r="CN44" s="404">
        <f t="shared" ref="CN44:CN45" si="635">ROUND(CF44,0)</f>
        <v>10500000</v>
      </c>
      <c r="CO44" s="400">
        <f t="shared" ref="CO44:CO45" si="636">CF44-CN44</f>
        <v>0</v>
      </c>
      <c r="CR44" s="1015" t="s">
        <v>432</v>
      </c>
      <c r="CS44" s="793" t="s">
        <v>433</v>
      </c>
      <c r="CT44" s="794" t="s">
        <v>148</v>
      </c>
      <c r="CU44" s="795">
        <v>7</v>
      </c>
      <c r="CV44" s="796">
        <v>1914000</v>
      </c>
      <c r="CW44" s="797">
        <f t="shared" si="574"/>
        <v>13398000</v>
      </c>
      <c r="CX44" s="1002"/>
      <c r="CY44" s="397">
        <f t="shared" ref="CY44:CY45" si="637">IF(EXACT(VLOOKUP(CR44,OFERTA_0,2,FALSE),CS44),1,0)</f>
        <v>1</v>
      </c>
      <c r="CZ44" s="397">
        <f t="shared" ref="CZ44:CZ45" si="638">IF(EXACT(VLOOKUP(CR44,OFERTA_0,3,FALSE),CT44),1,0)</f>
        <v>1</v>
      </c>
      <c r="DA44" s="398">
        <f t="shared" ref="DA44:DA45" si="639">IF(EXACT(VLOOKUP(CR44,OFERTA_0,4,FALSE),CU44),1,0)</f>
        <v>1</v>
      </c>
      <c r="DB44" s="398">
        <f t="shared" si="575"/>
        <v>1</v>
      </c>
      <c r="DC44" s="398">
        <f t="shared" si="576"/>
        <v>1</v>
      </c>
      <c r="DD44" s="398">
        <f t="shared" ref="DD44:DD45" si="640">PRODUCT(CY44:DC44)</f>
        <v>1</v>
      </c>
      <c r="DE44" s="404">
        <f t="shared" ref="DE44:DE45" si="641">ROUND(CW44,0)</f>
        <v>13398000</v>
      </c>
      <c r="DF44" s="400">
        <f t="shared" ref="DF44:DF45" si="642">CW44-DE44</f>
        <v>0</v>
      </c>
      <c r="DI44" s="624" t="s">
        <v>432</v>
      </c>
      <c r="DJ44" s="585" t="s">
        <v>433</v>
      </c>
      <c r="DK44" s="583" t="s">
        <v>148</v>
      </c>
      <c r="DL44" s="586">
        <v>7</v>
      </c>
      <c r="DM44" s="487">
        <v>2044054</v>
      </c>
      <c r="DN44" s="488">
        <f>ROUND(DL44*DM44,0)</f>
        <v>14308378</v>
      </c>
      <c r="DO44" s="507"/>
      <c r="DP44" s="397">
        <f t="shared" ref="DP44:DP45" si="643">IF(EXACT(VLOOKUP(DI44,OFERTA_0,2,FALSE),DJ44),1,0)</f>
        <v>1</v>
      </c>
      <c r="DQ44" s="397">
        <f t="shared" ref="DQ44:DQ45" si="644">IF(EXACT(VLOOKUP(DI44,OFERTA_0,3,FALSE),DK44),1,0)</f>
        <v>1</v>
      </c>
      <c r="DR44" s="398">
        <f t="shared" ref="DR44:DR45" si="645">IF(EXACT(VLOOKUP(DI44,OFERTA_0,4,FALSE),DL44),1,0)</f>
        <v>1</v>
      </c>
      <c r="DS44" s="398">
        <f t="shared" si="577"/>
        <v>1</v>
      </c>
      <c r="DT44" s="398">
        <f t="shared" si="578"/>
        <v>1</v>
      </c>
      <c r="DU44" s="398">
        <f t="shared" ref="DU44:DU45" si="646">PRODUCT(DP44:DT44)</f>
        <v>1</v>
      </c>
      <c r="DV44" s="404">
        <f t="shared" ref="DV44:DV45" si="647">ROUND(DN44,0)</f>
        <v>14308378</v>
      </c>
      <c r="DW44" s="400">
        <f t="shared" ref="DW44:DW45" si="648">DN44-DV44</f>
        <v>0</v>
      </c>
      <c r="DZ44" s="624" t="s">
        <v>432</v>
      </c>
      <c r="EA44" s="585" t="s">
        <v>433</v>
      </c>
      <c r="EB44" s="583" t="s">
        <v>148</v>
      </c>
      <c r="EC44" s="586">
        <v>7</v>
      </c>
      <c r="ED44" s="487">
        <v>1362901</v>
      </c>
      <c r="EE44" s="488">
        <f t="shared" si="579"/>
        <v>9540307</v>
      </c>
      <c r="EF44" s="507"/>
      <c r="EG44" s="397">
        <f t="shared" ref="EG44:EG45" si="649">IF(EXACT(VLOOKUP(DZ44,OFERTA_0,2,FALSE),EA44),1,0)</f>
        <v>1</v>
      </c>
      <c r="EH44" s="397">
        <f t="shared" ref="EH44:EH45" si="650">IF(EXACT(VLOOKUP(DZ44,OFERTA_0,3,FALSE),EB44),1,0)</f>
        <v>1</v>
      </c>
      <c r="EI44" s="398">
        <f t="shared" ref="EI44:EI45" si="651">IF(EXACT(VLOOKUP(DZ44,OFERTA_0,4,FALSE),EC44),1,0)</f>
        <v>1</v>
      </c>
      <c r="EJ44" s="398">
        <f t="shared" si="580"/>
        <v>1</v>
      </c>
      <c r="EK44" s="398">
        <f t="shared" si="581"/>
        <v>1</v>
      </c>
      <c r="EL44" s="398">
        <f t="shared" ref="EL44:EL45" si="652">PRODUCT(EG44:EK44)</f>
        <v>1</v>
      </c>
      <c r="EM44" s="404">
        <f t="shared" ref="EM44:EM45" si="653">ROUND(EE44,0)</f>
        <v>9540307</v>
      </c>
      <c r="EN44" s="400">
        <f t="shared" ref="EN44:EN45" si="654">EE44-EM44</f>
        <v>0</v>
      </c>
      <c r="EQ44" s="624" t="s">
        <v>432</v>
      </c>
      <c r="ER44" s="585" t="s">
        <v>433</v>
      </c>
      <c r="ES44" s="583" t="s">
        <v>148</v>
      </c>
      <c r="ET44" s="586">
        <v>7</v>
      </c>
      <c r="EU44" s="487">
        <v>1730000</v>
      </c>
      <c r="EV44" s="488">
        <f t="shared" si="582"/>
        <v>12110000</v>
      </c>
      <c r="EW44" s="507"/>
      <c r="EX44" s="397">
        <f t="shared" ref="EX44:EX45" si="655">IF(EXACT(VLOOKUP(EQ44,OFERTA_0,2,FALSE),ER44),1,0)</f>
        <v>1</v>
      </c>
      <c r="EY44" s="397">
        <f t="shared" ref="EY44:EY45" si="656">IF(EXACT(VLOOKUP(EQ44,OFERTA_0,3,FALSE),ES44),1,0)</f>
        <v>1</v>
      </c>
      <c r="EZ44" s="398">
        <f t="shared" ref="EZ44:EZ45" si="657">IF(EXACT(VLOOKUP(EQ44,OFERTA_0,4,FALSE),ET44),1,0)</f>
        <v>1</v>
      </c>
      <c r="FA44" s="398">
        <f t="shared" si="583"/>
        <v>1</v>
      </c>
      <c r="FB44" s="398">
        <f t="shared" si="584"/>
        <v>1</v>
      </c>
      <c r="FC44" s="398">
        <f t="shared" ref="FC44:FC45" si="658">PRODUCT(EX44:FB44)</f>
        <v>1</v>
      </c>
      <c r="FD44" s="404">
        <f t="shared" ref="FD44:FD45" si="659">ROUND(EV44,0)</f>
        <v>12110000</v>
      </c>
      <c r="FE44" s="400">
        <f t="shared" ref="FE44:FE45" si="660">EV44-FD44</f>
        <v>0</v>
      </c>
      <c r="FH44" s="624" t="s">
        <v>432</v>
      </c>
      <c r="FI44" s="585" t="s">
        <v>433</v>
      </c>
      <c r="FJ44" s="583" t="s">
        <v>148</v>
      </c>
      <c r="FK44" s="586">
        <v>7</v>
      </c>
      <c r="FL44" s="487">
        <v>1560000</v>
      </c>
      <c r="FM44" s="488">
        <f>ROUND(FK44*FL44,0)</f>
        <v>10920000</v>
      </c>
      <c r="FN44" s="507"/>
      <c r="FO44" s="397">
        <f t="shared" ref="FO44:FO45" si="661">IF(EXACT(VLOOKUP(FH44,OFERTA_0,2,FALSE),FI44),1,0)</f>
        <v>1</v>
      </c>
      <c r="FP44" s="397">
        <f t="shared" ref="FP44:FP45" si="662">IF(EXACT(VLOOKUP(FH44,OFERTA_0,3,FALSE),FJ44),1,0)</f>
        <v>1</v>
      </c>
      <c r="FQ44" s="398">
        <f t="shared" ref="FQ44:FQ45" si="663">IF(EXACT(VLOOKUP(FH44,OFERTA_0,4,FALSE),FK44),1,0)</f>
        <v>1</v>
      </c>
      <c r="FR44" s="398">
        <f t="shared" si="585"/>
        <v>1</v>
      </c>
      <c r="FS44" s="398">
        <f t="shared" si="586"/>
        <v>1</v>
      </c>
      <c r="FT44" s="398">
        <f t="shared" ref="FT44:FT45" si="664">PRODUCT(FO44:FS44)</f>
        <v>1</v>
      </c>
      <c r="FU44" s="404">
        <f t="shared" ref="FU44:FU45" si="665">ROUND(FM44,0)</f>
        <v>10920000</v>
      </c>
      <c r="FV44" s="400">
        <f t="shared" ref="FV44:FV45" si="666">FM44-FU44</f>
        <v>0</v>
      </c>
      <c r="FY44" s="1045" t="s">
        <v>432</v>
      </c>
      <c r="FZ44" s="865" t="s">
        <v>433</v>
      </c>
      <c r="GA44" s="861" t="s">
        <v>148</v>
      </c>
      <c r="GB44" s="866">
        <v>7</v>
      </c>
      <c r="GC44" s="863">
        <v>747977</v>
      </c>
      <c r="GD44" s="864">
        <f t="shared" si="587"/>
        <v>5235839</v>
      </c>
      <c r="GE44" s="1033"/>
      <c r="GF44" s="397">
        <f t="shared" ref="GF44:GF45" si="667">IF(EXACT(VLOOKUP(FY44,OFERTA_0,2,FALSE),FZ44),1,0)</f>
        <v>1</v>
      </c>
      <c r="GG44" s="397">
        <f t="shared" ref="GG44:GG45" si="668">IF(EXACT(VLOOKUP(FY44,OFERTA_0,3,FALSE),GA44),1,0)</f>
        <v>1</v>
      </c>
      <c r="GH44" s="398">
        <f t="shared" ref="GH44:GH45" si="669">IF(EXACT(VLOOKUP(FY44,OFERTA_0,4,FALSE),GB44),1,0)</f>
        <v>1</v>
      </c>
      <c r="GI44" s="398">
        <f t="shared" si="588"/>
        <v>1</v>
      </c>
      <c r="GJ44" s="398">
        <f t="shared" si="589"/>
        <v>1</v>
      </c>
      <c r="GK44" s="398">
        <f t="shared" ref="GK44:GK45" si="670">PRODUCT(GF44:GJ44)</f>
        <v>1</v>
      </c>
      <c r="GL44" s="404">
        <f t="shared" ref="GL44:GL45" si="671">ROUND(GD44,0)</f>
        <v>5235839</v>
      </c>
      <c r="GM44" s="400">
        <f t="shared" ref="GM44:GM45" si="672">GD44-GL44</f>
        <v>0</v>
      </c>
      <c r="GP44" s="624" t="s">
        <v>432</v>
      </c>
      <c r="GQ44" s="585" t="s">
        <v>433</v>
      </c>
      <c r="GR44" s="583" t="s">
        <v>148</v>
      </c>
      <c r="GS44" s="586">
        <v>7</v>
      </c>
      <c r="GT44" s="487">
        <v>2054325</v>
      </c>
      <c r="GU44" s="488">
        <f>ROUND(GS44*GT44,0)</f>
        <v>14380275</v>
      </c>
      <c r="GV44" s="507"/>
      <c r="GW44" s="397">
        <f t="shared" ref="GW44:GW45" si="673">IF(EXACT(VLOOKUP(GP44,OFERTA_0,2,FALSE),GQ44),1,0)</f>
        <v>1</v>
      </c>
      <c r="GX44" s="397">
        <f t="shared" ref="GX44:GX45" si="674">IF(EXACT(VLOOKUP(GP44,OFERTA_0,3,FALSE),GR44),1,0)</f>
        <v>1</v>
      </c>
      <c r="GY44" s="398">
        <f t="shared" ref="GY44:GY45" si="675">IF(EXACT(VLOOKUP(GP44,OFERTA_0,4,FALSE),GS44),1,0)</f>
        <v>1</v>
      </c>
      <c r="GZ44" s="398">
        <f t="shared" si="590"/>
        <v>1</v>
      </c>
      <c r="HA44" s="398">
        <f t="shared" si="591"/>
        <v>1</v>
      </c>
      <c r="HB44" s="398">
        <f t="shared" ref="HB44:HB45" si="676">PRODUCT(GW44:HA44)</f>
        <v>1</v>
      </c>
      <c r="HC44" s="404">
        <f t="shared" ref="HC44:HC45" si="677">ROUND(GU44,0)</f>
        <v>14380275</v>
      </c>
      <c r="HD44" s="400">
        <f t="shared" ref="HD44:HD45" si="678">GU44-HC44</f>
        <v>0</v>
      </c>
      <c r="HG44" s="624" t="s">
        <v>432</v>
      </c>
      <c r="HH44" s="585" t="s">
        <v>433</v>
      </c>
      <c r="HI44" s="583" t="s">
        <v>148</v>
      </c>
      <c r="HJ44" s="586">
        <v>7</v>
      </c>
      <c r="HK44" s="487">
        <v>3500000</v>
      </c>
      <c r="HL44" s="488">
        <f t="shared" si="592"/>
        <v>24500000</v>
      </c>
      <c r="HM44" s="507"/>
      <c r="HN44" s="397">
        <f t="shared" ref="HN44:HN45" si="679">IF(EXACT(VLOOKUP(HG44,OFERTA_0,2,FALSE),HH44),1,0)</f>
        <v>1</v>
      </c>
      <c r="HO44" s="397">
        <f t="shared" ref="HO44:HO45" si="680">IF(EXACT(VLOOKUP(HG44,OFERTA_0,3,FALSE),HI44),1,0)</f>
        <v>1</v>
      </c>
      <c r="HP44" s="398">
        <f t="shared" ref="HP44:HP45" si="681">IF(EXACT(VLOOKUP(HG44,OFERTA_0,4,FALSE),HJ44),1,0)</f>
        <v>1</v>
      </c>
      <c r="HQ44" s="398">
        <f t="shared" si="593"/>
        <v>1</v>
      </c>
      <c r="HR44" s="398">
        <f t="shared" si="594"/>
        <v>1</v>
      </c>
      <c r="HS44" s="398">
        <f t="shared" ref="HS44:HS45" si="682">PRODUCT(HN44:HR44)</f>
        <v>1</v>
      </c>
      <c r="HT44" s="404">
        <f t="shared" ref="HT44:HT45" si="683">ROUND(HL44,0)</f>
        <v>24500000</v>
      </c>
      <c r="HU44" s="400">
        <f t="shared" ref="HU44:HU45" si="684">HL44-HT44</f>
        <v>0</v>
      </c>
      <c r="HX44" s="624" t="s">
        <v>432</v>
      </c>
      <c r="HY44" s="585" t="s">
        <v>433</v>
      </c>
      <c r="HZ44" s="583" t="s">
        <v>148</v>
      </c>
      <c r="IA44" s="586">
        <v>7</v>
      </c>
      <c r="IB44" s="487">
        <v>750000</v>
      </c>
      <c r="IC44" s="488">
        <f t="shared" si="595"/>
        <v>5250000</v>
      </c>
      <c r="ID44" s="507"/>
      <c r="IE44" s="397">
        <f t="shared" ref="IE44:IE45" si="685">IF(EXACT(VLOOKUP(HX44,OFERTA_0,2,FALSE),HY44),1,0)</f>
        <v>1</v>
      </c>
      <c r="IF44" s="397">
        <f t="shared" ref="IF44:IF45" si="686">IF(EXACT(VLOOKUP(HX44,OFERTA_0,3,FALSE),HZ44),1,0)</f>
        <v>1</v>
      </c>
      <c r="IG44" s="398">
        <f t="shared" ref="IG44:IG45" si="687">IF(EXACT(VLOOKUP(HX44,OFERTA_0,4,FALSE),IA44),1,0)</f>
        <v>1</v>
      </c>
      <c r="IH44" s="398">
        <f t="shared" si="596"/>
        <v>1</v>
      </c>
      <c r="II44" s="398">
        <f t="shared" si="597"/>
        <v>1</v>
      </c>
      <c r="IJ44" s="398">
        <f t="shared" ref="IJ44:IJ45" si="688">PRODUCT(IE44:II44)</f>
        <v>1</v>
      </c>
      <c r="IK44" s="404">
        <f t="shared" ref="IK44:IK45" si="689">ROUND(IC44,0)</f>
        <v>5250000</v>
      </c>
      <c r="IL44" s="400">
        <f t="shared" ref="IL44:IL45" si="690">IC44-IK44</f>
        <v>0</v>
      </c>
      <c r="IO44" s="624" t="s">
        <v>432</v>
      </c>
      <c r="IP44" s="585" t="s">
        <v>433</v>
      </c>
      <c r="IQ44" s="583" t="s">
        <v>148</v>
      </c>
      <c r="IR44" s="586">
        <v>7</v>
      </c>
      <c r="IS44" s="487">
        <v>1310000</v>
      </c>
      <c r="IT44" s="488">
        <f t="shared" si="598"/>
        <v>9170000</v>
      </c>
      <c r="IU44" s="507"/>
      <c r="IV44" s="397">
        <f t="shared" ref="IV44:IV45" si="691">IF(EXACT(VLOOKUP(IO44,OFERTA_0,2,FALSE),IP44),1,0)</f>
        <v>1</v>
      </c>
      <c r="IW44" s="397">
        <f t="shared" ref="IW44:IW45" si="692">IF(EXACT(VLOOKUP(IO44,OFERTA_0,3,FALSE),IQ44),1,0)</f>
        <v>1</v>
      </c>
      <c r="IX44" s="398">
        <f t="shared" ref="IX44:IX45" si="693">IF(EXACT(VLOOKUP(IO44,OFERTA_0,4,FALSE),IR44),1,0)</f>
        <v>1</v>
      </c>
      <c r="IY44" s="398">
        <f t="shared" si="599"/>
        <v>1</v>
      </c>
      <c r="IZ44" s="398">
        <f t="shared" si="600"/>
        <v>1</v>
      </c>
      <c r="JA44" s="398">
        <f t="shared" ref="JA44:JA45" si="694">PRODUCT(IV44:IZ44)</f>
        <v>1</v>
      </c>
      <c r="JB44" s="404">
        <f t="shared" ref="JB44:JB45" si="695">ROUND(IT44,0)</f>
        <v>9170000</v>
      </c>
      <c r="JC44" s="400">
        <f t="shared" ref="JC44:JC45" si="696">IT44-JB44</f>
        <v>0</v>
      </c>
      <c r="JF44" s="624" t="s">
        <v>432</v>
      </c>
      <c r="JG44" s="585" t="s">
        <v>433</v>
      </c>
      <c r="JH44" s="583" t="s">
        <v>148</v>
      </c>
      <c r="JI44" s="586">
        <v>7</v>
      </c>
      <c r="JJ44" s="487">
        <v>2136513</v>
      </c>
      <c r="JK44" s="488">
        <f>ROUND(JI44*JJ44,0)</f>
        <v>14955591</v>
      </c>
      <c r="JL44" s="507"/>
      <c r="JM44" s="397">
        <f t="shared" ref="JM44:JM45" si="697">IF(EXACT(VLOOKUP(JF44,OFERTA_0,2,FALSE),JG44),1,0)</f>
        <v>1</v>
      </c>
      <c r="JN44" s="397">
        <f t="shared" ref="JN44:JN45" si="698">IF(EXACT(VLOOKUP(JF44,OFERTA_0,3,FALSE),JH44),1,0)</f>
        <v>1</v>
      </c>
      <c r="JO44" s="398">
        <f t="shared" ref="JO44:JO45" si="699">IF(EXACT(VLOOKUP(JF44,OFERTA_0,4,FALSE),JI44),1,0)</f>
        <v>1</v>
      </c>
      <c r="JP44" s="398">
        <f t="shared" si="601"/>
        <v>1</v>
      </c>
      <c r="JQ44" s="398">
        <f t="shared" si="602"/>
        <v>1</v>
      </c>
      <c r="JR44" s="398">
        <f t="shared" ref="JR44:JR45" si="700">PRODUCT(JM44:JQ44)</f>
        <v>1</v>
      </c>
      <c r="JS44" s="404">
        <f t="shared" ref="JS44:JS45" si="701">ROUND(JK44,0)</f>
        <v>14955591</v>
      </c>
      <c r="JT44" s="400">
        <f t="shared" ref="JT44:JT45" si="702">JK44-JS44</f>
        <v>0</v>
      </c>
    </row>
    <row r="45" spans="2:280" ht="51.75" customHeight="1" thickBot="1">
      <c r="B45" s="506" t="s">
        <v>434</v>
      </c>
      <c r="C45" s="490" t="s">
        <v>435</v>
      </c>
      <c r="D45" s="485" t="s">
        <v>148</v>
      </c>
      <c r="E45" s="491">
        <v>4</v>
      </c>
      <c r="F45" s="487"/>
      <c r="G45" s="488">
        <f t="shared" si="561"/>
        <v>0</v>
      </c>
      <c r="H45" s="507"/>
      <c r="K45" s="506"/>
      <c r="L45" s="490"/>
      <c r="M45" s="485"/>
      <c r="N45" s="491"/>
      <c r="O45" s="487"/>
      <c r="P45" s="488"/>
      <c r="Q45" s="507"/>
      <c r="R45" s="397" t="e">
        <f t="shared" si="605"/>
        <v>#N/A</v>
      </c>
      <c r="S45" s="397" t="e">
        <f t="shared" si="606"/>
        <v>#N/A</v>
      </c>
      <c r="T45" s="398" t="e">
        <f t="shared" si="607"/>
        <v>#N/A</v>
      </c>
      <c r="U45" s="398">
        <f t="shared" si="608"/>
        <v>0</v>
      </c>
      <c r="V45" s="398">
        <f t="shared" si="609"/>
        <v>0</v>
      </c>
      <c r="W45" s="398" t="e">
        <f t="shared" si="610"/>
        <v>#N/A</v>
      </c>
      <c r="X45" s="404">
        <f t="shared" si="611"/>
        <v>0</v>
      </c>
      <c r="Y45" s="400">
        <f t="shared" si="612"/>
        <v>0</v>
      </c>
      <c r="Z45" s="392"/>
      <c r="AA45" s="392"/>
      <c r="AB45" s="624" t="s">
        <v>434</v>
      </c>
      <c r="AC45" s="585" t="s">
        <v>435</v>
      </c>
      <c r="AD45" s="583" t="s">
        <v>148</v>
      </c>
      <c r="AE45" s="586">
        <v>4</v>
      </c>
      <c r="AF45" s="487">
        <v>2698143.7769999998</v>
      </c>
      <c r="AG45" s="488">
        <f t="shared" si="563"/>
        <v>10792575</v>
      </c>
      <c r="AH45" s="507"/>
      <c r="AI45" s="397">
        <f t="shared" si="613"/>
        <v>1</v>
      </c>
      <c r="AJ45" s="397">
        <f t="shared" si="614"/>
        <v>1</v>
      </c>
      <c r="AK45" s="398">
        <f t="shared" si="615"/>
        <v>1</v>
      </c>
      <c r="AL45" s="398">
        <f t="shared" si="564"/>
        <v>1</v>
      </c>
      <c r="AM45" s="398">
        <f t="shared" si="565"/>
        <v>1</v>
      </c>
      <c r="AN45" s="398">
        <f t="shared" si="616"/>
        <v>1</v>
      </c>
      <c r="AO45" s="404">
        <f t="shared" si="617"/>
        <v>10792575</v>
      </c>
      <c r="AP45" s="400">
        <f t="shared" si="618"/>
        <v>0</v>
      </c>
      <c r="AQ45" s="392"/>
      <c r="AR45" s="392"/>
      <c r="AS45" s="943" t="s">
        <v>434</v>
      </c>
      <c r="AT45" s="651" t="s">
        <v>435</v>
      </c>
      <c r="AU45" s="635" t="s">
        <v>148</v>
      </c>
      <c r="AV45" s="640">
        <v>4</v>
      </c>
      <c r="AW45" s="637">
        <v>876507.44108000002</v>
      </c>
      <c r="AX45" s="638">
        <f t="shared" si="566"/>
        <v>3506030</v>
      </c>
      <c r="AY45" s="932"/>
      <c r="AZ45" s="397">
        <f t="shared" si="619"/>
        <v>1</v>
      </c>
      <c r="BA45" s="397">
        <f t="shared" si="620"/>
        <v>1</v>
      </c>
      <c r="BB45" s="398">
        <f t="shared" si="621"/>
        <v>1</v>
      </c>
      <c r="BC45" s="398">
        <f t="shared" si="567"/>
        <v>1</v>
      </c>
      <c r="BD45" s="398">
        <f t="shared" si="568"/>
        <v>1</v>
      </c>
      <c r="BE45" s="398">
        <f t="shared" si="622"/>
        <v>1</v>
      </c>
      <c r="BF45" s="404">
        <f t="shared" si="623"/>
        <v>3506030</v>
      </c>
      <c r="BG45" s="400">
        <f t="shared" si="624"/>
        <v>0</v>
      </c>
      <c r="BJ45" s="954" t="s">
        <v>724</v>
      </c>
      <c r="BK45" s="1056" t="s">
        <v>435</v>
      </c>
      <c r="BL45" s="718" t="s">
        <v>649</v>
      </c>
      <c r="BM45" s="719">
        <v>4</v>
      </c>
      <c r="BN45" s="720">
        <v>2124080</v>
      </c>
      <c r="BO45" s="714">
        <v>8496320</v>
      </c>
      <c r="BP45" s="706"/>
      <c r="BQ45" s="397">
        <f t="shared" si="625"/>
        <v>1</v>
      </c>
      <c r="BR45" s="397">
        <f t="shared" si="626"/>
        <v>1</v>
      </c>
      <c r="BS45" s="398">
        <f t="shared" si="627"/>
        <v>1</v>
      </c>
      <c r="BT45" s="398">
        <f t="shared" si="569"/>
        <v>1</v>
      </c>
      <c r="BU45" s="398">
        <f t="shared" si="570"/>
        <v>1</v>
      </c>
      <c r="BV45" s="398">
        <f t="shared" si="628"/>
        <v>1</v>
      </c>
      <c r="BW45" s="404">
        <f t="shared" si="629"/>
        <v>8496320</v>
      </c>
      <c r="BX45" s="400">
        <f t="shared" si="630"/>
        <v>0</v>
      </c>
      <c r="CA45" s="624" t="s">
        <v>434</v>
      </c>
      <c r="CB45" s="758" t="s">
        <v>435</v>
      </c>
      <c r="CC45" s="583" t="s">
        <v>148</v>
      </c>
      <c r="CD45" s="586">
        <v>4</v>
      </c>
      <c r="CE45" s="756">
        <v>1850000</v>
      </c>
      <c r="CF45" s="757">
        <f t="shared" si="571"/>
        <v>7400000</v>
      </c>
      <c r="CG45" s="982"/>
      <c r="CH45" s="397">
        <f t="shared" si="631"/>
        <v>1</v>
      </c>
      <c r="CI45" s="397">
        <f t="shared" si="632"/>
        <v>1</v>
      </c>
      <c r="CJ45" s="398">
        <f t="shared" si="633"/>
        <v>1</v>
      </c>
      <c r="CK45" s="398">
        <f t="shared" si="572"/>
        <v>1</v>
      </c>
      <c r="CL45" s="398">
        <f t="shared" si="573"/>
        <v>1</v>
      </c>
      <c r="CM45" s="398">
        <f t="shared" si="634"/>
        <v>1</v>
      </c>
      <c r="CN45" s="404">
        <f t="shared" si="635"/>
        <v>7400000</v>
      </c>
      <c r="CO45" s="400">
        <f t="shared" si="636"/>
        <v>0</v>
      </c>
      <c r="CR45" s="1019" t="s">
        <v>434</v>
      </c>
      <c r="CS45" s="816" t="s">
        <v>435</v>
      </c>
      <c r="CT45" s="817" t="s">
        <v>148</v>
      </c>
      <c r="CU45" s="818">
        <v>4</v>
      </c>
      <c r="CV45" s="819">
        <v>2320000</v>
      </c>
      <c r="CW45" s="820">
        <f t="shared" si="574"/>
        <v>9280000</v>
      </c>
      <c r="CX45" s="1005"/>
      <c r="CY45" s="397">
        <f t="shared" si="637"/>
        <v>1</v>
      </c>
      <c r="CZ45" s="397">
        <f t="shared" si="638"/>
        <v>1</v>
      </c>
      <c r="DA45" s="398">
        <f t="shared" si="639"/>
        <v>1</v>
      </c>
      <c r="DB45" s="398">
        <f t="shared" si="575"/>
        <v>1</v>
      </c>
      <c r="DC45" s="398">
        <f t="shared" si="576"/>
        <v>1</v>
      </c>
      <c r="DD45" s="398">
        <f t="shared" si="640"/>
        <v>1</v>
      </c>
      <c r="DE45" s="404">
        <f t="shared" si="641"/>
        <v>9280000</v>
      </c>
      <c r="DF45" s="400">
        <f t="shared" si="642"/>
        <v>0</v>
      </c>
      <c r="DI45" s="624" t="s">
        <v>434</v>
      </c>
      <c r="DJ45" s="585" t="s">
        <v>435</v>
      </c>
      <c r="DK45" s="583" t="s">
        <v>148</v>
      </c>
      <c r="DL45" s="586">
        <v>4</v>
      </c>
      <c r="DM45" s="487">
        <v>2130504</v>
      </c>
      <c r="DN45" s="488">
        <f>ROUND(DL45*DM45,0)</f>
        <v>8522016</v>
      </c>
      <c r="DO45" s="507"/>
      <c r="DP45" s="397">
        <f t="shared" si="643"/>
        <v>1</v>
      </c>
      <c r="DQ45" s="397">
        <f t="shared" si="644"/>
        <v>1</v>
      </c>
      <c r="DR45" s="398">
        <f t="shared" si="645"/>
        <v>1</v>
      </c>
      <c r="DS45" s="398">
        <f t="shared" si="577"/>
        <v>1</v>
      </c>
      <c r="DT45" s="398">
        <f t="shared" si="578"/>
        <v>1</v>
      </c>
      <c r="DU45" s="398">
        <f t="shared" si="646"/>
        <v>1</v>
      </c>
      <c r="DV45" s="404">
        <f t="shared" si="647"/>
        <v>8522016</v>
      </c>
      <c r="DW45" s="400">
        <f t="shared" si="648"/>
        <v>0</v>
      </c>
      <c r="DZ45" s="624" t="s">
        <v>434</v>
      </c>
      <c r="EA45" s="585" t="s">
        <v>435</v>
      </c>
      <c r="EB45" s="583" t="s">
        <v>148</v>
      </c>
      <c r="EC45" s="586">
        <v>4</v>
      </c>
      <c r="ED45" s="487">
        <v>1633026</v>
      </c>
      <c r="EE45" s="488">
        <f t="shared" si="579"/>
        <v>6532104</v>
      </c>
      <c r="EF45" s="507"/>
      <c r="EG45" s="397">
        <f t="shared" si="649"/>
        <v>1</v>
      </c>
      <c r="EH45" s="397">
        <f t="shared" si="650"/>
        <v>1</v>
      </c>
      <c r="EI45" s="398">
        <f t="shared" si="651"/>
        <v>1</v>
      </c>
      <c r="EJ45" s="398">
        <f t="shared" si="580"/>
        <v>1</v>
      </c>
      <c r="EK45" s="398">
        <f t="shared" si="581"/>
        <v>1</v>
      </c>
      <c r="EL45" s="398">
        <f t="shared" si="652"/>
        <v>1</v>
      </c>
      <c r="EM45" s="404">
        <f t="shared" si="653"/>
        <v>6532104</v>
      </c>
      <c r="EN45" s="400">
        <f t="shared" si="654"/>
        <v>0</v>
      </c>
      <c r="EQ45" s="624" t="s">
        <v>434</v>
      </c>
      <c r="ER45" s="585" t="s">
        <v>435</v>
      </c>
      <c r="ES45" s="583" t="s">
        <v>148</v>
      </c>
      <c r="ET45" s="586">
        <v>4</v>
      </c>
      <c r="EU45" s="487">
        <v>1880000</v>
      </c>
      <c r="EV45" s="488">
        <f t="shared" si="582"/>
        <v>7520000</v>
      </c>
      <c r="EW45" s="507"/>
      <c r="EX45" s="397">
        <f t="shared" si="655"/>
        <v>1</v>
      </c>
      <c r="EY45" s="397">
        <f t="shared" si="656"/>
        <v>1</v>
      </c>
      <c r="EZ45" s="398">
        <f t="shared" si="657"/>
        <v>1</v>
      </c>
      <c r="FA45" s="398">
        <f t="shared" si="583"/>
        <v>1</v>
      </c>
      <c r="FB45" s="398">
        <f t="shared" si="584"/>
        <v>1</v>
      </c>
      <c r="FC45" s="398">
        <f t="shared" si="658"/>
        <v>1</v>
      </c>
      <c r="FD45" s="404">
        <f t="shared" si="659"/>
        <v>7520000</v>
      </c>
      <c r="FE45" s="400">
        <f t="shared" si="660"/>
        <v>0</v>
      </c>
      <c r="FH45" s="624" t="s">
        <v>434</v>
      </c>
      <c r="FI45" s="585" t="s">
        <v>435</v>
      </c>
      <c r="FJ45" s="583" t="s">
        <v>148</v>
      </c>
      <c r="FK45" s="586">
        <v>4</v>
      </c>
      <c r="FL45" s="487">
        <v>1950000</v>
      </c>
      <c r="FM45" s="488">
        <f>ROUND(FK45*FL45,0)</f>
        <v>7800000</v>
      </c>
      <c r="FN45" s="507"/>
      <c r="FO45" s="397">
        <f t="shared" si="661"/>
        <v>1</v>
      </c>
      <c r="FP45" s="397">
        <f t="shared" si="662"/>
        <v>1</v>
      </c>
      <c r="FQ45" s="398">
        <f t="shared" si="663"/>
        <v>1</v>
      </c>
      <c r="FR45" s="398">
        <f t="shared" si="585"/>
        <v>1</v>
      </c>
      <c r="FS45" s="398">
        <f t="shared" si="586"/>
        <v>1</v>
      </c>
      <c r="FT45" s="398">
        <f t="shared" si="664"/>
        <v>1</v>
      </c>
      <c r="FU45" s="404">
        <f t="shared" si="665"/>
        <v>7800000</v>
      </c>
      <c r="FV45" s="400">
        <f t="shared" si="666"/>
        <v>0</v>
      </c>
      <c r="FY45" s="1045" t="s">
        <v>434</v>
      </c>
      <c r="FZ45" s="865" t="s">
        <v>435</v>
      </c>
      <c r="GA45" s="861" t="s">
        <v>148</v>
      </c>
      <c r="GB45" s="866">
        <v>4</v>
      </c>
      <c r="GC45" s="863">
        <v>770531</v>
      </c>
      <c r="GD45" s="864">
        <f t="shared" si="587"/>
        <v>3082124</v>
      </c>
      <c r="GE45" s="1033"/>
      <c r="GF45" s="397">
        <f t="shared" si="667"/>
        <v>1</v>
      </c>
      <c r="GG45" s="397">
        <f t="shared" si="668"/>
        <v>1</v>
      </c>
      <c r="GH45" s="398">
        <f t="shared" si="669"/>
        <v>1</v>
      </c>
      <c r="GI45" s="398">
        <f t="shared" si="588"/>
        <v>1</v>
      </c>
      <c r="GJ45" s="398">
        <f t="shared" si="589"/>
        <v>1</v>
      </c>
      <c r="GK45" s="398">
        <f t="shared" si="670"/>
        <v>1</v>
      </c>
      <c r="GL45" s="404">
        <f t="shared" si="671"/>
        <v>3082124</v>
      </c>
      <c r="GM45" s="400">
        <f t="shared" si="672"/>
        <v>0</v>
      </c>
      <c r="GP45" s="624" t="s">
        <v>434</v>
      </c>
      <c r="GQ45" s="585" t="s">
        <v>435</v>
      </c>
      <c r="GR45" s="583" t="s">
        <v>148</v>
      </c>
      <c r="GS45" s="586">
        <v>4</v>
      </c>
      <c r="GT45" s="487">
        <v>2141210</v>
      </c>
      <c r="GU45" s="488">
        <f>ROUND(GS45*GT45,0)</f>
        <v>8564840</v>
      </c>
      <c r="GV45" s="507"/>
      <c r="GW45" s="397">
        <f t="shared" si="673"/>
        <v>1</v>
      </c>
      <c r="GX45" s="397">
        <f t="shared" si="674"/>
        <v>1</v>
      </c>
      <c r="GY45" s="398">
        <f t="shared" si="675"/>
        <v>1</v>
      </c>
      <c r="GZ45" s="398">
        <f t="shared" si="590"/>
        <v>1</v>
      </c>
      <c r="HA45" s="398">
        <f t="shared" si="591"/>
        <v>1</v>
      </c>
      <c r="HB45" s="398">
        <f t="shared" si="676"/>
        <v>1</v>
      </c>
      <c r="HC45" s="404">
        <f t="shared" si="677"/>
        <v>8564840</v>
      </c>
      <c r="HD45" s="400">
        <f t="shared" si="678"/>
        <v>0</v>
      </c>
      <c r="HG45" s="624" t="s">
        <v>434</v>
      </c>
      <c r="HH45" s="585" t="s">
        <v>435</v>
      </c>
      <c r="HI45" s="583" t="s">
        <v>148</v>
      </c>
      <c r="HJ45" s="586">
        <v>4</v>
      </c>
      <c r="HK45" s="487">
        <v>3850000</v>
      </c>
      <c r="HL45" s="488">
        <f t="shared" si="592"/>
        <v>15400000</v>
      </c>
      <c r="HM45" s="507"/>
      <c r="HN45" s="397">
        <f t="shared" si="679"/>
        <v>1</v>
      </c>
      <c r="HO45" s="397">
        <f t="shared" si="680"/>
        <v>1</v>
      </c>
      <c r="HP45" s="398">
        <f t="shared" si="681"/>
        <v>1</v>
      </c>
      <c r="HQ45" s="398">
        <f t="shared" si="593"/>
        <v>1</v>
      </c>
      <c r="HR45" s="398">
        <f t="shared" si="594"/>
        <v>1</v>
      </c>
      <c r="HS45" s="398">
        <f t="shared" si="682"/>
        <v>1</v>
      </c>
      <c r="HT45" s="404">
        <f t="shared" si="683"/>
        <v>15400000</v>
      </c>
      <c r="HU45" s="400">
        <f t="shared" si="684"/>
        <v>0</v>
      </c>
      <c r="HX45" s="624" t="s">
        <v>434</v>
      </c>
      <c r="HY45" s="585" t="s">
        <v>435</v>
      </c>
      <c r="HZ45" s="583" t="s">
        <v>148</v>
      </c>
      <c r="IA45" s="586">
        <v>4</v>
      </c>
      <c r="IB45" s="487">
        <v>750000</v>
      </c>
      <c r="IC45" s="488">
        <f t="shared" si="595"/>
        <v>3000000</v>
      </c>
      <c r="ID45" s="507"/>
      <c r="IE45" s="397">
        <f t="shared" si="685"/>
        <v>1</v>
      </c>
      <c r="IF45" s="397">
        <f t="shared" si="686"/>
        <v>1</v>
      </c>
      <c r="IG45" s="398">
        <f t="shared" si="687"/>
        <v>1</v>
      </c>
      <c r="IH45" s="398">
        <f t="shared" si="596"/>
        <v>1</v>
      </c>
      <c r="II45" s="398">
        <f t="shared" si="597"/>
        <v>1</v>
      </c>
      <c r="IJ45" s="398">
        <f t="shared" si="688"/>
        <v>1</v>
      </c>
      <c r="IK45" s="404">
        <f t="shared" si="689"/>
        <v>3000000</v>
      </c>
      <c r="IL45" s="400">
        <f t="shared" si="690"/>
        <v>0</v>
      </c>
      <c r="IO45" s="624" t="s">
        <v>434</v>
      </c>
      <c r="IP45" s="585" t="s">
        <v>435</v>
      </c>
      <c r="IQ45" s="583" t="s">
        <v>148</v>
      </c>
      <c r="IR45" s="586">
        <v>4</v>
      </c>
      <c r="IS45" s="487">
        <v>1575000</v>
      </c>
      <c r="IT45" s="488">
        <f t="shared" si="598"/>
        <v>6300000</v>
      </c>
      <c r="IU45" s="507"/>
      <c r="IV45" s="397">
        <f t="shared" si="691"/>
        <v>1</v>
      </c>
      <c r="IW45" s="397">
        <f t="shared" si="692"/>
        <v>1</v>
      </c>
      <c r="IX45" s="398">
        <f t="shared" si="693"/>
        <v>1</v>
      </c>
      <c r="IY45" s="398">
        <f t="shared" si="599"/>
        <v>1</v>
      </c>
      <c r="IZ45" s="398">
        <f t="shared" si="600"/>
        <v>1</v>
      </c>
      <c r="JA45" s="398">
        <f t="shared" si="694"/>
        <v>1</v>
      </c>
      <c r="JB45" s="404">
        <f t="shared" si="695"/>
        <v>6300000</v>
      </c>
      <c r="JC45" s="400">
        <f t="shared" si="696"/>
        <v>0</v>
      </c>
      <c r="JF45" s="624" t="s">
        <v>434</v>
      </c>
      <c r="JG45" s="585" t="s">
        <v>435</v>
      </c>
      <c r="JH45" s="583" t="s">
        <v>148</v>
      </c>
      <c r="JI45" s="586">
        <v>4</v>
      </c>
      <c r="JJ45" s="487">
        <v>2226875</v>
      </c>
      <c r="JK45" s="488">
        <f>ROUND(JI45*JJ45,0)</f>
        <v>8907500</v>
      </c>
      <c r="JL45" s="507"/>
      <c r="JM45" s="397">
        <f t="shared" si="697"/>
        <v>1</v>
      </c>
      <c r="JN45" s="397">
        <f t="shared" si="698"/>
        <v>1</v>
      </c>
      <c r="JO45" s="398">
        <f t="shared" si="699"/>
        <v>1</v>
      </c>
      <c r="JP45" s="398">
        <f t="shared" si="601"/>
        <v>1</v>
      </c>
      <c r="JQ45" s="398">
        <f t="shared" si="602"/>
        <v>1</v>
      </c>
      <c r="JR45" s="398">
        <f t="shared" si="700"/>
        <v>1</v>
      </c>
      <c r="JS45" s="404">
        <f t="shared" si="701"/>
        <v>8907500</v>
      </c>
      <c r="JT45" s="400">
        <f t="shared" si="702"/>
        <v>0</v>
      </c>
    </row>
    <row r="46" spans="2:280" ht="27" customHeight="1" thickTop="1" thickBot="1">
      <c r="B46" s="501" t="s">
        <v>436</v>
      </c>
      <c r="C46" s="502" t="s">
        <v>437</v>
      </c>
      <c r="D46" s="502"/>
      <c r="E46" s="502"/>
      <c r="F46" s="503"/>
      <c r="G46" s="504"/>
      <c r="H46" s="505">
        <f>SUM(G47:G49)</f>
        <v>0</v>
      </c>
      <c r="K46" s="501"/>
      <c r="L46" s="502"/>
      <c r="M46" s="502"/>
      <c r="N46" s="502"/>
      <c r="O46" s="503"/>
      <c r="P46" s="504"/>
      <c r="Q46" s="505"/>
      <c r="R46" s="397"/>
      <c r="S46" s="397"/>
      <c r="T46" s="398"/>
      <c r="U46" s="398"/>
      <c r="V46" s="398"/>
      <c r="W46" s="398"/>
      <c r="X46" s="399"/>
      <c r="Y46" s="400"/>
      <c r="Z46" s="392"/>
      <c r="AA46" s="392"/>
      <c r="AB46" s="623" t="s">
        <v>436</v>
      </c>
      <c r="AC46" s="593" t="s">
        <v>437</v>
      </c>
      <c r="AD46" s="593"/>
      <c r="AE46" s="593"/>
      <c r="AF46" s="503"/>
      <c r="AG46" s="504"/>
      <c r="AH46" s="505">
        <f>SUM(AG47:AG49)</f>
        <v>54858200</v>
      </c>
      <c r="AI46" s="397"/>
      <c r="AJ46" s="397"/>
      <c r="AK46" s="398"/>
      <c r="AL46" s="398"/>
      <c r="AM46" s="398"/>
      <c r="AN46" s="398"/>
      <c r="AO46" s="399"/>
      <c r="AP46" s="400"/>
      <c r="AQ46" s="392"/>
      <c r="AR46" s="392"/>
      <c r="AS46" s="942" t="s">
        <v>436</v>
      </c>
      <c r="AT46" s="654" t="s">
        <v>437</v>
      </c>
      <c r="AU46" s="655"/>
      <c r="AV46" s="655"/>
      <c r="AW46" s="656"/>
      <c r="AX46" s="657"/>
      <c r="AY46" s="931">
        <f>SUM(AX47:AX49)</f>
        <v>61526821</v>
      </c>
      <c r="AZ46" s="397"/>
      <c r="BA46" s="397"/>
      <c r="BB46" s="398"/>
      <c r="BC46" s="398"/>
      <c r="BD46" s="398"/>
      <c r="BE46" s="398"/>
      <c r="BF46" s="399"/>
      <c r="BG46" s="400"/>
      <c r="BJ46" s="956" t="s">
        <v>725</v>
      </c>
      <c r="BK46" s="721" t="s">
        <v>657</v>
      </c>
      <c r="BL46" s="722"/>
      <c r="BM46" s="722"/>
      <c r="BN46" s="722"/>
      <c r="BO46" s="722"/>
      <c r="BP46" s="963">
        <v>65397700</v>
      </c>
      <c r="BQ46" s="397"/>
      <c r="BR46" s="397"/>
      <c r="BS46" s="398"/>
      <c r="BT46" s="398"/>
      <c r="BU46" s="398"/>
      <c r="BV46" s="398"/>
      <c r="BW46" s="399"/>
      <c r="BX46" s="400"/>
      <c r="CA46" s="623" t="s">
        <v>436</v>
      </c>
      <c r="CB46" s="593" t="s">
        <v>437</v>
      </c>
      <c r="CC46" s="593"/>
      <c r="CD46" s="593"/>
      <c r="CE46" s="593"/>
      <c r="CF46" s="593"/>
      <c r="CG46" s="981">
        <f>SUM(CF47:CF49)</f>
        <v>36710000</v>
      </c>
      <c r="CH46" s="397"/>
      <c r="CI46" s="397"/>
      <c r="CJ46" s="398"/>
      <c r="CK46" s="398"/>
      <c r="CL46" s="398"/>
      <c r="CM46" s="398"/>
      <c r="CN46" s="399"/>
      <c r="CO46" s="400"/>
      <c r="CR46" s="1020" t="s">
        <v>436</v>
      </c>
      <c r="CS46" s="821" t="s">
        <v>437</v>
      </c>
      <c r="CT46" s="822"/>
      <c r="CU46" s="821"/>
      <c r="CV46" s="821"/>
      <c r="CW46" s="823"/>
      <c r="CX46" s="1006">
        <f>SUM(CW47:CW49)</f>
        <v>50896320</v>
      </c>
      <c r="CY46" s="397"/>
      <c r="CZ46" s="397"/>
      <c r="DA46" s="398"/>
      <c r="DB46" s="398"/>
      <c r="DC46" s="398"/>
      <c r="DD46" s="398"/>
      <c r="DE46" s="399"/>
      <c r="DF46" s="400"/>
      <c r="DI46" s="623" t="s">
        <v>436</v>
      </c>
      <c r="DJ46" s="593" t="s">
        <v>437</v>
      </c>
      <c r="DK46" s="593"/>
      <c r="DL46" s="593"/>
      <c r="DM46" s="503"/>
      <c r="DN46" s="504"/>
      <c r="DO46" s="505">
        <f>SUM(DN47:DN49)</f>
        <v>65595800</v>
      </c>
      <c r="DP46" s="397"/>
      <c r="DQ46" s="397"/>
      <c r="DR46" s="398"/>
      <c r="DS46" s="398"/>
      <c r="DT46" s="398"/>
      <c r="DU46" s="398"/>
      <c r="DV46" s="399"/>
      <c r="DW46" s="400"/>
      <c r="DZ46" s="623" t="s">
        <v>436</v>
      </c>
      <c r="EA46" s="593" t="s">
        <v>437</v>
      </c>
      <c r="EB46" s="593"/>
      <c r="EC46" s="593"/>
      <c r="ED46" s="503"/>
      <c r="EE46" s="504"/>
      <c r="EF46" s="505">
        <f>SUM(EE47:EE49)</f>
        <v>50935500</v>
      </c>
      <c r="EG46" s="397"/>
      <c r="EH46" s="397"/>
      <c r="EI46" s="398"/>
      <c r="EJ46" s="398"/>
      <c r="EK46" s="398"/>
      <c r="EL46" s="398"/>
      <c r="EM46" s="399"/>
      <c r="EN46" s="400"/>
      <c r="EQ46" s="623" t="s">
        <v>436</v>
      </c>
      <c r="ER46" s="593" t="s">
        <v>437</v>
      </c>
      <c r="ES46" s="593"/>
      <c r="ET46" s="593"/>
      <c r="EU46" s="503"/>
      <c r="EV46" s="504"/>
      <c r="EW46" s="505">
        <f>SUM(EV47:EV49)</f>
        <v>38716000</v>
      </c>
      <c r="EX46" s="397"/>
      <c r="EY46" s="397"/>
      <c r="EZ46" s="398"/>
      <c r="FA46" s="398"/>
      <c r="FB46" s="398"/>
      <c r="FC46" s="398"/>
      <c r="FD46" s="399"/>
      <c r="FE46" s="400"/>
      <c r="FH46" s="623" t="s">
        <v>436</v>
      </c>
      <c r="FI46" s="593" t="s">
        <v>437</v>
      </c>
      <c r="FJ46" s="593"/>
      <c r="FK46" s="593"/>
      <c r="FL46" s="503"/>
      <c r="FM46" s="504"/>
      <c r="FN46" s="505">
        <f>SUM(FM47:FM49)</f>
        <v>51402000</v>
      </c>
      <c r="FO46" s="397"/>
      <c r="FP46" s="397"/>
      <c r="FQ46" s="398"/>
      <c r="FR46" s="398"/>
      <c r="FS46" s="398"/>
      <c r="FT46" s="398"/>
      <c r="FU46" s="399"/>
      <c r="FV46" s="400"/>
      <c r="FY46" s="1044" t="s">
        <v>436</v>
      </c>
      <c r="FZ46" s="877" t="s">
        <v>437</v>
      </c>
      <c r="GA46" s="877"/>
      <c r="GB46" s="877"/>
      <c r="GC46" s="878"/>
      <c r="GD46" s="879"/>
      <c r="GE46" s="1032">
        <f>SUM(GD47:GD49)</f>
        <v>44266060</v>
      </c>
      <c r="GF46" s="397"/>
      <c r="GG46" s="397"/>
      <c r="GH46" s="398"/>
      <c r="GI46" s="398"/>
      <c r="GJ46" s="398"/>
      <c r="GK46" s="398"/>
      <c r="GL46" s="399"/>
      <c r="GM46" s="400"/>
      <c r="GP46" s="623" t="s">
        <v>436</v>
      </c>
      <c r="GQ46" s="593" t="s">
        <v>437</v>
      </c>
      <c r="GR46" s="593"/>
      <c r="GS46" s="593"/>
      <c r="GT46" s="503"/>
      <c r="GU46" s="504"/>
      <c r="GV46" s="505">
        <f>SUM(GU47:GU49)</f>
        <v>65925160</v>
      </c>
      <c r="GW46" s="397"/>
      <c r="GX46" s="397"/>
      <c r="GY46" s="398"/>
      <c r="GZ46" s="398"/>
      <c r="HA46" s="398"/>
      <c r="HB46" s="398"/>
      <c r="HC46" s="399"/>
      <c r="HD46" s="400"/>
      <c r="HG46" s="623" t="s">
        <v>436</v>
      </c>
      <c r="HH46" s="593" t="s">
        <v>437</v>
      </c>
      <c r="HI46" s="593"/>
      <c r="HJ46" s="593"/>
      <c r="HK46" s="503"/>
      <c r="HL46" s="504"/>
      <c r="HM46" s="505">
        <f>SUM(HL47:HL49)</f>
        <v>60613044</v>
      </c>
      <c r="HN46" s="397"/>
      <c r="HO46" s="397"/>
      <c r="HP46" s="398"/>
      <c r="HQ46" s="398"/>
      <c r="HR46" s="398"/>
      <c r="HS46" s="398"/>
      <c r="HT46" s="399"/>
      <c r="HU46" s="400"/>
      <c r="HX46" s="623" t="s">
        <v>436</v>
      </c>
      <c r="HY46" s="593" t="s">
        <v>437</v>
      </c>
      <c r="HZ46" s="593"/>
      <c r="IA46" s="593"/>
      <c r="IB46" s="503"/>
      <c r="IC46" s="504"/>
      <c r="ID46" s="505">
        <f>SUM(IC47:IC49)</f>
        <v>36100000</v>
      </c>
      <c r="IE46" s="397"/>
      <c r="IF46" s="397"/>
      <c r="IG46" s="398"/>
      <c r="IH46" s="398"/>
      <c r="II46" s="398"/>
      <c r="IJ46" s="398"/>
      <c r="IK46" s="399"/>
      <c r="IL46" s="400"/>
      <c r="IO46" s="623" t="s">
        <v>436</v>
      </c>
      <c r="IP46" s="593" t="s">
        <v>437</v>
      </c>
      <c r="IQ46" s="593"/>
      <c r="IR46" s="593"/>
      <c r="IS46" s="503"/>
      <c r="IT46" s="504"/>
      <c r="IU46" s="505">
        <f>SUM(IT47:IT49)</f>
        <v>63820000</v>
      </c>
      <c r="IV46" s="397"/>
      <c r="IW46" s="397"/>
      <c r="IX46" s="398"/>
      <c r="IY46" s="398"/>
      <c r="IZ46" s="398"/>
      <c r="JA46" s="398"/>
      <c r="JB46" s="399"/>
      <c r="JC46" s="400"/>
      <c r="JF46" s="623" t="s">
        <v>436</v>
      </c>
      <c r="JG46" s="593" t="s">
        <v>437</v>
      </c>
      <c r="JH46" s="593"/>
      <c r="JI46" s="593"/>
      <c r="JJ46" s="503"/>
      <c r="JK46" s="504"/>
      <c r="JL46" s="505">
        <f>SUM(JK47:JK49)</f>
        <v>68563840</v>
      </c>
      <c r="JM46" s="397"/>
      <c r="JN46" s="397"/>
      <c r="JO46" s="398"/>
      <c r="JP46" s="398"/>
      <c r="JQ46" s="398"/>
      <c r="JR46" s="398"/>
      <c r="JS46" s="399"/>
      <c r="JT46" s="400"/>
    </row>
    <row r="47" spans="2:280" ht="45.75" customHeight="1" thickTop="1">
      <c r="B47" s="508" t="s">
        <v>438</v>
      </c>
      <c r="C47" s="499" t="s">
        <v>439</v>
      </c>
      <c r="D47" s="509" t="s">
        <v>147</v>
      </c>
      <c r="E47" s="510">
        <v>260</v>
      </c>
      <c r="F47" s="511"/>
      <c r="G47" s="488">
        <f t="shared" ref="G47:G49" si="703">ROUND(E47*F47,0)</f>
        <v>0</v>
      </c>
      <c r="H47" s="489"/>
      <c r="K47" s="508"/>
      <c r="L47" s="499"/>
      <c r="M47" s="509"/>
      <c r="N47" s="510"/>
      <c r="O47" s="511"/>
      <c r="P47" s="488"/>
      <c r="Q47" s="489"/>
      <c r="R47" s="397" t="e">
        <f t="shared" si="605"/>
        <v>#N/A</v>
      </c>
      <c r="S47" s="397" t="e">
        <f t="shared" si="606"/>
        <v>#N/A</v>
      </c>
      <c r="T47" s="398" t="e">
        <f t="shared" si="607"/>
        <v>#N/A</v>
      </c>
      <c r="U47" s="398">
        <f t="shared" si="608"/>
        <v>0</v>
      </c>
      <c r="V47" s="398">
        <f t="shared" si="609"/>
        <v>0</v>
      </c>
      <c r="W47" s="398" t="e">
        <f t="shared" si="610"/>
        <v>#N/A</v>
      </c>
      <c r="X47" s="404">
        <f t="shared" si="611"/>
        <v>0</v>
      </c>
      <c r="Y47" s="400">
        <f t="shared" si="612"/>
        <v>0</v>
      </c>
      <c r="Z47" s="392"/>
      <c r="AA47" s="392"/>
      <c r="AB47" s="625" t="s">
        <v>438</v>
      </c>
      <c r="AC47" s="592" t="s">
        <v>439</v>
      </c>
      <c r="AD47" s="594" t="s">
        <v>147</v>
      </c>
      <c r="AE47" s="595">
        <v>260</v>
      </c>
      <c r="AF47" s="511">
        <v>17995</v>
      </c>
      <c r="AG47" s="488">
        <f t="shared" ref="AG47:AG49" si="704">ROUND(AE47*AF47,0)</f>
        <v>4678700</v>
      </c>
      <c r="AH47" s="489"/>
      <c r="AI47" s="397">
        <f t="shared" ref="AI47:AI49" si="705">IF(EXACT(VLOOKUP(AB47,OFERTA_0,2,FALSE),AC47),1,0)</f>
        <v>1</v>
      </c>
      <c r="AJ47" s="397">
        <f t="shared" ref="AJ47:AJ49" si="706">IF(EXACT(VLOOKUP(AB47,OFERTA_0,3,FALSE),AD47),1,0)</f>
        <v>1</v>
      </c>
      <c r="AK47" s="398">
        <f t="shared" ref="AK47:AK49" si="707">IF(EXACT(VLOOKUP(AB47,OFERTA_0,4,FALSE),AE47),1,0)</f>
        <v>1</v>
      </c>
      <c r="AL47" s="398">
        <f t="shared" ref="AL47:AL49" si="708">IF(AF47=0,0,1)</f>
        <v>1</v>
      </c>
      <c r="AM47" s="398">
        <f t="shared" ref="AM47:AM49" si="709">IF(AG47=0,0,1)</f>
        <v>1</v>
      </c>
      <c r="AN47" s="398">
        <f t="shared" ref="AN47:AN49" si="710">PRODUCT(AI47:AM47)</f>
        <v>1</v>
      </c>
      <c r="AO47" s="404">
        <f t="shared" ref="AO47:AO49" si="711">ROUND(AG47,0)</f>
        <v>4678700</v>
      </c>
      <c r="AP47" s="400">
        <f t="shared" ref="AP47:AP49" si="712">AG47-AO47</f>
        <v>0</v>
      </c>
      <c r="AQ47" s="392"/>
      <c r="AR47" s="392"/>
      <c r="AS47" s="944" t="s">
        <v>438</v>
      </c>
      <c r="AT47" s="652" t="s">
        <v>439</v>
      </c>
      <c r="AU47" s="658" t="s">
        <v>147</v>
      </c>
      <c r="AV47" s="659">
        <v>260</v>
      </c>
      <c r="AW47" s="660">
        <v>72328.238079999996</v>
      </c>
      <c r="AX47" s="638">
        <f t="shared" ref="AX47:AX49" si="713">ROUND(AV47*AW47,0)</f>
        <v>18805342</v>
      </c>
      <c r="AY47" s="928"/>
      <c r="AZ47" s="397">
        <f t="shared" ref="AZ47:AZ49" si="714">IF(EXACT(VLOOKUP(AS47,OFERTA_0,2,FALSE),AT47),1,0)</f>
        <v>1</v>
      </c>
      <c r="BA47" s="397">
        <f t="shared" ref="BA47:BA49" si="715">IF(EXACT(VLOOKUP(AS47,OFERTA_0,3,FALSE),AU47),1,0)</f>
        <v>1</v>
      </c>
      <c r="BB47" s="398">
        <f t="shared" ref="BB47:BB49" si="716">IF(EXACT(VLOOKUP(AS47,OFERTA_0,4,FALSE),AV47),1,0)</f>
        <v>1</v>
      </c>
      <c r="BC47" s="398">
        <f t="shared" ref="BC47:BC49" si="717">IF(AW47=0,0,1)</f>
        <v>1</v>
      </c>
      <c r="BD47" s="398">
        <f t="shared" ref="BD47:BD49" si="718">IF(AX47=0,0,1)</f>
        <v>1</v>
      </c>
      <c r="BE47" s="398">
        <f t="shared" ref="BE47:BE49" si="719">PRODUCT(AZ47:BD47)</f>
        <v>1</v>
      </c>
      <c r="BF47" s="404">
        <f t="shared" ref="BF47:BF49" si="720">ROUND(AX47,0)</f>
        <v>18805342</v>
      </c>
      <c r="BG47" s="400">
        <f t="shared" ref="BG47:BG49" si="721">AX47-BF47</f>
        <v>0</v>
      </c>
      <c r="BJ47" s="954" t="s">
        <v>726</v>
      </c>
      <c r="BK47" s="1056" t="s">
        <v>439</v>
      </c>
      <c r="BL47" s="723" t="s">
        <v>645</v>
      </c>
      <c r="BM47" s="724">
        <v>260</v>
      </c>
      <c r="BN47" s="725">
        <v>58494</v>
      </c>
      <c r="BO47" s="710">
        <v>15208440</v>
      </c>
      <c r="BP47" s="960"/>
      <c r="BQ47" s="397">
        <f t="shared" ref="BQ47:BQ49" si="722">IF(EXACT(VLOOKUP(BJ47,OFERTA_0,2,FALSE),BK47),1,0)</f>
        <v>1</v>
      </c>
      <c r="BR47" s="397">
        <f t="shared" ref="BR47" si="723">IF(EXACT(VLOOKUP(BJ47,OFERTA_0,3,FALSE),BL47),1,0)</f>
        <v>1</v>
      </c>
      <c r="BS47" s="398">
        <f t="shared" ref="BS47:BS49" si="724">IF(EXACT(VLOOKUP(BJ47,OFERTA_0,4,FALSE),BM47),1,0)</f>
        <v>1</v>
      </c>
      <c r="BT47" s="398">
        <f t="shared" ref="BT47:BT49" si="725">IF(BN47=0,0,1)</f>
        <v>1</v>
      </c>
      <c r="BU47" s="398">
        <f t="shared" ref="BU47:BU49" si="726">IF(BO47=0,0,1)</f>
        <v>1</v>
      </c>
      <c r="BV47" s="398">
        <f t="shared" ref="BV47:BV49" si="727">PRODUCT(BQ47:BU47)</f>
        <v>1</v>
      </c>
      <c r="BW47" s="404">
        <f t="shared" ref="BW47:BW49" si="728">ROUND(BO47,0)</f>
        <v>15208440</v>
      </c>
      <c r="BX47" s="400">
        <f t="shared" ref="BX47:BX49" si="729">BO47-BW47</f>
        <v>0</v>
      </c>
      <c r="CA47" s="625" t="s">
        <v>438</v>
      </c>
      <c r="CB47" s="763" t="s">
        <v>439</v>
      </c>
      <c r="CC47" s="594" t="s">
        <v>147</v>
      </c>
      <c r="CD47" s="595">
        <v>260</v>
      </c>
      <c r="CE47" s="765">
        <v>74500</v>
      </c>
      <c r="CF47" s="757">
        <f t="shared" ref="CF47:CF49" si="730">ROUND(CD47*CE47,0)</f>
        <v>19370000</v>
      </c>
      <c r="CG47" s="977"/>
      <c r="CH47" s="397">
        <f t="shared" ref="CH47:CH49" si="731">IF(EXACT(VLOOKUP(CA47,OFERTA_0,2,FALSE),CB47),1,0)</f>
        <v>1</v>
      </c>
      <c r="CI47" s="397">
        <f t="shared" ref="CI47:CI49" si="732">IF(EXACT(VLOOKUP(CA47,OFERTA_0,3,FALSE),CC47),1,0)</f>
        <v>1</v>
      </c>
      <c r="CJ47" s="398">
        <f t="shared" ref="CJ47:CJ49" si="733">IF(EXACT(VLOOKUP(CA47,OFERTA_0,4,FALSE),CD47),1,0)</f>
        <v>1</v>
      </c>
      <c r="CK47" s="398">
        <f t="shared" ref="CK47:CK49" si="734">IF(CE47=0,0,1)</f>
        <v>1</v>
      </c>
      <c r="CL47" s="398">
        <f t="shared" ref="CL47:CL49" si="735">IF(CF47=0,0,1)</f>
        <v>1</v>
      </c>
      <c r="CM47" s="398">
        <f t="shared" ref="CM47:CM49" si="736">PRODUCT(CH47:CL47)</f>
        <v>1</v>
      </c>
      <c r="CN47" s="404">
        <f t="shared" ref="CN47:CN49" si="737">ROUND(CF47,0)</f>
        <v>19370000</v>
      </c>
      <c r="CO47" s="400">
        <f t="shared" ref="CO47:CO49" si="738">CF47-CN47</f>
        <v>0</v>
      </c>
      <c r="CR47" s="1014" t="s">
        <v>438</v>
      </c>
      <c r="CS47" s="824" t="s">
        <v>439</v>
      </c>
      <c r="CT47" s="825" t="s">
        <v>147</v>
      </c>
      <c r="CU47" s="790">
        <v>260</v>
      </c>
      <c r="CV47" s="791">
        <v>29000</v>
      </c>
      <c r="CW47" s="826">
        <f t="shared" ref="CW47:CW49" si="739">ROUND(CU47*CV47,0)</f>
        <v>7540000</v>
      </c>
      <c r="CX47" s="1001"/>
      <c r="CY47" s="397">
        <f t="shared" ref="CY47:CY49" si="740">IF(EXACT(VLOOKUP(CR47,OFERTA_0,2,FALSE),CS47),1,0)</f>
        <v>1</v>
      </c>
      <c r="CZ47" s="397">
        <f t="shared" ref="CZ47:CZ49" si="741">IF(EXACT(VLOOKUP(CR47,OFERTA_0,3,FALSE),CT47),1,0)</f>
        <v>1</v>
      </c>
      <c r="DA47" s="398">
        <f t="shared" ref="DA47:DA49" si="742">IF(EXACT(VLOOKUP(CR47,OFERTA_0,4,FALSE),CU47),1,0)</f>
        <v>1</v>
      </c>
      <c r="DB47" s="398">
        <f t="shared" ref="DB47:DB49" si="743">IF(CV47=0,0,1)</f>
        <v>1</v>
      </c>
      <c r="DC47" s="398">
        <f t="shared" ref="DC47:DC49" si="744">IF(CW47=0,0,1)</f>
        <v>1</v>
      </c>
      <c r="DD47" s="398">
        <f t="shared" ref="DD47:DD49" si="745">PRODUCT(CY47:DC47)</f>
        <v>1</v>
      </c>
      <c r="DE47" s="404">
        <f t="shared" ref="DE47:DE49" si="746">ROUND(CW47,0)</f>
        <v>7540000</v>
      </c>
      <c r="DF47" s="400">
        <f t="shared" ref="DF47:DF49" si="747">CW47-DE47</f>
        <v>0</v>
      </c>
      <c r="DI47" s="625" t="s">
        <v>438</v>
      </c>
      <c r="DJ47" s="592" t="s">
        <v>439</v>
      </c>
      <c r="DK47" s="594" t="s">
        <v>147</v>
      </c>
      <c r="DL47" s="595">
        <v>260</v>
      </c>
      <c r="DM47" s="511">
        <v>58672</v>
      </c>
      <c r="DN47" s="488">
        <f>ROUND(DL47*DM47,0)</f>
        <v>15254720</v>
      </c>
      <c r="DO47" s="489"/>
      <c r="DP47" s="397">
        <f t="shared" ref="DP47:DP49" si="748">IF(EXACT(VLOOKUP(DI47,OFERTA_0,2,FALSE),DJ47),1,0)</f>
        <v>1</v>
      </c>
      <c r="DQ47" s="397">
        <f t="shared" ref="DQ47:DQ49" si="749">IF(EXACT(VLOOKUP(DI47,OFERTA_0,3,FALSE),DK47),1,0)</f>
        <v>1</v>
      </c>
      <c r="DR47" s="398">
        <f t="shared" ref="DR47:DR49" si="750">IF(EXACT(VLOOKUP(DI47,OFERTA_0,4,FALSE),DL47),1,0)</f>
        <v>1</v>
      </c>
      <c r="DS47" s="398">
        <f t="shared" ref="DS47:DS49" si="751">IF(DM47=0,0,1)</f>
        <v>1</v>
      </c>
      <c r="DT47" s="398">
        <f t="shared" ref="DT47:DT49" si="752">IF(DN47=0,0,1)</f>
        <v>1</v>
      </c>
      <c r="DU47" s="398">
        <f t="shared" ref="DU47:DU49" si="753">PRODUCT(DP47:DT47)</f>
        <v>1</v>
      </c>
      <c r="DV47" s="404">
        <f t="shared" ref="DV47:DV49" si="754">ROUND(DN47,0)</f>
        <v>15254720</v>
      </c>
      <c r="DW47" s="400">
        <f t="shared" ref="DW47:DW49" si="755">DN47-DV47</f>
        <v>0</v>
      </c>
      <c r="DZ47" s="625" t="s">
        <v>438</v>
      </c>
      <c r="EA47" s="592" t="s">
        <v>439</v>
      </c>
      <c r="EB47" s="594" t="s">
        <v>147</v>
      </c>
      <c r="EC47" s="595">
        <v>260</v>
      </c>
      <c r="ED47" s="511">
        <v>61425</v>
      </c>
      <c r="EE47" s="488">
        <f t="shared" ref="EE47:EE49" si="756">ROUND(EC47*ED47,0)</f>
        <v>15970500</v>
      </c>
      <c r="EF47" s="489"/>
      <c r="EG47" s="397">
        <f t="shared" ref="EG47:EG49" si="757">IF(EXACT(VLOOKUP(DZ47,OFERTA_0,2,FALSE),EA47),1,0)</f>
        <v>1</v>
      </c>
      <c r="EH47" s="397">
        <f t="shared" ref="EH47:EH49" si="758">IF(EXACT(VLOOKUP(DZ47,OFERTA_0,3,FALSE),EB47),1,0)</f>
        <v>1</v>
      </c>
      <c r="EI47" s="398">
        <f t="shared" ref="EI47:EI49" si="759">IF(EXACT(VLOOKUP(DZ47,OFERTA_0,4,FALSE),EC47),1,0)</f>
        <v>1</v>
      </c>
      <c r="EJ47" s="398">
        <f t="shared" ref="EJ47:EJ49" si="760">IF(ED47=0,0,1)</f>
        <v>1</v>
      </c>
      <c r="EK47" s="398">
        <f t="shared" ref="EK47:EK49" si="761">IF(EE47=0,0,1)</f>
        <v>1</v>
      </c>
      <c r="EL47" s="398">
        <f t="shared" ref="EL47:EL49" si="762">PRODUCT(EG47:EK47)</f>
        <v>1</v>
      </c>
      <c r="EM47" s="404">
        <f t="shared" ref="EM47:EM49" si="763">ROUND(EE47,0)</f>
        <v>15970500</v>
      </c>
      <c r="EN47" s="400">
        <f t="shared" ref="EN47:EN49" si="764">EE47-EM47</f>
        <v>0</v>
      </c>
      <c r="EQ47" s="625" t="s">
        <v>438</v>
      </c>
      <c r="ER47" s="592" t="s">
        <v>439</v>
      </c>
      <c r="ES47" s="594" t="s">
        <v>147</v>
      </c>
      <c r="ET47" s="595">
        <v>260</v>
      </c>
      <c r="EU47" s="511">
        <v>39800</v>
      </c>
      <c r="EV47" s="488">
        <f t="shared" ref="EV47:EV49" si="765">ROUND(ET47*EU47,0)</f>
        <v>10348000</v>
      </c>
      <c r="EW47" s="489"/>
      <c r="EX47" s="397">
        <f t="shared" ref="EX47:EX49" si="766">IF(EXACT(VLOOKUP(EQ47,OFERTA_0,2,FALSE),ER47),1,0)</f>
        <v>1</v>
      </c>
      <c r="EY47" s="397">
        <f t="shared" ref="EY47:EY49" si="767">IF(EXACT(VLOOKUP(EQ47,OFERTA_0,3,FALSE),ES47),1,0)</f>
        <v>1</v>
      </c>
      <c r="EZ47" s="398">
        <f t="shared" ref="EZ47:EZ49" si="768">IF(EXACT(VLOOKUP(EQ47,OFERTA_0,4,FALSE),ET47),1,0)</f>
        <v>1</v>
      </c>
      <c r="FA47" s="398">
        <f t="shared" ref="FA47:FA49" si="769">IF(EU47=0,0,1)</f>
        <v>1</v>
      </c>
      <c r="FB47" s="398">
        <f t="shared" ref="FB47:FB49" si="770">IF(EV47=0,0,1)</f>
        <v>1</v>
      </c>
      <c r="FC47" s="398">
        <f t="shared" ref="FC47:FC49" si="771">PRODUCT(EX47:FB47)</f>
        <v>1</v>
      </c>
      <c r="FD47" s="404">
        <f t="shared" ref="FD47:FD49" si="772">ROUND(EV47,0)</f>
        <v>10348000</v>
      </c>
      <c r="FE47" s="400">
        <f t="shared" ref="FE47:FE49" si="773">EV47-FD47</f>
        <v>0</v>
      </c>
      <c r="FH47" s="625" t="s">
        <v>438</v>
      </c>
      <c r="FI47" s="592" t="s">
        <v>439</v>
      </c>
      <c r="FJ47" s="594" t="s">
        <v>147</v>
      </c>
      <c r="FK47" s="595">
        <v>260</v>
      </c>
      <c r="FL47" s="511">
        <v>40950</v>
      </c>
      <c r="FM47" s="488">
        <f>ROUND(FK47*FL47,0)</f>
        <v>10647000</v>
      </c>
      <c r="FN47" s="489"/>
      <c r="FO47" s="397">
        <f t="shared" ref="FO47:FO49" si="774">IF(EXACT(VLOOKUP(FH47,OFERTA_0,2,FALSE),FI47),1,0)</f>
        <v>1</v>
      </c>
      <c r="FP47" s="397">
        <f t="shared" ref="FP47:FP49" si="775">IF(EXACT(VLOOKUP(FH47,OFERTA_0,3,FALSE),FJ47),1,0)</f>
        <v>1</v>
      </c>
      <c r="FQ47" s="398">
        <f t="shared" ref="FQ47:FQ49" si="776">IF(EXACT(VLOOKUP(FH47,OFERTA_0,4,FALSE),FK47),1,0)</f>
        <v>1</v>
      </c>
      <c r="FR47" s="398">
        <f t="shared" ref="FR47:FR49" si="777">IF(FL47=0,0,1)</f>
        <v>1</v>
      </c>
      <c r="FS47" s="398">
        <f t="shared" ref="FS47:FS49" si="778">IF(FM47=0,0,1)</f>
        <v>1</v>
      </c>
      <c r="FT47" s="398">
        <f t="shared" ref="FT47:FT49" si="779">PRODUCT(FO47:FS47)</f>
        <v>1</v>
      </c>
      <c r="FU47" s="404">
        <f t="shared" ref="FU47:FU49" si="780">ROUND(FM47,0)</f>
        <v>10647000</v>
      </c>
      <c r="FV47" s="400">
        <f t="shared" ref="FV47:FV49" si="781">FM47-FU47</f>
        <v>0</v>
      </c>
      <c r="FY47" s="1046" t="s">
        <v>438</v>
      </c>
      <c r="FZ47" s="876" t="s">
        <v>439</v>
      </c>
      <c r="GA47" s="880" t="s">
        <v>147</v>
      </c>
      <c r="GB47" s="881">
        <v>260</v>
      </c>
      <c r="GC47" s="882">
        <v>48304</v>
      </c>
      <c r="GD47" s="864">
        <f t="shared" ref="GD47:GD49" si="782">ROUND(GB47*GC47,0)</f>
        <v>12559040</v>
      </c>
      <c r="GE47" s="1029"/>
      <c r="GF47" s="397">
        <f t="shared" ref="GF47:GF49" si="783">IF(EXACT(VLOOKUP(FY47,OFERTA_0,2,FALSE),FZ47),1,0)</f>
        <v>1</v>
      </c>
      <c r="GG47" s="397">
        <f t="shared" ref="GG47:GG49" si="784">IF(EXACT(VLOOKUP(FY47,OFERTA_0,3,FALSE),GA47),1,0)</f>
        <v>1</v>
      </c>
      <c r="GH47" s="398">
        <f t="shared" ref="GH47:GH49" si="785">IF(EXACT(VLOOKUP(FY47,OFERTA_0,4,FALSE),GB47),1,0)</f>
        <v>1</v>
      </c>
      <c r="GI47" s="398">
        <f t="shared" ref="GI47:GI49" si="786">IF(GC47=0,0,1)</f>
        <v>1</v>
      </c>
      <c r="GJ47" s="398">
        <f t="shared" ref="GJ47:GJ49" si="787">IF(GD47=0,0,1)</f>
        <v>1</v>
      </c>
      <c r="GK47" s="398">
        <f t="shared" ref="GK47:GK49" si="788">PRODUCT(GF47:GJ47)</f>
        <v>1</v>
      </c>
      <c r="GL47" s="404">
        <f t="shared" ref="GL47:GL49" si="789">ROUND(GD47,0)</f>
        <v>12559040</v>
      </c>
      <c r="GM47" s="400">
        <f t="shared" ref="GM47:GM49" si="790">GD47-GL47</f>
        <v>0</v>
      </c>
      <c r="GP47" s="625" t="s">
        <v>438</v>
      </c>
      <c r="GQ47" s="592" t="s">
        <v>439</v>
      </c>
      <c r="GR47" s="594" t="s">
        <v>147</v>
      </c>
      <c r="GS47" s="595">
        <v>260</v>
      </c>
      <c r="GT47" s="511">
        <v>58966</v>
      </c>
      <c r="GU47" s="488">
        <f>ROUND(GS47*GT47,0)</f>
        <v>15331160</v>
      </c>
      <c r="GV47" s="489"/>
      <c r="GW47" s="397">
        <f t="shared" ref="GW47:GW49" si="791">IF(EXACT(VLOOKUP(GP47,OFERTA_0,2,FALSE),GQ47),1,0)</f>
        <v>1</v>
      </c>
      <c r="GX47" s="397">
        <f t="shared" ref="GX47:GX49" si="792">IF(EXACT(VLOOKUP(GP47,OFERTA_0,3,FALSE),GR47),1,0)</f>
        <v>1</v>
      </c>
      <c r="GY47" s="398">
        <f t="shared" ref="GY47:GY49" si="793">IF(EXACT(VLOOKUP(GP47,OFERTA_0,4,FALSE),GS47),1,0)</f>
        <v>1</v>
      </c>
      <c r="GZ47" s="398">
        <f t="shared" ref="GZ47:GZ49" si="794">IF(GT47=0,0,1)</f>
        <v>1</v>
      </c>
      <c r="HA47" s="398">
        <f t="shared" ref="HA47:HA49" si="795">IF(GU47=0,0,1)</f>
        <v>1</v>
      </c>
      <c r="HB47" s="398">
        <f t="shared" ref="HB47:HB49" si="796">PRODUCT(GW47:HA47)</f>
        <v>1</v>
      </c>
      <c r="HC47" s="404">
        <f t="shared" ref="HC47:HC49" si="797">ROUND(GU47,0)</f>
        <v>15331160</v>
      </c>
      <c r="HD47" s="400">
        <f t="shared" ref="HD47:HD49" si="798">GU47-HC47</f>
        <v>0</v>
      </c>
      <c r="HG47" s="625" t="s">
        <v>438</v>
      </c>
      <c r="HH47" s="592" t="s">
        <v>439</v>
      </c>
      <c r="HI47" s="594" t="s">
        <v>147</v>
      </c>
      <c r="HJ47" s="595">
        <v>260</v>
      </c>
      <c r="HK47" s="511">
        <v>60000</v>
      </c>
      <c r="HL47" s="488">
        <f t="shared" ref="HL47:HL49" si="799">ROUND(HJ47*HK47,0)</f>
        <v>15600000</v>
      </c>
      <c r="HM47" s="489"/>
      <c r="HN47" s="397">
        <f t="shared" ref="HN47:HN49" si="800">IF(EXACT(VLOOKUP(HG47,OFERTA_0,2,FALSE),HH47),1,0)</f>
        <v>1</v>
      </c>
      <c r="HO47" s="397">
        <f t="shared" ref="HO47:HO49" si="801">IF(EXACT(VLOOKUP(HG47,OFERTA_0,3,FALSE),HI47),1,0)</f>
        <v>1</v>
      </c>
      <c r="HP47" s="398">
        <f t="shared" ref="HP47:HP49" si="802">IF(EXACT(VLOOKUP(HG47,OFERTA_0,4,FALSE),HJ47),1,0)</f>
        <v>1</v>
      </c>
      <c r="HQ47" s="398">
        <f t="shared" ref="HQ47:HQ49" si="803">IF(HK47=0,0,1)</f>
        <v>1</v>
      </c>
      <c r="HR47" s="398">
        <f t="shared" ref="HR47:HR49" si="804">IF(HL47=0,0,1)</f>
        <v>1</v>
      </c>
      <c r="HS47" s="398">
        <f t="shared" ref="HS47:HS49" si="805">PRODUCT(HN47:HR47)</f>
        <v>1</v>
      </c>
      <c r="HT47" s="404">
        <f t="shared" ref="HT47:HT49" si="806">ROUND(HL47,0)</f>
        <v>15600000</v>
      </c>
      <c r="HU47" s="400">
        <f t="shared" ref="HU47:HU49" si="807">HL47-HT47</f>
        <v>0</v>
      </c>
      <c r="HX47" s="625" t="s">
        <v>438</v>
      </c>
      <c r="HY47" s="592" t="s">
        <v>439</v>
      </c>
      <c r="HZ47" s="594" t="s">
        <v>147</v>
      </c>
      <c r="IA47" s="595">
        <v>260</v>
      </c>
      <c r="IB47" s="511">
        <v>35000</v>
      </c>
      <c r="IC47" s="488">
        <f t="shared" ref="IC47:IC49" si="808">ROUND(IA47*IB47,0)</f>
        <v>9100000</v>
      </c>
      <c r="ID47" s="489"/>
      <c r="IE47" s="397">
        <f t="shared" ref="IE47:IE49" si="809">IF(EXACT(VLOOKUP(HX47,OFERTA_0,2,FALSE),HY47),1,0)</f>
        <v>1</v>
      </c>
      <c r="IF47" s="397">
        <f t="shared" ref="IF47:IF49" si="810">IF(EXACT(VLOOKUP(HX47,OFERTA_0,3,FALSE),HZ47),1,0)</f>
        <v>1</v>
      </c>
      <c r="IG47" s="398">
        <f t="shared" ref="IG47:IG49" si="811">IF(EXACT(VLOOKUP(HX47,OFERTA_0,4,FALSE),IA47),1,0)</f>
        <v>1</v>
      </c>
      <c r="IH47" s="398">
        <f t="shared" ref="IH47:IH49" si="812">IF(IB47=0,0,1)</f>
        <v>1</v>
      </c>
      <c r="II47" s="398">
        <f t="shared" ref="II47:II49" si="813">IF(IC47=0,0,1)</f>
        <v>1</v>
      </c>
      <c r="IJ47" s="398">
        <f t="shared" ref="IJ47:IJ49" si="814">PRODUCT(IE47:II47)</f>
        <v>1</v>
      </c>
      <c r="IK47" s="404">
        <f t="shared" ref="IK47:IK49" si="815">ROUND(IC47,0)</f>
        <v>9100000</v>
      </c>
      <c r="IL47" s="400">
        <f t="shared" ref="IL47:IL49" si="816">IC47-IK47</f>
        <v>0</v>
      </c>
      <c r="IO47" s="625" t="s">
        <v>438</v>
      </c>
      <c r="IP47" s="592" t="s">
        <v>439</v>
      </c>
      <c r="IQ47" s="594" t="s">
        <v>147</v>
      </c>
      <c r="IR47" s="595">
        <v>260</v>
      </c>
      <c r="IS47" s="511">
        <v>47000</v>
      </c>
      <c r="IT47" s="488">
        <f t="shared" ref="IT47:IT49" si="817">ROUND(IR47*IS47,0)</f>
        <v>12220000</v>
      </c>
      <c r="IU47" s="489"/>
      <c r="IV47" s="397">
        <f t="shared" ref="IV47:IV49" si="818">IF(EXACT(VLOOKUP(IO47,OFERTA_0,2,FALSE),IP47),1,0)</f>
        <v>1</v>
      </c>
      <c r="IW47" s="397">
        <f t="shared" ref="IW47:IW49" si="819">IF(EXACT(VLOOKUP(IO47,OFERTA_0,3,FALSE),IQ47),1,0)</f>
        <v>1</v>
      </c>
      <c r="IX47" s="398">
        <f t="shared" ref="IX47:IX49" si="820">IF(EXACT(VLOOKUP(IO47,OFERTA_0,4,FALSE),IR47),1,0)</f>
        <v>1</v>
      </c>
      <c r="IY47" s="398">
        <f t="shared" ref="IY47:IY49" si="821">IF(IS47=0,0,1)</f>
        <v>1</v>
      </c>
      <c r="IZ47" s="398">
        <f t="shared" ref="IZ47:IZ49" si="822">IF(IT47=0,0,1)</f>
        <v>1</v>
      </c>
      <c r="JA47" s="398">
        <f t="shared" ref="JA47:JA49" si="823">PRODUCT(IV47:IZ47)</f>
        <v>1</v>
      </c>
      <c r="JB47" s="404">
        <f t="shared" ref="JB47:JB49" si="824">ROUND(IT47,0)</f>
        <v>12220000</v>
      </c>
      <c r="JC47" s="400">
        <f t="shared" ref="JC47:JC49" si="825">IT47-JB47</f>
        <v>0</v>
      </c>
      <c r="JF47" s="625" t="s">
        <v>438</v>
      </c>
      <c r="JG47" s="592" t="s">
        <v>439</v>
      </c>
      <c r="JH47" s="594" t="s">
        <v>147</v>
      </c>
      <c r="JI47" s="595">
        <v>260</v>
      </c>
      <c r="JJ47" s="511">
        <v>61329</v>
      </c>
      <c r="JK47" s="488">
        <f>ROUND(JI47*JJ47,0)</f>
        <v>15945540</v>
      </c>
      <c r="JL47" s="489"/>
      <c r="JM47" s="397">
        <f t="shared" ref="JM47:JM49" si="826">IF(EXACT(VLOOKUP(JF47,OFERTA_0,2,FALSE),JG47),1,0)</f>
        <v>1</v>
      </c>
      <c r="JN47" s="397">
        <f t="shared" ref="JN47:JN49" si="827">IF(EXACT(VLOOKUP(JF47,OFERTA_0,3,FALSE),JH47),1,0)</f>
        <v>1</v>
      </c>
      <c r="JO47" s="398">
        <f t="shared" ref="JO47:JO49" si="828">IF(EXACT(VLOOKUP(JF47,OFERTA_0,4,FALSE),JI47),1,0)</f>
        <v>1</v>
      </c>
      <c r="JP47" s="398">
        <f t="shared" ref="JP47:JP49" si="829">IF(JJ47=0,0,1)</f>
        <v>1</v>
      </c>
      <c r="JQ47" s="398">
        <f t="shared" ref="JQ47:JQ49" si="830">IF(JK47=0,0,1)</f>
        <v>1</v>
      </c>
      <c r="JR47" s="398">
        <f t="shared" ref="JR47:JR49" si="831">PRODUCT(JM47:JQ47)</f>
        <v>1</v>
      </c>
      <c r="JS47" s="404">
        <f t="shared" ref="JS47:JS49" si="832">ROUND(JK47,0)</f>
        <v>15945540</v>
      </c>
      <c r="JT47" s="400">
        <f t="shared" ref="JT47:JT49" si="833">JK47-JS47</f>
        <v>0</v>
      </c>
    </row>
    <row r="48" spans="2:280" ht="45.75" customHeight="1">
      <c r="B48" s="506" t="s">
        <v>440</v>
      </c>
      <c r="C48" s="490" t="s">
        <v>441</v>
      </c>
      <c r="D48" s="485" t="s">
        <v>442</v>
      </c>
      <c r="E48" s="491">
        <v>40</v>
      </c>
      <c r="F48" s="487"/>
      <c r="G48" s="488">
        <f t="shared" si="703"/>
        <v>0</v>
      </c>
      <c r="H48" s="489"/>
      <c r="K48" s="506"/>
      <c r="L48" s="490"/>
      <c r="M48" s="485"/>
      <c r="N48" s="491"/>
      <c r="O48" s="487"/>
      <c r="P48" s="488"/>
      <c r="Q48" s="489"/>
      <c r="R48" s="397" t="e">
        <f t="shared" si="605"/>
        <v>#N/A</v>
      </c>
      <c r="S48" s="397" t="e">
        <f t="shared" si="606"/>
        <v>#N/A</v>
      </c>
      <c r="T48" s="398" t="e">
        <f t="shared" si="607"/>
        <v>#N/A</v>
      </c>
      <c r="U48" s="398">
        <f t="shared" si="608"/>
        <v>0</v>
      </c>
      <c r="V48" s="398">
        <f t="shared" si="609"/>
        <v>0</v>
      </c>
      <c r="W48" s="398" t="e">
        <f t="shared" si="610"/>
        <v>#N/A</v>
      </c>
      <c r="X48" s="404">
        <f t="shared" si="611"/>
        <v>0</v>
      </c>
      <c r="Y48" s="400">
        <f t="shared" si="612"/>
        <v>0</v>
      </c>
      <c r="Z48" s="392"/>
      <c r="AA48" s="392"/>
      <c r="AB48" s="624" t="s">
        <v>440</v>
      </c>
      <c r="AC48" s="585" t="s">
        <v>441</v>
      </c>
      <c r="AD48" s="583" t="s">
        <v>442</v>
      </c>
      <c r="AE48" s="586">
        <v>40</v>
      </c>
      <c r="AF48" s="487">
        <v>850500</v>
      </c>
      <c r="AG48" s="488">
        <f t="shared" si="704"/>
        <v>34020000</v>
      </c>
      <c r="AH48" s="489"/>
      <c r="AI48" s="397">
        <f t="shared" si="705"/>
        <v>1</v>
      </c>
      <c r="AJ48" s="397">
        <f t="shared" si="706"/>
        <v>1</v>
      </c>
      <c r="AK48" s="398">
        <f t="shared" si="707"/>
        <v>1</v>
      </c>
      <c r="AL48" s="398">
        <f t="shared" si="708"/>
        <v>1</v>
      </c>
      <c r="AM48" s="398">
        <f t="shared" si="709"/>
        <v>1</v>
      </c>
      <c r="AN48" s="398">
        <f t="shared" si="710"/>
        <v>1</v>
      </c>
      <c r="AO48" s="404">
        <f t="shared" si="711"/>
        <v>34020000</v>
      </c>
      <c r="AP48" s="400">
        <f t="shared" si="712"/>
        <v>0</v>
      </c>
      <c r="AQ48" s="392"/>
      <c r="AR48" s="392"/>
      <c r="AS48" s="943" t="s">
        <v>440</v>
      </c>
      <c r="AT48" s="651" t="s">
        <v>441</v>
      </c>
      <c r="AU48" s="635" t="s">
        <v>442</v>
      </c>
      <c r="AV48" s="640">
        <v>40</v>
      </c>
      <c r="AW48" s="637">
        <v>681866.25760000001</v>
      </c>
      <c r="AX48" s="638">
        <f t="shared" si="713"/>
        <v>27274650</v>
      </c>
      <c r="AY48" s="928"/>
      <c r="AZ48" s="397">
        <f t="shared" si="714"/>
        <v>1</v>
      </c>
      <c r="BA48" s="397">
        <f t="shared" si="715"/>
        <v>1</v>
      </c>
      <c r="BB48" s="398">
        <f t="shared" si="716"/>
        <v>1</v>
      </c>
      <c r="BC48" s="398">
        <f t="shared" si="717"/>
        <v>1</v>
      </c>
      <c r="BD48" s="398">
        <f t="shared" si="718"/>
        <v>1</v>
      </c>
      <c r="BE48" s="398">
        <f t="shared" si="719"/>
        <v>1</v>
      </c>
      <c r="BF48" s="404">
        <f t="shared" si="720"/>
        <v>27274650</v>
      </c>
      <c r="BG48" s="400">
        <f t="shared" si="721"/>
        <v>0</v>
      </c>
      <c r="BJ48" s="954" t="s">
        <v>727</v>
      </c>
      <c r="BK48" s="1056" t="s">
        <v>441</v>
      </c>
      <c r="BL48" s="1074" t="s">
        <v>148</v>
      </c>
      <c r="BM48" s="724">
        <v>40</v>
      </c>
      <c r="BN48" s="725">
        <v>867901</v>
      </c>
      <c r="BO48" s="710">
        <v>34716040</v>
      </c>
      <c r="BP48" s="960"/>
      <c r="BQ48" s="397">
        <f t="shared" si="722"/>
        <v>1</v>
      </c>
      <c r="BR48" s="397">
        <v>1</v>
      </c>
      <c r="BS48" s="398">
        <f t="shared" si="724"/>
        <v>1</v>
      </c>
      <c r="BT48" s="398">
        <f t="shared" si="725"/>
        <v>1</v>
      </c>
      <c r="BU48" s="398">
        <f t="shared" si="726"/>
        <v>1</v>
      </c>
      <c r="BV48" s="398">
        <f t="shared" si="727"/>
        <v>1</v>
      </c>
      <c r="BW48" s="404">
        <f t="shared" si="728"/>
        <v>34716040</v>
      </c>
      <c r="BX48" s="400">
        <f t="shared" si="729"/>
        <v>0</v>
      </c>
      <c r="CA48" s="624" t="s">
        <v>440</v>
      </c>
      <c r="CB48" s="758" t="s">
        <v>441</v>
      </c>
      <c r="CC48" s="583" t="s">
        <v>442</v>
      </c>
      <c r="CD48" s="586">
        <v>40</v>
      </c>
      <c r="CE48" s="756">
        <v>256000</v>
      </c>
      <c r="CF48" s="757">
        <f t="shared" si="730"/>
        <v>10240000</v>
      </c>
      <c r="CG48" s="978"/>
      <c r="CH48" s="397">
        <f t="shared" si="731"/>
        <v>1</v>
      </c>
      <c r="CI48" s="397">
        <f t="shared" si="732"/>
        <v>1</v>
      </c>
      <c r="CJ48" s="398">
        <f t="shared" si="733"/>
        <v>1</v>
      </c>
      <c r="CK48" s="398">
        <f t="shared" si="734"/>
        <v>1</v>
      </c>
      <c r="CL48" s="398">
        <f t="shared" si="735"/>
        <v>1</v>
      </c>
      <c r="CM48" s="398">
        <f t="shared" si="736"/>
        <v>1</v>
      </c>
      <c r="CN48" s="404">
        <f t="shared" si="737"/>
        <v>10240000</v>
      </c>
      <c r="CO48" s="400">
        <f t="shared" si="738"/>
        <v>0</v>
      </c>
      <c r="CR48" s="1015" t="s">
        <v>440</v>
      </c>
      <c r="CS48" s="793" t="s">
        <v>441</v>
      </c>
      <c r="CT48" s="794" t="s">
        <v>442</v>
      </c>
      <c r="CU48" s="795">
        <v>40</v>
      </c>
      <c r="CV48" s="796">
        <v>789902</v>
      </c>
      <c r="CW48" s="797">
        <f t="shared" si="739"/>
        <v>31596080</v>
      </c>
      <c r="CX48" s="1002"/>
      <c r="CY48" s="397">
        <f t="shared" si="740"/>
        <v>1</v>
      </c>
      <c r="CZ48" s="397">
        <f t="shared" si="741"/>
        <v>1</v>
      </c>
      <c r="DA48" s="398">
        <f t="shared" si="742"/>
        <v>1</v>
      </c>
      <c r="DB48" s="398">
        <f t="shared" si="743"/>
        <v>1</v>
      </c>
      <c r="DC48" s="398">
        <f t="shared" si="744"/>
        <v>1</v>
      </c>
      <c r="DD48" s="398">
        <f t="shared" si="745"/>
        <v>1</v>
      </c>
      <c r="DE48" s="404">
        <f t="shared" si="746"/>
        <v>31596080</v>
      </c>
      <c r="DF48" s="400">
        <f t="shared" si="747"/>
        <v>0</v>
      </c>
      <c r="DI48" s="624" t="s">
        <v>440</v>
      </c>
      <c r="DJ48" s="585" t="s">
        <v>441</v>
      </c>
      <c r="DK48" s="583" t="s">
        <v>442</v>
      </c>
      <c r="DL48" s="586">
        <v>40</v>
      </c>
      <c r="DM48" s="487">
        <v>870526</v>
      </c>
      <c r="DN48" s="488">
        <f>ROUND(DL48*DM48,0)</f>
        <v>34821040</v>
      </c>
      <c r="DO48" s="489"/>
      <c r="DP48" s="397">
        <f t="shared" si="748"/>
        <v>1</v>
      </c>
      <c r="DQ48" s="397">
        <f t="shared" si="749"/>
        <v>1</v>
      </c>
      <c r="DR48" s="398">
        <f t="shared" si="750"/>
        <v>1</v>
      </c>
      <c r="DS48" s="398">
        <f t="shared" si="751"/>
        <v>1</v>
      </c>
      <c r="DT48" s="398">
        <f t="shared" si="752"/>
        <v>1</v>
      </c>
      <c r="DU48" s="398">
        <f t="shared" si="753"/>
        <v>1</v>
      </c>
      <c r="DV48" s="404">
        <f t="shared" si="754"/>
        <v>34821040</v>
      </c>
      <c r="DW48" s="400">
        <f t="shared" si="755"/>
        <v>0</v>
      </c>
      <c r="DZ48" s="624" t="s">
        <v>440</v>
      </c>
      <c r="EA48" s="585" t="s">
        <v>441</v>
      </c>
      <c r="EB48" s="583" t="s">
        <v>442</v>
      </c>
      <c r="EC48" s="586">
        <v>40</v>
      </c>
      <c r="ED48" s="487">
        <v>614250</v>
      </c>
      <c r="EE48" s="488">
        <f t="shared" si="756"/>
        <v>24570000</v>
      </c>
      <c r="EF48" s="489"/>
      <c r="EG48" s="397">
        <f t="shared" si="757"/>
        <v>1</v>
      </c>
      <c r="EH48" s="397">
        <f t="shared" si="758"/>
        <v>1</v>
      </c>
      <c r="EI48" s="398">
        <f t="shared" si="759"/>
        <v>1</v>
      </c>
      <c r="EJ48" s="398">
        <f t="shared" si="760"/>
        <v>1</v>
      </c>
      <c r="EK48" s="398">
        <f t="shared" si="761"/>
        <v>1</v>
      </c>
      <c r="EL48" s="398">
        <f t="shared" si="762"/>
        <v>1</v>
      </c>
      <c r="EM48" s="404">
        <f t="shared" si="763"/>
        <v>24570000</v>
      </c>
      <c r="EN48" s="400">
        <f t="shared" si="764"/>
        <v>0</v>
      </c>
      <c r="EQ48" s="624" t="s">
        <v>440</v>
      </c>
      <c r="ER48" s="585" t="s">
        <v>441</v>
      </c>
      <c r="ES48" s="583" t="s">
        <v>442</v>
      </c>
      <c r="ET48" s="586">
        <v>40</v>
      </c>
      <c r="EU48" s="487">
        <v>501440</v>
      </c>
      <c r="EV48" s="488">
        <f t="shared" si="765"/>
        <v>20057600</v>
      </c>
      <c r="EW48" s="489"/>
      <c r="EX48" s="397">
        <f t="shared" si="766"/>
        <v>1</v>
      </c>
      <c r="EY48" s="397">
        <f t="shared" si="767"/>
        <v>1</v>
      </c>
      <c r="EZ48" s="398">
        <f t="shared" si="768"/>
        <v>1</v>
      </c>
      <c r="FA48" s="398">
        <f t="shared" si="769"/>
        <v>1</v>
      </c>
      <c r="FB48" s="398">
        <f t="shared" si="770"/>
        <v>1</v>
      </c>
      <c r="FC48" s="398">
        <f t="shared" si="771"/>
        <v>1</v>
      </c>
      <c r="FD48" s="404">
        <f t="shared" si="772"/>
        <v>20057600</v>
      </c>
      <c r="FE48" s="400">
        <f t="shared" si="773"/>
        <v>0</v>
      </c>
      <c r="FH48" s="624" t="s">
        <v>440</v>
      </c>
      <c r="FI48" s="585" t="s">
        <v>441</v>
      </c>
      <c r="FJ48" s="583" t="s">
        <v>442</v>
      </c>
      <c r="FK48" s="586">
        <v>40</v>
      </c>
      <c r="FL48" s="487">
        <v>702000</v>
      </c>
      <c r="FM48" s="488">
        <f>ROUND(FK48*FL48,0)</f>
        <v>28080000</v>
      </c>
      <c r="FN48" s="489"/>
      <c r="FO48" s="397">
        <f t="shared" si="774"/>
        <v>1</v>
      </c>
      <c r="FP48" s="397">
        <f t="shared" si="775"/>
        <v>1</v>
      </c>
      <c r="FQ48" s="398">
        <f t="shared" si="776"/>
        <v>1</v>
      </c>
      <c r="FR48" s="398">
        <f t="shared" si="777"/>
        <v>1</v>
      </c>
      <c r="FS48" s="398">
        <f t="shared" si="778"/>
        <v>1</v>
      </c>
      <c r="FT48" s="398">
        <f t="shared" si="779"/>
        <v>1</v>
      </c>
      <c r="FU48" s="404">
        <f t="shared" si="780"/>
        <v>28080000</v>
      </c>
      <c r="FV48" s="400">
        <f t="shared" si="781"/>
        <v>0</v>
      </c>
      <c r="FY48" s="1045" t="s">
        <v>440</v>
      </c>
      <c r="FZ48" s="865" t="s">
        <v>441</v>
      </c>
      <c r="GA48" s="861" t="s">
        <v>442</v>
      </c>
      <c r="GB48" s="866">
        <v>40</v>
      </c>
      <c r="GC48" s="863">
        <v>554873</v>
      </c>
      <c r="GD48" s="864">
        <f t="shared" si="782"/>
        <v>22194920</v>
      </c>
      <c r="GE48" s="1029"/>
      <c r="GF48" s="397">
        <f t="shared" si="783"/>
        <v>1</v>
      </c>
      <c r="GG48" s="397">
        <f t="shared" si="784"/>
        <v>1</v>
      </c>
      <c r="GH48" s="398">
        <f t="shared" si="785"/>
        <v>1</v>
      </c>
      <c r="GI48" s="398">
        <f t="shared" si="786"/>
        <v>1</v>
      </c>
      <c r="GJ48" s="398">
        <f t="shared" si="787"/>
        <v>1</v>
      </c>
      <c r="GK48" s="398">
        <f t="shared" si="788"/>
        <v>1</v>
      </c>
      <c r="GL48" s="404">
        <f t="shared" si="789"/>
        <v>22194920</v>
      </c>
      <c r="GM48" s="400">
        <f t="shared" si="790"/>
        <v>0</v>
      </c>
      <c r="GP48" s="624" t="s">
        <v>440</v>
      </c>
      <c r="GQ48" s="585" t="s">
        <v>441</v>
      </c>
      <c r="GR48" s="583" t="s">
        <v>442</v>
      </c>
      <c r="GS48" s="586">
        <v>40</v>
      </c>
      <c r="GT48" s="487">
        <v>874900</v>
      </c>
      <c r="GU48" s="488">
        <f>ROUND(GS48*GT48,0)</f>
        <v>34996000</v>
      </c>
      <c r="GV48" s="489"/>
      <c r="GW48" s="397">
        <f t="shared" si="791"/>
        <v>1</v>
      </c>
      <c r="GX48" s="397">
        <f t="shared" si="792"/>
        <v>1</v>
      </c>
      <c r="GY48" s="398">
        <f t="shared" si="793"/>
        <v>1</v>
      </c>
      <c r="GZ48" s="398">
        <f t="shared" si="794"/>
        <v>1</v>
      </c>
      <c r="HA48" s="398">
        <f t="shared" si="795"/>
        <v>1</v>
      </c>
      <c r="HB48" s="398">
        <f t="shared" si="796"/>
        <v>1</v>
      </c>
      <c r="HC48" s="404">
        <f t="shared" si="797"/>
        <v>34996000</v>
      </c>
      <c r="HD48" s="400">
        <f t="shared" si="798"/>
        <v>0</v>
      </c>
      <c r="HG48" s="624" t="s">
        <v>440</v>
      </c>
      <c r="HH48" s="585" t="s">
        <v>441</v>
      </c>
      <c r="HI48" s="583" t="s">
        <v>442</v>
      </c>
      <c r="HJ48" s="586">
        <v>40</v>
      </c>
      <c r="HK48" s="487">
        <v>769619.56521739124</v>
      </c>
      <c r="HL48" s="488">
        <f t="shared" si="799"/>
        <v>30784783</v>
      </c>
      <c r="HM48" s="489"/>
      <c r="HN48" s="397">
        <f t="shared" si="800"/>
        <v>1</v>
      </c>
      <c r="HO48" s="397">
        <f t="shared" si="801"/>
        <v>1</v>
      </c>
      <c r="HP48" s="398">
        <f t="shared" si="802"/>
        <v>1</v>
      </c>
      <c r="HQ48" s="398">
        <f t="shared" si="803"/>
        <v>1</v>
      </c>
      <c r="HR48" s="398">
        <f t="shared" si="804"/>
        <v>1</v>
      </c>
      <c r="HS48" s="398">
        <f t="shared" si="805"/>
        <v>1</v>
      </c>
      <c r="HT48" s="404">
        <f t="shared" si="806"/>
        <v>30784783</v>
      </c>
      <c r="HU48" s="400">
        <f t="shared" si="807"/>
        <v>0</v>
      </c>
      <c r="HX48" s="624" t="s">
        <v>440</v>
      </c>
      <c r="HY48" s="585" t="s">
        <v>441</v>
      </c>
      <c r="HZ48" s="583" t="s">
        <v>442</v>
      </c>
      <c r="IA48" s="586">
        <v>40</v>
      </c>
      <c r="IB48" s="487">
        <v>450000</v>
      </c>
      <c r="IC48" s="488">
        <f t="shared" si="808"/>
        <v>18000000</v>
      </c>
      <c r="ID48" s="489"/>
      <c r="IE48" s="397">
        <f t="shared" si="809"/>
        <v>1</v>
      </c>
      <c r="IF48" s="397">
        <f t="shared" si="810"/>
        <v>1</v>
      </c>
      <c r="IG48" s="398">
        <f t="shared" si="811"/>
        <v>1</v>
      </c>
      <c r="IH48" s="398">
        <f t="shared" si="812"/>
        <v>1</v>
      </c>
      <c r="II48" s="398">
        <f t="shared" si="813"/>
        <v>1</v>
      </c>
      <c r="IJ48" s="398">
        <f t="shared" si="814"/>
        <v>1</v>
      </c>
      <c r="IK48" s="404">
        <f t="shared" si="815"/>
        <v>18000000</v>
      </c>
      <c r="IL48" s="400">
        <f t="shared" si="816"/>
        <v>0</v>
      </c>
      <c r="IO48" s="624" t="s">
        <v>440</v>
      </c>
      <c r="IP48" s="585" t="s">
        <v>441</v>
      </c>
      <c r="IQ48" s="583" t="s">
        <v>442</v>
      </c>
      <c r="IR48" s="586">
        <v>40</v>
      </c>
      <c r="IS48" s="487">
        <v>905000</v>
      </c>
      <c r="IT48" s="488">
        <f t="shared" si="817"/>
        <v>36200000</v>
      </c>
      <c r="IU48" s="489"/>
      <c r="IV48" s="397">
        <f t="shared" si="818"/>
        <v>1</v>
      </c>
      <c r="IW48" s="397">
        <f t="shared" si="819"/>
        <v>1</v>
      </c>
      <c r="IX48" s="398">
        <f t="shared" si="820"/>
        <v>1</v>
      </c>
      <c r="IY48" s="398">
        <f t="shared" si="821"/>
        <v>1</v>
      </c>
      <c r="IZ48" s="398">
        <f t="shared" si="822"/>
        <v>1</v>
      </c>
      <c r="JA48" s="398">
        <f t="shared" si="823"/>
        <v>1</v>
      </c>
      <c r="JB48" s="404">
        <f t="shared" si="824"/>
        <v>36200000</v>
      </c>
      <c r="JC48" s="400">
        <f t="shared" si="825"/>
        <v>0</v>
      </c>
      <c r="JF48" s="624" t="s">
        <v>440</v>
      </c>
      <c r="JG48" s="585" t="s">
        <v>441</v>
      </c>
      <c r="JH48" s="583" t="s">
        <v>442</v>
      </c>
      <c r="JI48" s="586">
        <v>40</v>
      </c>
      <c r="JJ48" s="487">
        <v>909905</v>
      </c>
      <c r="JK48" s="488">
        <f>ROUND(JI48*JJ48,0)</f>
        <v>36396200</v>
      </c>
      <c r="JL48" s="489"/>
      <c r="JM48" s="397">
        <f t="shared" si="826"/>
        <v>1</v>
      </c>
      <c r="JN48" s="397">
        <f t="shared" si="827"/>
        <v>1</v>
      </c>
      <c r="JO48" s="398">
        <f t="shared" si="828"/>
        <v>1</v>
      </c>
      <c r="JP48" s="398">
        <f t="shared" si="829"/>
        <v>1</v>
      </c>
      <c r="JQ48" s="398">
        <f t="shared" si="830"/>
        <v>1</v>
      </c>
      <c r="JR48" s="398">
        <f t="shared" si="831"/>
        <v>1</v>
      </c>
      <c r="JS48" s="404">
        <f t="shared" si="832"/>
        <v>36396200</v>
      </c>
      <c r="JT48" s="400">
        <f t="shared" si="833"/>
        <v>0</v>
      </c>
    </row>
    <row r="49" spans="2:280" ht="65.25" customHeight="1" thickBot="1">
      <c r="B49" s="506" t="s">
        <v>443</v>
      </c>
      <c r="C49" s="490" t="s">
        <v>444</v>
      </c>
      <c r="D49" s="485" t="s">
        <v>442</v>
      </c>
      <c r="E49" s="491">
        <v>20</v>
      </c>
      <c r="F49" s="487"/>
      <c r="G49" s="488">
        <f t="shared" si="703"/>
        <v>0</v>
      </c>
      <c r="H49" s="489"/>
      <c r="K49" s="506"/>
      <c r="L49" s="490"/>
      <c r="M49" s="485"/>
      <c r="N49" s="491"/>
      <c r="O49" s="487"/>
      <c r="P49" s="488"/>
      <c r="Q49" s="489"/>
      <c r="R49" s="397" t="e">
        <f t="shared" si="605"/>
        <v>#N/A</v>
      </c>
      <c r="S49" s="397" t="e">
        <f t="shared" si="606"/>
        <v>#N/A</v>
      </c>
      <c r="T49" s="398" t="e">
        <f t="shared" si="607"/>
        <v>#N/A</v>
      </c>
      <c r="U49" s="398">
        <f t="shared" si="608"/>
        <v>0</v>
      </c>
      <c r="V49" s="398">
        <f t="shared" si="609"/>
        <v>0</v>
      </c>
      <c r="W49" s="398" t="e">
        <f t="shared" si="610"/>
        <v>#N/A</v>
      </c>
      <c r="X49" s="404">
        <f t="shared" si="611"/>
        <v>0</v>
      </c>
      <c r="Y49" s="400">
        <f t="shared" si="612"/>
        <v>0</v>
      </c>
      <c r="Z49" s="392"/>
      <c r="AA49" s="392"/>
      <c r="AB49" s="624" t="s">
        <v>443</v>
      </c>
      <c r="AC49" s="585" t="s">
        <v>444</v>
      </c>
      <c r="AD49" s="583" t="s">
        <v>442</v>
      </c>
      <c r="AE49" s="586">
        <v>20</v>
      </c>
      <c r="AF49" s="487">
        <v>807975</v>
      </c>
      <c r="AG49" s="488">
        <f t="shared" si="704"/>
        <v>16159500</v>
      </c>
      <c r="AH49" s="489"/>
      <c r="AI49" s="397">
        <f t="shared" si="705"/>
        <v>1</v>
      </c>
      <c r="AJ49" s="397">
        <f t="shared" si="706"/>
        <v>1</v>
      </c>
      <c r="AK49" s="398">
        <f t="shared" si="707"/>
        <v>1</v>
      </c>
      <c r="AL49" s="398">
        <f t="shared" si="708"/>
        <v>1</v>
      </c>
      <c r="AM49" s="398">
        <f t="shared" si="709"/>
        <v>1</v>
      </c>
      <c r="AN49" s="398">
        <f t="shared" si="710"/>
        <v>1</v>
      </c>
      <c r="AO49" s="404">
        <f t="shared" si="711"/>
        <v>16159500</v>
      </c>
      <c r="AP49" s="400">
        <f t="shared" si="712"/>
        <v>0</v>
      </c>
      <c r="AQ49" s="392"/>
      <c r="AR49" s="392"/>
      <c r="AS49" s="943" t="s">
        <v>443</v>
      </c>
      <c r="AT49" s="651" t="s">
        <v>444</v>
      </c>
      <c r="AU49" s="635" t="s">
        <v>442</v>
      </c>
      <c r="AV49" s="640">
        <v>20</v>
      </c>
      <c r="AW49" s="637">
        <v>772341.42552000005</v>
      </c>
      <c r="AX49" s="638">
        <f t="shared" si="713"/>
        <v>15446829</v>
      </c>
      <c r="AY49" s="928"/>
      <c r="AZ49" s="397">
        <f t="shared" si="714"/>
        <v>1</v>
      </c>
      <c r="BA49" s="397">
        <f t="shared" si="715"/>
        <v>1</v>
      </c>
      <c r="BB49" s="398">
        <f t="shared" si="716"/>
        <v>1</v>
      </c>
      <c r="BC49" s="398">
        <f t="shared" si="717"/>
        <v>1</v>
      </c>
      <c r="BD49" s="398">
        <f t="shared" si="718"/>
        <v>1</v>
      </c>
      <c r="BE49" s="398">
        <f t="shared" si="719"/>
        <v>1</v>
      </c>
      <c r="BF49" s="404">
        <f t="shared" si="720"/>
        <v>15446829</v>
      </c>
      <c r="BG49" s="400">
        <f t="shared" si="721"/>
        <v>0</v>
      </c>
      <c r="BJ49" s="954" t="s">
        <v>728</v>
      </c>
      <c r="BK49" s="1056" t="s">
        <v>444</v>
      </c>
      <c r="BL49" s="723" t="s">
        <v>649</v>
      </c>
      <c r="BM49" s="724">
        <v>20</v>
      </c>
      <c r="BN49" s="725">
        <v>773661</v>
      </c>
      <c r="BO49" s="710">
        <v>15473220</v>
      </c>
      <c r="BP49" s="960"/>
      <c r="BQ49" s="397">
        <f t="shared" si="722"/>
        <v>1</v>
      </c>
      <c r="BR49" s="397">
        <v>1</v>
      </c>
      <c r="BS49" s="398">
        <f t="shared" si="724"/>
        <v>1</v>
      </c>
      <c r="BT49" s="398">
        <f t="shared" si="725"/>
        <v>1</v>
      </c>
      <c r="BU49" s="398">
        <f t="shared" si="726"/>
        <v>1</v>
      </c>
      <c r="BV49" s="398">
        <f t="shared" si="727"/>
        <v>1</v>
      </c>
      <c r="BW49" s="404">
        <f t="shared" si="728"/>
        <v>15473220</v>
      </c>
      <c r="BX49" s="400">
        <f t="shared" si="729"/>
        <v>0</v>
      </c>
      <c r="CA49" s="624" t="s">
        <v>443</v>
      </c>
      <c r="CB49" s="758" t="s">
        <v>444</v>
      </c>
      <c r="CC49" s="583" t="s">
        <v>442</v>
      </c>
      <c r="CD49" s="586">
        <v>20</v>
      </c>
      <c r="CE49" s="756">
        <v>355000</v>
      </c>
      <c r="CF49" s="757">
        <f t="shared" si="730"/>
        <v>7100000</v>
      </c>
      <c r="CG49" s="977"/>
      <c r="CH49" s="397">
        <f t="shared" si="731"/>
        <v>1</v>
      </c>
      <c r="CI49" s="397">
        <f t="shared" si="732"/>
        <v>1</v>
      </c>
      <c r="CJ49" s="398">
        <f t="shared" si="733"/>
        <v>1</v>
      </c>
      <c r="CK49" s="398">
        <f t="shared" si="734"/>
        <v>1</v>
      </c>
      <c r="CL49" s="398">
        <f t="shared" si="735"/>
        <v>1</v>
      </c>
      <c r="CM49" s="398">
        <f t="shared" si="736"/>
        <v>1</v>
      </c>
      <c r="CN49" s="404">
        <f t="shared" si="737"/>
        <v>7100000</v>
      </c>
      <c r="CO49" s="400">
        <f t="shared" si="738"/>
        <v>0</v>
      </c>
      <c r="CR49" s="1019" t="s">
        <v>443</v>
      </c>
      <c r="CS49" s="816" t="s">
        <v>444</v>
      </c>
      <c r="CT49" s="817" t="s">
        <v>442</v>
      </c>
      <c r="CU49" s="818">
        <v>20</v>
      </c>
      <c r="CV49" s="819">
        <v>588012</v>
      </c>
      <c r="CW49" s="820">
        <f t="shared" si="739"/>
        <v>11760240</v>
      </c>
      <c r="CX49" s="1005"/>
      <c r="CY49" s="397">
        <f t="shared" si="740"/>
        <v>1</v>
      </c>
      <c r="CZ49" s="397">
        <f t="shared" si="741"/>
        <v>1</v>
      </c>
      <c r="DA49" s="398">
        <f t="shared" si="742"/>
        <v>1</v>
      </c>
      <c r="DB49" s="398">
        <f t="shared" si="743"/>
        <v>1</v>
      </c>
      <c r="DC49" s="398">
        <f t="shared" si="744"/>
        <v>1</v>
      </c>
      <c r="DD49" s="398">
        <f t="shared" si="745"/>
        <v>1</v>
      </c>
      <c r="DE49" s="404">
        <f t="shared" si="746"/>
        <v>11760240</v>
      </c>
      <c r="DF49" s="400">
        <f t="shared" si="747"/>
        <v>0</v>
      </c>
      <c r="DI49" s="624" t="s">
        <v>443</v>
      </c>
      <c r="DJ49" s="585" t="s">
        <v>444</v>
      </c>
      <c r="DK49" s="583" t="s">
        <v>442</v>
      </c>
      <c r="DL49" s="586">
        <v>20</v>
      </c>
      <c r="DM49" s="487">
        <v>776002</v>
      </c>
      <c r="DN49" s="488">
        <f t="shared" ref="DN49" si="834">ROUND(DL49*DM49,0)</f>
        <v>15520040</v>
      </c>
      <c r="DO49" s="489"/>
      <c r="DP49" s="397">
        <f t="shared" si="748"/>
        <v>1</v>
      </c>
      <c r="DQ49" s="397">
        <f t="shared" si="749"/>
        <v>1</v>
      </c>
      <c r="DR49" s="398">
        <f t="shared" si="750"/>
        <v>1</v>
      </c>
      <c r="DS49" s="398">
        <f t="shared" si="751"/>
        <v>1</v>
      </c>
      <c r="DT49" s="398">
        <f t="shared" si="752"/>
        <v>1</v>
      </c>
      <c r="DU49" s="398">
        <f t="shared" si="753"/>
        <v>1</v>
      </c>
      <c r="DV49" s="404">
        <f t="shared" si="754"/>
        <v>15520040</v>
      </c>
      <c r="DW49" s="400">
        <f t="shared" si="755"/>
        <v>0</v>
      </c>
      <c r="DZ49" s="624" t="s">
        <v>443</v>
      </c>
      <c r="EA49" s="585" t="s">
        <v>444</v>
      </c>
      <c r="EB49" s="583" t="s">
        <v>442</v>
      </c>
      <c r="EC49" s="586">
        <v>20</v>
      </c>
      <c r="ED49" s="487">
        <v>519750</v>
      </c>
      <c r="EE49" s="488">
        <f t="shared" si="756"/>
        <v>10395000</v>
      </c>
      <c r="EF49" s="489"/>
      <c r="EG49" s="397">
        <f t="shared" si="757"/>
        <v>1</v>
      </c>
      <c r="EH49" s="397">
        <f t="shared" si="758"/>
        <v>1</v>
      </c>
      <c r="EI49" s="398">
        <f t="shared" si="759"/>
        <v>1</v>
      </c>
      <c r="EJ49" s="398">
        <f t="shared" si="760"/>
        <v>1</v>
      </c>
      <c r="EK49" s="398">
        <f t="shared" si="761"/>
        <v>1</v>
      </c>
      <c r="EL49" s="398">
        <f t="shared" si="762"/>
        <v>1</v>
      </c>
      <c r="EM49" s="404">
        <f t="shared" si="763"/>
        <v>10395000</v>
      </c>
      <c r="EN49" s="400">
        <f t="shared" si="764"/>
        <v>0</v>
      </c>
      <c r="EQ49" s="624" t="s">
        <v>443</v>
      </c>
      <c r="ER49" s="585" t="s">
        <v>444</v>
      </c>
      <c r="ES49" s="583" t="s">
        <v>442</v>
      </c>
      <c r="ET49" s="586">
        <v>20</v>
      </c>
      <c r="EU49" s="487">
        <v>415520</v>
      </c>
      <c r="EV49" s="488">
        <f t="shared" si="765"/>
        <v>8310400</v>
      </c>
      <c r="EW49" s="489"/>
      <c r="EX49" s="397">
        <f t="shared" si="766"/>
        <v>1</v>
      </c>
      <c r="EY49" s="397">
        <f t="shared" si="767"/>
        <v>1</v>
      </c>
      <c r="EZ49" s="398">
        <f t="shared" si="768"/>
        <v>1</v>
      </c>
      <c r="FA49" s="398">
        <f t="shared" si="769"/>
        <v>1</v>
      </c>
      <c r="FB49" s="398">
        <f t="shared" si="770"/>
        <v>1</v>
      </c>
      <c r="FC49" s="398">
        <f t="shared" si="771"/>
        <v>1</v>
      </c>
      <c r="FD49" s="404">
        <f t="shared" si="772"/>
        <v>8310400</v>
      </c>
      <c r="FE49" s="400">
        <f t="shared" si="773"/>
        <v>0</v>
      </c>
      <c r="FH49" s="624" t="s">
        <v>443</v>
      </c>
      <c r="FI49" s="585" t="s">
        <v>444</v>
      </c>
      <c r="FJ49" s="583" t="s">
        <v>442</v>
      </c>
      <c r="FK49" s="586">
        <v>20</v>
      </c>
      <c r="FL49" s="487">
        <v>633750</v>
      </c>
      <c r="FM49" s="488">
        <f>ROUND(FK49*FL49,0)</f>
        <v>12675000</v>
      </c>
      <c r="FN49" s="489"/>
      <c r="FO49" s="397">
        <f t="shared" si="774"/>
        <v>1</v>
      </c>
      <c r="FP49" s="397">
        <f t="shared" si="775"/>
        <v>1</v>
      </c>
      <c r="FQ49" s="398">
        <f t="shared" si="776"/>
        <v>1</v>
      </c>
      <c r="FR49" s="398">
        <f t="shared" si="777"/>
        <v>1</v>
      </c>
      <c r="FS49" s="398">
        <f t="shared" si="778"/>
        <v>1</v>
      </c>
      <c r="FT49" s="398">
        <f t="shared" si="779"/>
        <v>1</v>
      </c>
      <c r="FU49" s="404">
        <f t="shared" si="780"/>
        <v>12675000</v>
      </c>
      <c r="FV49" s="400">
        <f t="shared" si="781"/>
        <v>0</v>
      </c>
      <c r="FY49" s="1045" t="s">
        <v>443</v>
      </c>
      <c r="FZ49" s="865" t="s">
        <v>444</v>
      </c>
      <c r="GA49" s="861" t="s">
        <v>442</v>
      </c>
      <c r="GB49" s="866">
        <v>20</v>
      </c>
      <c r="GC49" s="863">
        <v>475605</v>
      </c>
      <c r="GD49" s="864">
        <f t="shared" si="782"/>
        <v>9512100</v>
      </c>
      <c r="GE49" s="1029"/>
      <c r="GF49" s="397">
        <f t="shared" si="783"/>
        <v>1</v>
      </c>
      <c r="GG49" s="397">
        <f t="shared" si="784"/>
        <v>1</v>
      </c>
      <c r="GH49" s="398">
        <f t="shared" si="785"/>
        <v>1</v>
      </c>
      <c r="GI49" s="398">
        <f t="shared" si="786"/>
        <v>1</v>
      </c>
      <c r="GJ49" s="398">
        <f t="shared" si="787"/>
        <v>1</v>
      </c>
      <c r="GK49" s="398">
        <f t="shared" si="788"/>
        <v>1</v>
      </c>
      <c r="GL49" s="404">
        <f t="shared" si="789"/>
        <v>9512100</v>
      </c>
      <c r="GM49" s="400">
        <f t="shared" si="790"/>
        <v>0</v>
      </c>
      <c r="GP49" s="624" t="s">
        <v>443</v>
      </c>
      <c r="GQ49" s="585" t="s">
        <v>444</v>
      </c>
      <c r="GR49" s="583" t="s">
        <v>442</v>
      </c>
      <c r="GS49" s="586">
        <v>20</v>
      </c>
      <c r="GT49" s="487">
        <v>779900</v>
      </c>
      <c r="GU49" s="488">
        <f t="shared" ref="GU49" si="835">ROUND(GS49*GT49,0)</f>
        <v>15598000</v>
      </c>
      <c r="GV49" s="489"/>
      <c r="GW49" s="397">
        <f t="shared" si="791"/>
        <v>1</v>
      </c>
      <c r="GX49" s="397">
        <f t="shared" si="792"/>
        <v>1</v>
      </c>
      <c r="GY49" s="398">
        <f t="shared" si="793"/>
        <v>1</v>
      </c>
      <c r="GZ49" s="398">
        <f t="shared" si="794"/>
        <v>1</v>
      </c>
      <c r="HA49" s="398">
        <f t="shared" si="795"/>
        <v>1</v>
      </c>
      <c r="HB49" s="398">
        <f t="shared" si="796"/>
        <v>1</v>
      </c>
      <c r="HC49" s="404">
        <f t="shared" si="797"/>
        <v>15598000</v>
      </c>
      <c r="HD49" s="400">
        <f t="shared" si="798"/>
        <v>0</v>
      </c>
      <c r="HG49" s="624" t="s">
        <v>443</v>
      </c>
      <c r="HH49" s="585" t="s">
        <v>444</v>
      </c>
      <c r="HI49" s="583" t="s">
        <v>442</v>
      </c>
      <c r="HJ49" s="586">
        <v>20</v>
      </c>
      <c r="HK49" s="487">
        <v>711413.04347826086</v>
      </c>
      <c r="HL49" s="488">
        <f t="shared" si="799"/>
        <v>14228261</v>
      </c>
      <c r="HM49" s="489"/>
      <c r="HN49" s="397">
        <f t="shared" si="800"/>
        <v>1</v>
      </c>
      <c r="HO49" s="397">
        <f t="shared" si="801"/>
        <v>1</v>
      </c>
      <c r="HP49" s="398">
        <f t="shared" si="802"/>
        <v>1</v>
      </c>
      <c r="HQ49" s="398">
        <f t="shared" si="803"/>
        <v>1</v>
      </c>
      <c r="HR49" s="398">
        <f t="shared" si="804"/>
        <v>1</v>
      </c>
      <c r="HS49" s="398">
        <f t="shared" si="805"/>
        <v>1</v>
      </c>
      <c r="HT49" s="404">
        <f t="shared" si="806"/>
        <v>14228261</v>
      </c>
      <c r="HU49" s="400">
        <f t="shared" si="807"/>
        <v>0</v>
      </c>
      <c r="HX49" s="624" t="s">
        <v>443</v>
      </c>
      <c r="HY49" s="585" t="s">
        <v>444</v>
      </c>
      <c r="HZ49" s="583" t="s">
        <v>442</v>
      </c>
      <c r="IA49" s="586">
        <v>20</v>
      </c>
      <c r="IB49" s="487">
        <v>450000</v>
      </c>
      <c r="IC49" s="488">
        <f t="shared" si="808"/>
        <v>9000000</v>
      </c>
      <c r="ID49" s="489"/>
      <c r="IE49" s="397">
        <f t="shared" si="809"/>
        <v>1</v>
      </c>
      <c r="IF49" s="397">
        <f t="shared" si="810"/>
        <v>1</v>
      </c>
      <c r="IG49" s="398">
        <f t="shared" si="811"/>
        <v>1</v>
      </c>
      <c r="IH49" s="398">
        <f t="shared" si="812"/>
        <v>1</v>
      </c>
      <c r="II49" s="398">
        <f t="shared" si="813"/>
        <v>1</v>
      </c>
      <c r="IJ49" s="398">
        <f t="shared" si="814"/>
        <v>1</v>
      </c>
      <c r="IK49" s="404">
        <f t="shared" si="815"/>
        <v>9000000</v>
      </c>
      <c r="IL49" s="400">
        <f t="shared" si="816"/>
        <v>0</v>
      </c>
      <c r="IO49" s="624" t="s">
        <v>443</v>
      </c>
      <c r="IP49" s="585" t="s">
        <v>444</v>
      </c>
      <c r="IQ49" s="583" t="s">
        <v>442</v>
      </c>
      <c r="IR49" s="586">
        <v>20</v>
      </c>
      <c r="IS49" s="487">
        <v>770000</v>
      </c>
      <c r="IT49" s="488">
        <f t="shared" si="817"/>
        <v>15400000</v>
      </c>
      <c r="IU49" s="489"/>
      <c r="IV49" s="397">
        <f t="shared" si="818"/>
        <v>1</v>
      </c>
      <c r="IW49" s="397">
        <f t="shared" si="819"/>
        <v>1</v>
      </c>
      <c r="IX49" s="398">
        <f t="shared" si="820"/>
        <v>1</v>
      </c>
      <c r="IY49" s="398">
        <f t="shared" si="821"/>
        <v>1</v>
      </c>
      <c r="IZ49" s="398">
        <f t="shared" si="822"/>
        <v>1</v>
      </c>
      <c r="JA49" s="398">
        <f t="shared" si="823"/>
        <v>1</v>
      </c>
      <c r="JB49" s="404">
        <f t="shared" si="824"/>
        <v>15400000</v>
      </c>
      <c r="JC49" s="400">
        <f t="shared" si="825"/>
        <v>0</v>
      </c>
      <c r="JF49" s="624" t="s">
        <v>443</v>
      </c>
      <c r="JG49" s="585" t="s">
        <v>444</v>
      </c>
      <c r="JH49" s="583" t="s">
        <v>442</v>
      </c>
      <c r="JI49" s="586">
        <v>20</v>
      </c>
      <c r="JJ49" s="487">
        <v>811105</v>
      </c>
      <c r="JK49" s="488">
        <f t="shared" ref="JK49" si="836">ROUND(JI49*JJ49,0)</f>
        <v>16222100</v>
      </c>
      <c r="JL49" s="489"/>
      <c r="JM49" s="397">
        <f t="shared" si="826"/>
        <v>1</v>
      </c>
      <c r="JN49" s="397">
        <f t="shared" si="827"/>
        <v>1</v>
      </c>
      <c r="JO49" s="398">
        <f t="shared" si="828"/>
        <v>1</v>
      </c>
      <c r="JP49" s="398">
        <f t="shared" si="829"/>
        <v>1</v>
      </c>
      <c r="JQ49" s="398">
        <f t="shared" si="830"/>
        <v>1</v>
      </c>
      <c r="JR49" s="398">
        <f t="shared" si="831"/>
        <v>1</v>
      </c>
      <c r="JS49" s="404">
        <f t="shared" si="832"/>
        <v>16222100</v>
      </c>
      <c r="JT49" s="400">
        <f t="shared" si="833"/>
        <v>0</v>
      </c>
    </row>
    <row r="50" spans="2:280" ht="29.25" customHeight="1" thickTop="1" thickBot="1">
      <c r="B50" s="512"/>
      <c r="C50" s="513" t="s">
        <v>156</v>
      </c>
      <c r="D50" s="514"/>
      <c r="E50" s="515"/>
      <c r="F50" s="516"/>
      <c r="G50" s="517">
        <f>SUM(G15:G49)</f>
        <v>0</v>
      </c>
      <c r="H50" s="518"/>
      <c r="K50" s="512"/>
      <c r="L50" s="513"/>
      <c r="M50" s="514"/>
      <c r="N50" s="515"/>
      <c r="O50" s="516"/>
      <c r="P50" s="517"/>
      <c r="Q50" s="518"/>
      <c r="R50" s="397"/>
      <c r="S50" s="397"/>
      <c r="T50" s="398"/>
      <c r="U50" s="398"/>
      <c r="V50" s="398"/>
      <c r="W50" s="398"/>
      <c r="X50" s="399"/>
      <c r="Y50" s="400"/>
      <c r="Z50" s="392"/>
      <c r="AA50" s="392"/>
      <c r="AB50" s="626"/>
      <c r="AC50" s="596" t="s">
        <v>156</v>
      </c>
      <c r="AD50" s="597"/>
      <c r="AE50" s="598"/>
      <c r="AF50" s="516"/>
      <c r="AG50" s="517">
        <f>SUM(AG15:AG49)</f>
        <v>169242249</v>
      </c>
      <c r="AH50" s="518"/>
      <c r="AI50" s="397"/>
      <c r="AJ50" s="397"/>
      <c r="AK50" s="398"/>
      <c r="AL50" s="398"/>
      <c r="AM50" s="398"/>
      <c r="AN50" s="398"/>
      <c r="AO50" s="399"/>
      <c r="AP50" s="400"/>
      <c r="AQ50" s="392"/>
      <c r="AR50" s="392"/>
      <c r="AS50" s="945"/>
      <c r="AT50" s="661" t="s">
        <v>156</v>
      </c>
      <c r="AU50" s="662"/>
      <c r="AV50" s="663"/>
      <c r="AW50" s="664"/>
      <c r="AX50" s="665">
        <f>SUM(AX15:AX49)</f>
        <v>157157646</v>
      </c>
      <c r="AY50" s="933"/>
      <c r="AZ50" s="397"/>
      <c r="BA50" s="397"/>
      <c r="BB50" s="398"/>
      <c r="BC50" s="398"/>
      <c r="BD50" s="398"/>
      <c r="BE50" s="398"/>
      <c r="BF50" s="399"/>
      <c r="BG50" s="400"/>
      <c r="BJ50" s="727"/>
      <c r="BK50" s="726" t="s">
        <v>658</v>
      </c>
      <c r="BL50" s="727"/>
      <c r="BM50" s="727"/>
      <c r="BN50" s="727"/>
      <c r="BO50" s="728">
        <v>178900502</v>
      </c>
      <c r="BP50" s="964">
        <v>0.32169999999999999</v>
      </c>
      <c r="BQ50" s="397"/>
      <c r="BR50" s="397"/>
      <c r="BS50" s="398"/>
      <c r="BT50" s="398"/>
      <c r="BU50" s="398"/>
      <c r="BV50" s="398"/>
      <c r="BW50" s="399"/>
      <c r="BX50" s="400"/>
      <c r="CA50" s="626"/>
      <c r="CB50" s="596" t="s">
        <v>156</v>
      </c>
      <c r="CC50" s="597"/>
      <c r="CD50" s="598"/>
      <c r="CE50" s="766"/>
      <c r="CF50" s="767">
        <f>SUM(CF15:CF49)</f>
        <v>193630500</v>
      </c>
      <c r="CG50" s="984">
        <f>+CF50/CF127</f>
        <v>0.35248579342745801</v>
      </c>
      <c r="CH50" s="397"/>
      <c r="CI50" s="397"/>
      <c r="CJ50" s="398"/>
      <c r="CK50" s="398"/>
      <c r="CL50" s="398"/>
      <c r="CM50" s="398"/>
      <c r="CN50" s="399"/>
      <c r="CO50" s="400"/>
      <c r="CR50" s="1021"/>
      <c r="CS50" s="827" t="s">
        <v>156</v>
      </c>
      <c r="CT50" s="828"/>
      <c r="CU50" s="829"/>
      <c r="CV50" s="830"/>
      <c r="CW50" s="831">
        <f>SUM(CW15:CW49)</f>
        <v>192533480</v>
      </c>
      <c r="CX50" s="1007"/>
      <c r="CY50" s="397"/>
      <c r="CZ50" s="397"/>
      <c r="DA50" s="398"/>
      <c r="DB50" s="398"/>
      <c r="DC50" s="398"/>
      <c r="DD50" s="398"/>
      <c r="DE50" s="399"/>
      <c r="DF50" s="400"/>
      <c r="DI50" s="626"/>
      <c r="DJ50" s="596" t="s">
        <v>156</v>
      </c>
      <c r="DK50" s="597"/>
      <c r="DL50" s="598"/>
      <c r="DM50" s="516"/>
      <c r="DN50" s="517">
        <f>SUM(DN15:DN49)</f>
        <v>177746226</v>
      </c>
      <c r="DO50" s="518">
        <f>+DN50/DN127</f>
        <v>0.31959598915221255</v>
      </c>
      <c r="DP50" s="397"/>
      <c r="DQ50" s="397"/>
      <c r="DR50" s="398"/>
      <c r="DS50" s="398"/>
      <c r="DT50" s="398"/>
      <c r="DU50" s="398"/>
      <c r="DV50" s="399"/>
      <c r="DW50" s="400"/>
      <c r="DZ50" s="626"/>
      <c r="EA50" s="596" t="s">
        <v>156</v>
      </c>
      <c r="EB50" s="597"/>
      <c r="EC50" s="598"/>
      <c r="ED50" s="516"/>
      <c r="EE50" s="517">
        <f>SUM(EE15:EE49)</f>
        <v>157041139</v>
      </c>
      <c r="EF50" s="518"/>
      <c r="EG50" s="397"/>
      <c r="EH50" s="397"/>
      <c r="EI50" s="398"/>
      <c r="EJ50" s="398"/>
      <c r="EK50" s="398"/>
      <c r="EL50" s="398"/>
      <c r="EM50" s="399"/>
      <c r="EN50" s="400"/>
      <c r="EQ50" s="626"/>
      <c r="ER50" s="596" t="s">
        <v>156</v>
      </c>
      <c r="ES50" s="597"/>
      <c r="ET50" s="598"/>
      <c r="EU50" s="516"/>
      <c r="EV50" s="517">
        <f>SUM(EV15:EV49)</f>
        <v>185335925</v>
      </c>
      <c r="EW50" s="518"/>
      <c r="EX50" s="397"/>
      <c r="EY50" s="397"/>
      <c r="EZ50" s="398"/>
      <c r="FA50" s="398"/>
      <c r="FB50" s="398"/>
      <c r="FC50" s="398"/>
      <c r="FD50" s="399"/>
      <c r="FE50" s="400"/>
      <c r="FH50" s="626"/>
      <c r="FI50" s="596" t="s">
        <v>156</v>
      </c>
      <c r="FJ50" s="597"/>
      <c r="FK50" s="598"/>
      <c r="FL50" s="516"/>
      <c r="FM50" s="517">
        <f>SUM(FM15:FM49)</f>
        <v>192143016</v>
      </c>
      <c r="FN50" s="518"/>
      <c r="FO50" s="397"/>
      <c r="FP50" s="397"/>
      <c r="FQ50" s="398"/>
      <c r="FR50" s="398"/>
      <c r="FS50" s="398"/>
      <c r="FT50" s="398"/>
      <c r="FU50" s="399"/>
      <c r="FV50" s="400"/>
      <c r="FY50" s="1047"/>
      <c r="FZ50" s="883" t="s">
        <v>156</v>
      </c>
      <c r="GA50" s="884"/>
      <c r="GB50" s="885"/>
      <c r="GC50" s="886"/>
      <c r="GD50" s="887">
        <f>SUM(GD15:GD49)</f>
        <v>176515359</v>
      </c>
      <c r="GE50" s="1034"/>
      <c r="GF50" s="397"/>
      <c r="GG50" s="397"/>
      <c r="GH50" s="398"/>
      <c r="GI50" s="398"/>
      <c r="GJ50" s="398"/>
      <c r="GK50" s="398"/>
      <c r="GL50" s="399"/>
      <c r="GM50" s="400"/>
      <c r="GP50" s="626"/>
      <c r="GQ50" s="596" t="s">
        <v>156</v>
      </c>
      <c r="GR50" s="597"/>
      <c r="GS50" s="598"/>
      <c r="GT50" s="516"/>
      <c r="GU50" s="517">
        <f>SUM(GU15:GU49)</f>
        <v>178635049</v>
      </c>
      <c r="GV50" s="518">
        <f>+GU50/GU127</f>
        <v>0.31960132294068039</v>
      </c>
      <c r="GW50" s="397"/>
      <c r="GX50" s="397"/>
      <c r="GY50" s="398"/>
      <c r="GZ50" s="398"/>
      <c r="HA50" s="398"/>
      <c r="HB50" s="398"/>
      <c r="HC50" s="399"/>
      <c r="HD50" s="400"/>
      <c r="HG50" s="626"/>
      <c r="HH50" s="596" t="s">
        <v>156</v>
      </c>
      <c r="HI50" s="597"/>
      <c r="HJ50" s="598"/>
      <c r="HK50" s="516"/>
      <c r="HL50" s="517">
        <f>SUM(HL15:HL49)</f>
        <v>225470119</v>
      </c>
      <c r="HM50" s="518"/>
      <c r="HN50" s="397"/>
      <c r="HO50" s="397"/>
      <c r="HP50" s="398"/>
      <c r="HQ50" s="398"/>
      <c r="HR50" s="398"/>
      <c r="HS50" s="398"/>
      <c r="HT50" s="399"/>
      <c r="HU50" s="400"/>
      <c r="HX50" s="626"/>
      <c r="HY50" s="596" t="s">
        <v>156</v>
      </c>
      <c r="HZ50" s="597"/>
      <c r="IA50" s="598"/>
      <c r="IB50" s="516"/>
      <c r="IC50" s="517">
        <f>SUM(IC15:IC49)</f>
        <v>118763000</v>
      </c>
      <c r="ID50" s="518"/>
      <c r="IE50" s="397"/>
      <c r="IF50" s="397"/>
      <c r="IG50" s="398"/>
      <c r="IH50" s="398"/>
      <c r="II50" s="398"/>
      <c r="IJ50" s="398"/>
      <c r="IK50" s="399"/>
      <c r="IL50" s="400"/>
      <c r="IO50" s="626"/>
      <c r="IP50" s="596" t="s">
        <v>156</v>
      </c>
      <c r="IQ50" s="597"/>
      <c r="IR50" s="598"/>
      <c r="IS50" s="516"/>
      <c r="IT50" s="517">
        <f>SUM(IT15:IT49)</f>
        <v>166327500</v>
      </c>
      <c r="IU50" s="518"/>
      <c r="IV50" s="397"/>
      <c r="IW50" s="397"/>
      <c r="IX50" s="398"/>
      <c r="IY50" s="398"/>
      <c r="IZ50" s="398"/>
      <c r="JA50" s="398"/>
      <c r="JB50" s="399"/>
      <c r="JC50" s="400"/>
      <c r="JF50" s="626"/>
      <c r="JG50" s="596" t="s">
        <v>156</v>
      </c>
      <c r="JH50" s="597"/>
      <c r="JI50" s="598"/>
      <c r="JJ50" s="516"/>
      <c r="JK50" s="517">
        <f>SUM(JK15:JK49)</f>
        <v>181996449</v>
      </c>
      <c r="JL50" s="518">
        <f>+JK50/JK127</f>
        <v>0.32652825601818969</v>
      </c>
      <c r="JM50" s="397"/>
      <c r="JN50" s="397"/>
      <c r="JO50" s="398"/>
      <c r="JP50" s="398"/>
      <c r="JQ50" s="398"/>
      <c r="JR50" s="398"/>
      <c r="JS50" s="399"/>
      <c r="JT50" s="400"/>
    </row>
    <row r="51" spans="2:280" ht="29.25" customHeight="1" thickTop="1" thickBot="1">
      <c r="B51" s="519"/>
      <c r="C51" s="520" t="s">
        <v>202</v>
      </c>
      <c r="D51" s="521" t="s">
        <v>108</v>
      </c>
      <c r="E51" s="521"/>
      <c r="F51" s="522"/>
      <c r="G51" s="522"/>
      <c r="H51" s="523"/>
      <c r="K51" s="519"/>
      <c r="L51" s="520"/>
      <c r="M51" s="521"/>
      <c r="N51" s="521"/>
      <c r="O51" s="522"/>
      <c r="P51" s="522"/>
      <c r="Q51" s="523"/>
      <c r="R51" s="397"/>
      <c r="S51" s="397"/>
      <c r="T51" s="398"/>
      <c r="U51" s="398"/>
      <c r="V51" s="398"/>
      <c r="W51" s="398"/>
      <c r="X51" s="399"/>
      <c r="Y51" s="400"/>
      <c r="Z51" s="392"/>
      <c r="AA51" s="392"/>
      <c r="AB51" s="627"/>
      <c r="AC51" s="599" t="s">
        <v>202</v>
      </c>
      <c r="AD51" s="600" t="s">
        <v>108</v>
      </c>
      <c r="AE51" s="600"/>
      <c r="AF51" s="522"/>
      <c r="AG51" s="522"/>
      <c r="AH51" s="523"/>
      <c r="AI51" s="397"/>
      <c r="AJ51" s="397"/>
      <c r="AK51" s="398"/>
      <c r="AL51" s="398"/>
      <c r="AM51" s="398"/>
      <c r="AN51" s="398"/>
      <c r="AO51" s="399"/>
      <c r="AP51" s="400"/>
      <c r="AQ51" s="392"/>
      <c r="AR51" s="392"/>
      <c r="AS51" s="946"/>
      <c r="AT51" s="666" t="s">
        <v>202</v>
      </c>
      <c r="AU51" s="667" t="s">
        <v>108</v>
      </c>
      <c r="AV51" s="667"/>
      <c r="AW51" s="668"/>
      <c r="AX51" s="668"/>
      <c r="AY51" s="934"/>
      <c r="AZ51" s="397"/>
      <c r="BA51" s="397"/>
      <c r="BB51" s="398"/>
      <c r="BC51" s="398"/>
      <c r="BD51" s="398"/>
      <c r="BE51" s="398"/>
      <c r="BF51" s="399"/>
      <c r="BG51" s="400"/>
      <c r="BJ51" s="730"/>
      <c r="BK51" s="729" t="s">
        <v>659</v>
      </c>
      <c r="BL51" s="730"/>
      <c r="BM51" s="730"/>
      <c r="BN51" s="730"/>
      <c r="BO51" s="730"/>
      <c r="BP51" s="730"/>
      <c r="BQ51" s="397"/>
      <c r="BR51" s="397"/>
      <c r="BS51" s="398"/>
      <c r="BT51" s="398"/>
      <c r="BU51" s="398"/>
      <c r="BV51" s="398"/>
      <c r="BW51" s="399"/>
      <c r="BX51" s="400"/>
      <c r="CA51" s="627"/>
      <c r="CB51" s="599" t="s">
        <v>202</v>
      </c>
      <c r="CC51" s="600" t="s">
        <v>108</v>
      </c>
      <c r="CD51" s="600"/>
      <c r="CE51" s="600"/>
      <c r="CF51" s="768"/>
      <c r="CG51" s="985"/>
      <c r="CH51" s="397"/>
      <c r="CI51" s="397"/>
      <c r="CJ51" s="398"/>
      <c r="CK51" s="398"/>
      <c r="CL51" s="398"/>
      <c r="CM51" s="398"/>
      <c r="CN51" s="399"/>
      <c r="CO51" s="400"/>
      <c r="CR51" s="1022"/>
      <c r="CS51" s="832" t="s">
        <v>202</v>
      </c>
      <c r="CT51" s="833" t="s">
        <v>108</v>
      </c>
      <c r="CU51" s="833"/>
      <c r="CV51" s="833"/>
      <c r="CW51" s="833"/>
      <c r="CX51" s="1008"/>
      <c r="CY51" s="397"/>
      <c r="CZ51" s="397"/>
      <c r="DA51" s="398"/>
      <c r="DB51" s="398"/>
      <c r="DC51" s="398"/>
      <c r="DD51" s="398"/>
      <c r="DE51" s="399"/>
      <c r="DF51" s="400"/>
      <c r="DI51" s="627"/>
      <c r="DJ51" s="599" t="s">
        <v>202</v>
      </c>
      <c r="DK51" s="600" t="s">
        <v>108</v>
      </c>
      <c r="DL51" s="600"/>
      <c r="DM51" s="522"/>
      <c r="DN51" s="522"/>
      <c r="DO51" s="523"/>
      <c r="DP51" s="397"/>
      <c r="DQ51" s="397"/>
      <c r="DR51" s="398"/>
      <c r="DS51" s="398"/>
      <c r="DT51" s="398"/>
      <c r="DU51" s="398"/>
      <c r="DV51" s="399"/>
      <c r="DW51" s="400"/>
      <c r="DZ51" s="627"/>
      <c r="EA51" s="599" t="s">
        <v>202</v>
      </c>
      <c r="EB51" s="600" t="s">
        <v>108</v>
      </c>
      <c r="EC51" s="600"/>
      <c r="ED51" s="522"/>
      <c r="EE51" s="522"/>
      <c r="EF51" s="523"/>
      <c r="EG51" s="397"/>
      <c r="EH51" s="397"/>
      <c r="EI51" s="398"/>
      <c r="EJ51" s="398"/>
      <c r="EK51" s="398"/>
      <c r="EL51" s="398"/>
      <c r="EM51" s="399"/>
      <c r="EN51" s="400"/>
      <c r="EQ51" s="627"/>
      <c r="ER51" s="599" t="s">
        <v>202</v>
      </c>
      <c r="ES51" s="600" t="s">
        <v>108</v>
      </c>
      <c r="ET51" s="600"/>
      <c r="EU51" s="522"/>
      <c r="EV51" s="522"/>
      <c r="EW51" s="523"/>
      <c r="EX51" s="397"/>
      <c r="EY51" s="397"/>
      <c r="EZ51" s="398"/>
      <c r="FA51" s="398"/>
      <c r="FB51" s="398"/>
      <c r="FC51" s="398"/>
      <c r="FD51" s="399"/>
      <c r="FE51" s="400"/>
      <c r="FH51" s="627"/>
      <c r="FI51" s="599" t="s">
        <v>202</v>
      </c>
      <c r="FJ51" s="600" t="s">
        <v>108</v>
      </c>
      <c r="FK51" s="600"/>
      <c r="FL51" s="522"/>
      <c r="FM51" s="522"/>
      <c r="FN51" s="523"/>
      <c r="FO51" s="397"/>
      <c r="FP51" s="397"/>
      <c r="FQ51" s="398"/>
      <c r="FR51" s="398"/>
      <c r="FS51" s="398"/>
      <c r="FT51" s="398"/>
      <c r="FU51" s="399"/>
      <c r="FV51" s="400"/>
      <c r="FY51" s="1048"/>
      <c r="FZ51" s="888" t="s">
        <v>202</v>
      </c>
      <c r="GA51" s="889" t="s">
        <v>108</v>
      </c>
      <c r="GB51" s="889"/>
      <c r="GC51" s="890"/>
      <c r="GD51" s="890"/>
      <c r="GE51" s="1035"/>
      <c r="GF51" s="397"/>
      <c r="GG51" s="397"/>
      <c r="GH51" s="398"/>
      <c r="GI51" s="398"/>
      <c r="GJ51" s="398"/>
      <c r="GK51" s="398"/>
      <c r="GL51" s="399"/>
      <c r="GM51" s="400"/>
      <c r="GP51" s="627"/>
      <c r="GQ51" s="599" t="s">
        <v>202</v>
      </c>
      <c r="GR51" s="600" t="s">
        <v>108</v>
      </c>
      <c r="GS51" s="600"/>
      <c r="GT51" s="522"/>
      <c r="GU51" s="522"/>
      <c r="GV51" s="523"/>
      <c r="GW51" s="397"/>
      <c r="GX51" s="397"/>
      <c r="GY51" s="398"/>
      <c r="GZ51" s="398"/>
      <c r="HA51" s="398"/>
      <c r="HB51" s="398"/>
      <c r="HC51" s="399"/>
      <c r="HD51" s="400"/>
      <c r="HG51" s="627"/>
      <c r="HH51" s="599" t="s">
        <v>202</v>
      </c>
      <c r="HI51" s="600" t="s">
        <v>108</v>
      </c>
      <c r="HJ51" s="600"/>
      <c r="HK51" s="522"/>
      <c r="HL51" s="522"/>
      <c r="HM51" s="523"/>
      <c r="HN51" s="397"/>
      <c r="HO51" s="397"/>
      <c r="HP51" s="398"/>
      <c r="HQ51" s="398"/>
      <c r="HR51" s="398"/>
      <c r="HS51" s="398"/>
      <c r="HT51" s="399"/>
      <c r="HU51" s="400"/>
      <c r="HX51" s="627"/>
      <c r="HY51" s="599" t="s">
        <v>202</v>
      </c>
      <c r="HZ51" s="600" t="s">
        <v>108</v>
      </c>
      <c r="IA51" s="600"/>
      <c r="IB51" s="522"/>
      <c r="IC51" s="522"/>
      <c r="ID51" s="523"/>
      <c r="IE51" s="397"/>
      <c r="IF51" s="397"/>
      <c r="IG51" s="398"/>
      <c r="IH51" s="398"/>
      <c r="II51" s="398"/>
      <c r="IJ51" s="398"/>
      <c r="IK51" s="399"/>
      <c r="IL51" s="400"/>
      <c r="IO51" s="627"/>
      <c r="IP51" s="599" t="s">
        <v>202</v>
      </c>
      <c r="IQ51" s="600" t="s">
        <v>108</v>
      </c>
      <c r="IR51" s="600"/>
      <c r="IS51" s="522"/>
      <c r="IT51" s="522"/>
      <c r="IU51" s="523"/>
      <c r="IV51" s="397"/>
      <c r="IW51" s="397"/>
      <c r="IX51" s="398"/>
      <c r="IY51" s="398"/>
      <c r="IZ51" s="398"/>
      <c r="JA51" s="398"/>
      <c r="JB51" s="399"/>
      <c r="JC51" s="400"/>
      <c r="JF51" s="627"/>
      <c r="JG51" s="599" t="s">
        <v>202</v>
      </c>
      <c r="JH51" s="600" t="s">
        <v>108</v>
      </c>
      <c r="JI51" s="600"/>
      <c r="JJ51" s="522"/>
      <c r="JK51" s="522"/>
      <c r="JL51" s="523"/>
      <c r="JM51" s="397"/>
      <c r="JN51" s="397"/>
      <c r="JO51" s="398"/>
      <c r="JP51" s="398"/>
      <c r="JQ51" s="398"/>
      <c r="JR51" s="398"/>
      <c r="JS51" s="399"/>
      <c r="JT51" s="400"/>
    </row>
    <row r="52" spans="2:280" ht="29.25" customHeight="1" thickTop="1" thickBot="1">
      <c r="B52" s="494" t="s">
        <v>445</v>
      </c>
      <c r="C52" s="477" t="s">
        <v>446</v>
      </c>
      <c r="D52" s="478"/>
      <c r="E52" s="479"/>
      <c r="F52" s="480"/>
      <c r="G52" s="495"/>
      <c r="H52" s="500">
        <f>SUM(G54:G55)</f>
        <v>0</v>
      </c>
      <c r="K52" s="494"/>
      <c r="L52" s="477"/>
      <c r="M52" s="478"/>
      <c r="N52" s="479"/>
      <c r="O52" s="480"/>
      <c r="P52" s="495"/>
      <c r="Q52" s="500"/>
      <c r="R52" s="397"/>
      <c r="S52" s="397"/>
      <c r="T52" s="398"/>
      <c r="U52" s="398"/>
      <c r="V52" s="398"/>
      <c r="W52" s="398"/>
      <c r="X52" s="399"/>
      <c r="Y52" s="400"/>
      <c r="Z52" s="392"/>
      <c r="AA52" s="392"/>
      <c r="AB52" s="622" t="s">
        <v>445</v>
      </c>
      <c r="AC52" s="587" t="s">
        <v>446</v>
      </c>
      <c r="AD52" s="588"/>
      <c r="AE52" s="589"/>
      <c r="AF52" s="480"/>
      <c r="AG52" s="495"/>
      <c r="AH52" s="500">
        <f>SUM(AG54:AG55)</f>
        <v>1174211</v>
      </c>
      <c r="AI52" s="397"/>
      <c r="AJ52" s="397"/>
      <c r="AK52" s="398"/>
      <c r="AL52" s="398"/>
      <c r="AM52" s="398"/>
      <c r="AN52" s="398"/>
      <c r="AO52" s="399"/>
      <c r="AP52" s="400"/>
      <c r="AQ52" s="392"/>
      <c r="AR52" s="392"/>
      <c r="AS52" s="941" t="s">
        <v>445</v>
      </c>
      <c r="AT52" s="653" t="s">
        <v>446</v>
      </c>
      <c r="AU52" s="644"/>
      <c r="AV52" s="645"/>
      <c r="AW52" s="646"/>
      <c r="AX52" s="647"/>
      <c r="AY52" s="930">
        <f>SUM(AX54:AX55)</f>
        <v>1466725</v>
      </c>
      <c r="AZ52" s="397"/>
      <c r="BA52" s="397"/>
      <c r="BB52" s="398"/>
      <c r="BC52" s="398"/>
      <c r="BD52" s="398"/>
      <c r="BE52" s="398"/>
      <c r="BF52" s="399"/>
      <c r="BG52" s="400"/>
      <c r="BJ52" s="955" t="s">
        <v>729</v>
      </c>
      <c r="BK52" s="716" t="s">
        <v>660</v>
      </c>
      <c r="BL52" s="717"/>
      <c r="BM52" s="717"/>
      <c r="BN52" s="717"/>
      <c r="BO52" s="717"/>
      <c r="BP52" s="965">
        <v>1200031</v>
      </c>
      <c r="BQ52" s="397"/>
      <c r="BR52" s="397"/>
      <c r="BS52" s="398"/>
      <c r="BT52" s="398"/>
      <c r="BU52" s="398"/>
      <c r="BV52" s="398"/>
      <c r="BW52" s="399"/>
      <c r="BX52" s="400"/>
      <c r="CA52" s="622" t="s">
        <v>445</v>
      </c>
      <c r="CB52" s="587" t="s">
        <v>446</v>
      </c>
      <c r="CC52" s="588"/>
      <c r="CD52" s="589"/>
      <c r="CE52" s="761"/>
      <c r="CF52" s="762"/>
      <c r="CG52" s="980">
        <f>SUM(CF54:CF55)</f>
        <v>3681635</v>
      </c>
      <c r="CH52" s="397"/>
      <c r="CI52" s="397"/>
      <c r="CJ52" s="398"/>
      <c r="CK52" s="398"/>
      <c r="CL52" s="398"/>
      <c r="CM52" s="398"/>
      <c r="CN52" s="399"/>
      <c r="CO52" s="400"/>
      <c r="CR52" s="1016" t="s">
        <v>445</v>
      </c>
      <c r="CS52" s="801" t="s">
        <v>446</v>
      </c>
      <c r="CT52" s="802"/>
      <c r="CU52" s="803"/>
      <c r="CV52" s="804"/>
      <c r="CW52" s="805"/>
      <c r="CX52" s="1000">
        <f>SUM(CW54:CW55)</f>
        <v>2557800</v>
      </c>
      <c r="CY52" s="397"/>
      <c r="CZ52" s="397"/>
      <c r="DA52" s="398"/>
      <c r="DB52" s="398"/>
      <c r="DC52" s="398"/>
      <c r="DD52" s="398"/>
      <c r="DE52" s="399"/>
      <c r="DF52" s="400"/>
      <c r="DI52" s="622" t="s">
        <v>445</v>
      </c>
      <c r="DJ52" s="587" t="s">
        <v>446</v>
      </c>
      <c r="DK52" s="588"/>
      <c r="DL52" s="589"/>
      <c r="DM52" s="480"/>
      <c r="DN52" s="495"/>
      <c r="DO52" s="500">
        <f>SUM(DN54:DN55)</f>
        <v>1203664</v>
      </c>
      <c r="DP52" s="397"/>
      <c r="DQ52" s="397"/>
      <c r="DR52" s="398"/>
      <c r="DS52" s="398"/>
      <c r="DT52" s="398"/>
      <c r="DU52" s="398"/>
      <c r="DV52" s="399"/>
      <c r="DW52" s="400"/>
      <c r="DZ52" s="622" t="s">
        <v>445</v>
      </c>
      <c r="EA52" s="587" t="s">
        <v>446</v>
      </c>
      <c r="EB52" s="588"/>
      <c r="EC52" s="589"/>
      <c r="ED52" s="480"/>
      <c r="EE52" s="495"/>
      <c r="EF52" s="500">
        <f>SUM(EE54:EE55)</f>
        <v>2404138</v>
      </c>
      <c r="EG52" s="397"/>
      <c r="EH52" s="397"/>
      <c r="EI52" s="398"/>
      <c r="EJ52" s="398"/>
      <c r="EK52" s="398"/>
      <c r="EL52" s="398"/>
      <c r="EM52" s="399"/>
      <c r="EN52" s="400"/>
      <c r="EQ52" s="622" t="s">
        <v>445</v>
      </c>
      <c r="ER52" s="587" t="s">
        <v>446</v>
      </c>
      <c r="ES52" s="588"/>
      <c r="ET52" s="589"/>
      <c r="EU52" s="480"/>
      <c r="EV52" s="495"/>
      <c r="EW52" s="500">
        <f>SUM(EV54:EV55)</f>
        <v>4998000</v>
      </c>
      <c r="EX52" s="397"/>
      <c r="EY52" s="397"/>
      <c r="EZ52" s="398"/>
      <c r="FA52" s="398"/>
      <c r="FB52" s="398"/>
      <c r="FC52" s="398"/>
      <c r="FD52" s="399"/>
      <c r="FE52" s="400"/>
      <c r="FH52" s="622" t="s">
        <v>445</v>
      </c>
      <c r="FI52" s="587" t="s">
        <v>446</v>
      </c>
      <c r="FJ52" s="588"/>
      <c r="FK52" s="589"/>
      <c r="FL52" s="480"/>
      <c r="FM52" s="495"/>
      <c r="FN52" s="500">
        <f>SUM(FM54:FM55)</f>
        <v>2159625</v>
      </c>
      <c r="FO52" s="397"/>
      <c r="FP52" s="397"/>
      <c r="FQ52" s="398"/>
      <c r="FR52" s="398"/>
      <c r="FS52" s="398"/>
      <c r="FT52" s="398"/>
      <c r="FU52" s="399"/>
      <c r="FV52" s="400"/>
      <c r="FY52" s="1043" t="s">
        <v>445</v>
      </c>
      <c r="FZ52" s="869" t="s">
        <v>446</v>
      </c>
      <c r="GA52" s="870"/>
      <c r="GB52" s="871"/>
      <c r="GC52" s="872"/>
      <c r="GD52" s="873"/>
      <c r="GE52" s="1031">
        <f>SUM(GD54:GD55)</f>
        <v>3296480</v>
      </c>
      <c r="GF52" s="397"/>
      <c r="GG52" s="397"/>
      <c r="GH52" s="398"/>
      <c r="GI52" s="398"/>
      <c r="GJ52" s="398"/>
      <c r="GK52" s="398"/>
      <c r="GL52" s="399"/>
      <c r="GM52" s="400"/>
      <c r="GP52" s="622" t="s">
        <v>445</v>
      </c>
      <c r="GQ52" s="587" t="s">
        <v>446</v>
      </c>
      <c r="GR52" s="588"/>
      <c r="GS52" s="589"/>
      <c r="GT52" s="480"/>
      <c r="GU52" s="495"/>
      <c r="GV52" s="500">
        <f>SUM(GU54:GU55)</f>
        <v>1209710</v>
      </c>
      <c r="GW52" s="397"/>
      <c r="GX52" s="397"/>
      <c r="GY52" s="398"/>
      <c r="GZ52" s="398"/>
      <c r="HA52" s="398"/>
      <c r="HB52" s="398"/>
      <c r="HC52" s="399"/>
      <c r="HD52" s="400"/>
      <c r="HG52" s="622" t="s">
        <v>445</v>
      </c>
      <c r="HH52" s="587" t="s">
        <v>446</v>
      </c>
      <c r="HI52" s="588"/>
      <c r="HJ52" s="589"/>
      <c r="HK52" s="480"/>
      <c r="HL52" s="495"/>
      <c r="HM52" s="500">
        <f>SUM(HL54:HL55)</f>
        <v>4384486</v>
      </c>
      <c r="HN52" s="397"/>
      <c r="HO52" s="397"/>
      <c r="HP52" s="398"/>
      <c r="HQ52" s="398"/>
      <c r="HR52" s="398"/>
      <c r="HS52" s="398"/>
      <c r="HT52" s="399"/>
      <c r="HU52" s="400"/>
      <c r="HX52" s="622" t="s">
        <v>445</v>
      </c>
      <c r="HY52" s="587" t="s">
        <v>446</v>
      </c>
      <c r="HZ52" s="588"/>
      <c r="IA52" s="589"/>
      <c r="IB52" s="480"/>
      <c r="IC52" s="495"/>
      <c r="ID52" s="500">
        <f>SUM(IC54:IC55)</f>
        <v>6100000</v>
      </c>
      <c r="IE52" s="397"/>
      <c r="IF52" s="397"/>
      <c r="IG52" s="398"/>
      <c r="IH52" s="398"/>
      <c r="II52" s="398"/>
      <c r="IJ52" s="398"/>
      <c r="IK52" s="399"/>
      <c r="IL52" s="400"/>
      <c r="IO52" s="622" t="s">
        <v>445</v>
      </c>
      <c r="IP52" s="587" t="s">
        <v>446</v>
      </c>
      <c r="IQ52" s="588"/>
      <c r="IR52" s="589"/>
      <c r="IS52" s="480"/>
      <c r="IT52" s="495"/>
      <c r="IU52" s="500">
        <f>SUM(IT54:IT55)</f>
        <v>2072900</v>
      </c>
      <c r="IV52" s="397"/>
      <c r="IW52" s="397"/>
      <c r="IX52" s="398"/>
      <c r="IY52" s="398"/>
      <c r="IZ52" s="398"/>
      <c r="JA52" s="398"/>
      <c r="JB52" s="399"/>
      <c r="JC52" s="400"/>
      <c r="JF52" s="622" t="s">
        <v>445</v>
      </c>
      <c r="JG52" s="587" t="s">
        <v>446</v>
      </c>
      <c r="JH52" s="588"/>
      <c r="JI52" s="589"/>
      <c r="JJ52" s="480"/>
      <c r="JK52" s="495"/>
      <c r="JL52" s="500">
        <f>SUM(JK54:JK55)</f>
        <v>1193989</v>
      </c>
      <c r="JM52" s="397"/>
      <c r="JN52" s="397"/>
      <c r="JO52" s="398"/>
      <c r="JP52" s="398"/>
      <c r="JQ52" s="398"/>
      <c r="JR52" s="398"/>
      <c r="JS52" s="399"/>
      <c r="JT52" s="400"/>
    </row>
    <row r="53" spans="2:280" ht="48" customHeight="1" thickTop="1" thickBot="1">
      <c r="B53" s="524"/>
      <c r="C53" s="525" t="s">
        <v>447</v>
      </c>
      <c r="D53" s="526"/>
      <c r="E53" s="526"/>
      <c r="F53" s="527"/>
      <c r="G53" s="528"/>
      <c r="H53" s="529"/>
      <c r="K53" s="524"/>
      <c r="L53" s="525"/>
      <c r="M53" s="526"/>
      <c r="N53" s="526"/>
      <c r="O53" s="527"/>
      <c r="P53" s="528"/>
      <c r="Q53" s="529"/>
      <c r="R53" s="397"/>
      <c r="S53" s="397"/>
      <c r="T53" s="401"/>
      <c r="U53" s="401"/>
      <c r="V53" s="401"/>
      <c r="W53" s="401"/>
      <c r="X53" s="402"/>
      <c r="Y53" s="403"/>
      <c r="Z53" s="392"/>
      <c r="AA53" s="392"/>
      <c r="AB53" s="628"/>
      <c r="AC53" s="601" t="s">
        <v>447</v>
      </c>
      <c r="AD53" s="602"/>
      <c r="AE53" s="602"/>
      <c r="AF53" s="527"/>
      <c r="AG53" s="528"/>
      <c r="AH53" s="529"/>
      <c r="AI53" s="397"/>
      <c r="AJ53" s="397"/>
      <c r="AK53" s="401"/>
      <c r="AL53" s="401"/>
      <c r="AM53" s="401"/>
      <c r="AN53" s="401"/>
      <c r="AO53" s="402"/>
      <c r="AP53" s="403"/>
      <c r="AQ53" s="392"/>
      <c r="AR53" s="392"/>
      <c r="AS53" s="947"/>
      <c r="AT53" s="669" t="s">
        <v>447</v>
      </c>
      <c r="AU53" s="670"/>
      <c r="AV53" s="670"/>
      <c r="AW53" s="671"/>
      <c r="AX53" s="672"/>
      <c r="AY53" s="935"/>
      <c r="AZ53" s="397"/>
      <c r="BA53" s="397"/>
      <c r="BB53" s="401"/>
      <c r="BC53" s="401"/>
      <c r="BD53" s="401"/>
      <c r="BE53" s="401"/>
      <c r="BF53" s="402"/>
      <c r="BG53" s="403"/>
      <c r="BJ53" s="732"/>
      <c r="BK53" s="731" t="s">
        <v>661</v>
      </c>
      <c r="BL53" s="732"/>
      <c r="BM53" s="732"/>
      <c r="BN53" s="732"/>
      <c r="BO53" s="732"/>
      <c r="BP53" s="960"/>
      <c r="BQ53" s="397"/>
      <c r="BR53" s="397"/>
      <c r="BS53" s="401"/>
      <c r="BT53" s="401"/>
      <c r="BU53" s="401"/>
      <c r="BV53" s="401"/>
      <c r="BW53" s="402"/>
      <c r="BX53" s="403"/>
      <c r="CA53" s="628"/>
      <c r="CB53" s="769" t="s">
        <v>447</v>
      </c>
      <c r="CC53" s="602"/>
      <c r="CD53" s="602"/>
      <c r="CE53" s="602"/>
      <c r="CF53" s="602"/>
      <c r="CG53" s="986"/>
      <c r="CH53" s="397"/>
      <c r="CI53" s="397"/>
      <c r="CJ53" s="401"/>
      <c r="CK53" s="401"/>
      <c r="CL53" s="401"/>
      <c r="CM53" s="401"/>
      <c r="CN53" s="402"/>
      <c r="CO53" s="403"/>
      <c r="CR53" s="1023"/>
      <c r="CS53" s="834" t="s">
        <v>447</v>
      </c>
      <c r="CT53" s="835"/>
      <c r="CU53" s="835"/>
      <c r="CV53" s="835"/>
      <c r="CW53" s="835"/>
      <c r="CX53" s="1009"/>
      <c r="CY53" s="397"/>
      <c r="CZ53" s="397"/>
      <c r="DA53" s="401"/>
      <c r="DB53" s="401"/>
      <c r="DC53" s="401"/>
      <c r="DD53" s="401"/>
      <c r="DE53" s="402"/>
      <c r="DF53" s="403"/>
      <c r="DI53" s="628"/>
      <c r="DJ53" s="601" t="s">
        <v>447</v>
      </c>
      <c r="DK53" s="602"/>
      <c r="DL53" s="602"/>
      <c r="DM53" s="527"/>
      <c r="DN53" s="528"/>
      <c r="DO53" s="529"/>
      <c r="DP53" s="397"/>
      <c r="DQ53" s="397"/>
      <c r="DR53" s="401"/>
      <c r="DS53" s="401"/>
      <c r="DT53" s="401"/>
      <c r="DU53" s="401"/>
      <c r="DV53" s="402"/>
      <c r="DW53" s="403"/>
      <c r="DZ53" s="628"/>
      <c r="EA53" s="601" t="s">
        <v>447</v>
      </c>
      <c r="EB53" s="602"/>
      <c r="EC53" s="602"/>
      <c r="ED53" s="527"/>
      <c r="EE53" s="528"/>
      <c r="EF53" s="529"/>
      <c r="EG53" s="397"/>
      <c r="EH53" s="397"/>
      <c r="EI53" s="401"/>
      <c r="EJ53" s="401"/>
      <c r="EK53" s="401"/>
      <c r="EL53" s="401"/>
      <c r="EM53" s="402"/>
      <c r="EN53" s="403"/>
      <c r="EQ53" s="628"/>
      <c r="ER53" s="601" t="s">
        <v>447</v>
      </c>
      <c r="ES53" s="602"/>
      <c r="ET53" s="602"/>
      <c r="EU53" s="527"/>
      <c r="EV53" s="528"/>
      <c r="EW53" s="529"/>
      <c r="EX53" s="397"/>
      <c r="EY53" s="397"/>
      <c r="EZ53" s="401"/>
      <c r="FA53" s="401"/>
      <c r="FB53" s="401"/>
      <c r="FC53" s="401"/>
      <c r="FD53" s="402"/>
      <c r="FE53" s="403"/>
      <c r="FH53" s="628"/>
      <c r="FI53" s="601" t="s">
        <v>447</v>
      </c>
      <c r="FJ53" s="602"/>
      <c r="FK53" s="602"/>
      <c r="FL53" s="527"/>
      <c r="FM53" s="528"/>
      <c r="FN53" s="529"/>
      <c r="FO53" s="397"/>
      <c r="FP53" s="397"/>
      <c r="FQ53" s="401"/>
      <c r="FR53" s="401"/>
      <c r="FS53" s="401"/>
      <c r="FT53" s="401"/>
      <c r="FU53" s="402"/>
      <c r="FV53" s="403"/>
      <c r="FY53" s="1049"/>
      <c r="FZ53" s="891" t="s">
        <v>447</v>
      </c>
      <c r="GA53" s="892"/>
      <c r="GB53" s="892"/>
      <c r="GC53" s="893"/>
      <c r="GD53" s="894"/>
      <c r="GE53" s="1036"/>
      <c r="GF53" s="397"/>
      <c r="GG53" s="397"/>
      <c r="GH53" s="401"/>
      <c r="GI53" s="401"/>
      <c r="GJ53" s="401"/>
      <c r="GK53" s="401"/>
      <c r="GL53" s="402"/>
      <c r="GM53" s="403"/>
      <c r="GP53" s="628"/>
      <c r="GQ53" s="601" t="s">
        <v>447</v>
      </c>
      <c r="GR53" s="602"/>
      <c r="GS53" s="602"/>
      <c r="GT53" s="527"/>
      <c r="GU53" s="528"/>
      <c r="GV53" s="529"/>
      <c r="GW53" s="397"/>
      <c r="GX53" s="397"/>
      <c r="GY53" s="401"/>
      <c r="GZ53" s="401"/>
      <c r="HA53" s="401"/>
      <c r="HB53" s="401"/>
      <c r="HC53" s="402"/>
      <c r="HD53" s="403"/>
      <c r="HG53" s="628"/>
      <c r="HH53" s="601" t="s">
        <v>447</v>
      </c>
      <c r="HI53" s="602"/>
      <c r="HJ53" s="602"/>
      <c r="HK53" s="527"/>
      <c r="HL53" s="528"/>
      <c r="HM53" s="529"/>
      <c r="HN53" s="397"/>
      <c r="HO53" s="397"/>
      <c r="HP53" s="401"/>
      <c r="HQ53" s="401"/>
      <c r="HR53" s="401"/>
      <c r="HS53" s="401"/>
      <c r="HT53" s="402"/>
      <c r="HU53" s="403"/>
      <c r="HX53" s="628"/>
      <c r="HY53" s="601" t="s">
        <v>447</v>
      </c>
      <c r="HZ53" s="602"/>
      <c r="IA53" s="602"/>
      <c r="IB53" s="527"/>
      <c r="IC53" s="528"/>
      <c r="ID53" s="529"/>
      <c r="IE53" s="397"/>
      <c r="IF53" s="397"/>
      <c r="IG53" s="401"/>
      <c r="IH53" s="401"/>
      <c r="II53" s="401"/>
      <c r="IJ53" s="401"/>
      <c r="IK53" s="402"/>
      <c r="IL53" s="403"/>
      <c r="IO53" s="628"/>
      <c r="IP53" s="601" t="s">
        <v>447</v>
      </c>
      <c r="IQ53" s="602"/>
      <c r="IR53" s="602"/>
      <c r="IS53" s="527"/>
      <c r="IT53" s="528"/>
      <c r="IU53" s="529"/>
      <c r="IV53" s="397"/>
      <c r="IW53" s="397"/>
      <c r="IX53" s="401"/>
      <c r="IY53" s="401"/>
      <c r="IZ53" s="401"/>
      <c r="JA53" s="401"/>
      <c r="JB53" s="402"/>
      <c r="JC53" s="403"/>
      <c r="JF53" s="628"/>
      <c r="JG53" s="601" t="s">
        <v>447</v>
      </c>
      <c r="JH53" s="602"/>
      <c r="JI53" s="602"/>
      <c r="JJ53" s="527"/>
      <c r="JK53" s="528"/>
      <c r="JL53" s="529"/>
      <c r="JM53" s="397"/>
      <c r="JN53" s="397"/>
      <c r="JO53" s="401"/>
      <c r="JP53" s="401"/>
      <c r="JQ53" s="401"/>
      <c r="JR53" s="401"/>
      <c r="JS53" s="402"/>
      <c r="JT53" s="403"/>
    </row>
    <row r="54" spans="2:280" ht="99.75" customHeight="1" thickTop="1">
      <c r="B54" s="530" t="s">
        <v>448</v>
      </c>
      <c r="C54" s="531" t="s">
        <v>449</v>
      </c>
      <c r="D54" s="532" t="s">
        <v>148</v>
      </c>
      <c r="E54" s="533">
        <v>2</v>
      </c>
      <c r="F54" s="534"/>
      <c r="G54" s="488">
        <f t="shared" ref="G54:G55" si="837">ROUND(E54*F54,0)</f>
        <v>0</v>
      </c>
      <c r="H54" s="529"/>
      <c r="K54" s="530"/>
      <c r="L54" s="531"/>
      <c r="M54" s="532"/>
      <c r="N54" s="533"/>
      <c r="O54" s="534"/>
      <c r="P54" s="488"/>
      <c r="Q54" s="529"/>
      <c r="R54" s="397" t="e">
        <f t="shared" ref="R54" si="838">IF(EXACT(VLOOKUP(K54,OFERTA_0,2,FALSE),L54),1,0)</f>
        <v>#N/A</v>
      </c>
      <c r="S54" s="397" t="e">
        <f t="shared" ref="S54" si="839">IF(EXACT(VLOOKUP(K54,OFERTA_0,3,FALSE),M54),1,0)</f>
        <v>#N/A</v>
      </c>
      <c r="T54" s="398" t="e">
        <f t="shared" ref="T54" si="840">IF(EXACT(VLOOKUP(K54,OFERTA_0,4,FALSE),N54),1,0)</f>
        <v>#N/A</v>
      </c>
      <c r="U54" s="398">
        <f t="shared" ref="U54" si="841">IF(O54=0,0,1)</f>
        <v>0</v>
      </c>
      <c r="V54" s="398">
        <f t="shared" ref="V54" si="842">IF(P54=0,0,1)</f>
        <v>0</v>
      </c>
      <c r="W54" s="398" t="e">
        <f t="shared" ref="W54" si="843">PRODUCT(R54:V54)</f>
        <v>#N/A</v>
      </c>
      <c r="X54" s="404">
        <f t="shared" ref="X54" si="844">ROUND(P54,0)</f>
        <v>0</v>
      </c>
      <c r="Y54" s="400">
        <f t="shared" ref="Y54" si="845">P54-X54</f>
        <v>0</v>
      </c>
      <c r="Z54" s="392"/>
      <c r="AA54" s="392"/>
      <c r="AB54" s="629" t="s">
        <v>448</v>
      </c>
      <c r="AC54" s="603" t="s">
        <v>449</v>
      </c>
      <c r="AD54" s="604" t="s">
        <v>148</v>
      </c>
      <c r="AE54" s="605">
        <v>2</v>
      </c>
      <c r="AF54" s="534">
        <v>513365</v>
      </c>
      <c r="AG54" s="488">
        <f t="shared" ref="AG54:AG55" si="846">ROUND(AE54*AF54,0)</f>
        <v>1026730</v>
      </c>
      <c r="AH54" s="529"/>
      <c r="AI54" s="397">
        <f t="shared" ref="AI54" si="847">IF(EXACT(VLOOKUP(AB54,OFERTA_0,2,FALSE),AC54),1,0)</f>
        <v>1</v>
      </c>
      <c r="AJ54" s="397">
        <f t="shared" ref="AJ54" si="848">IF(EXACT(VLOOKUP(AB54,OFERTA_0,3,FALSE),AD54),1,0)</f>
        <v>1</v>
      </c>
      <c r="AK54" s="398">
        <f t="shared" ref="AK54" si="849">IF(EXACT(VLOOKUP(AB54,OFERTA_0,4,FALSE),AE54),1,0)</f>
        <v>1</v>
      </c>
      <c r="AL54" s="398">
        <f t="shared" ref="AL54" si="850">IF(AF54=0,0,1)</f>
        <v>1</v>
      </c>
      <c r="AM54" s="398">
        <f t="shared" ref="AM54" si="851">IF(AG54=0,0,1)</f>
        <v>1</v>
      </c>
      <c r="AN54" s="398">
        <f t="shared" ref="AN54" si="852">PRODUCT(AI54:AM54)</f>
        <v>1</v>
      </c>
      <c r="AO54" s="404">
        <f t="shared" ref="AO54" si="853">ROUND(AG54,0)</f>
        <v>1026730</v>
      </c>
      <c r="AP54" s="400">
        <f t="shared" ref="AP54" si="854">AG54-AO54</f>
        <v>0</v>
      </c>
      <c r="AQ54" s="392"/>
      <c r="AR54" s="392"/>
      <c r="AS54" s="948" t="s">
        <v>448</v>
      </c>
      <c r="AT54" s="673" t="s">
        <v>449</v>
      </c>
      <c r="AU54" s="674" t="s">
        <v>148</v>
      </c>
      <c r="AV54" s="675">
        <v>2</v>
      </c>
      <c r="AW54" s="676">
        <v>677285.24483999994</v>
      </c>
      <c r="AX54" s="638">
        <f t="shared" ref="AX54:AX55" si="855">ROUND(AV54*AW54,0)</f>
        <v>1354570</v>
      </c>
      <c r="AY54" s="935"/>
      <c r="AZ54" s="397">
        <f t="shared" ref="AZ54" si="856">IF(EXACT(VLOOKUP(AS54,OFERTA_0,2,FALSE),AT54),1,0)</f>
        <v>1</v>
      </c>
      <c r="BA54" s="397">
        <f t="shared" ref="BA54" si="857">IF(EXACT(VLOOKUP(AS54,OFERTA_0,3,FALSE),AU54),1,0)</f>
        <v>1</v>
      </c>
      <c r="BB54" s="398">
        <f t="shared" ref="BB54" si="858">IF(EXACT(VLOOKUP(AS54,OFERTA_0,4,FALSE),AV54),1,0)</f>
        <v>1</v>
      </c>
      <c r="BC54" s="398">
        <f t="shared" ref="BC54" si="859">IF(AW54=0,0,1)</f>
        <v>1</v>
      </c>
      <c r="BD54" s="398">
        <f t="shared" ref="BD54" si="860">IF(AX54=0,0,1)</f>
        <v>1</v>
      </c>
      <c r="BE54" s="398">
        <f t="shared" ref="BE54" si="861">PRODUCT(AZ54:BD54)</f>
        <v>1</v>
      </c>
      <c r="BF54" s="404">
        <f t="shared" ref="BF54" si="862">ROUND(AX54,0)</f>
        <v>1354570</v>
      </c>
      <c r="BG54" s="400">
        <f t="shared" ref="BG54" si="863">AX54-BF54</f>
        <v>0</v>
      </c>
      <c r="BJ54" s="954" t="s">
        <v>730</v>
      </c>
      <c r="BK54" s="1056" t="s">
        <v>449</v>
      </c>
      <c r="BL54" s="723" t="s">
        <v>649</v>
      </c>
      <c r="BM54" s="724">
        <v>2</v>
      </c>
      <c r="BN54" s="725">
        <v>522852</v>
      </c>
      <c r="BO54" s="710">
        <v>1045704</v>
      </c>
      <c r="BP54" s="706"/>
      <c r="BQ54" s="397">
        <f t="shared" ref="BQ54" si="864">IF(EXACT(VLOOKUP(BJ54,OFERTA_0,2,FALSE),BK54),1,0)</f>
        <v>1</v>
      </c>
      <c r="BR54" s="397">
        <f t="shared" ref="BR54" si="865">IF(EXACT(VLOOKUP(BJ54,OFERTA_0,3,FALSE),BL54),1,0)</f>
        <v>1</v>
      </c>
      <c r="BS54" s="398">
        <f t="shared" ref="BS54" si="866">IF(EXACT(VLOOKUP(BJ54,OFERTA_0,4,FALSE),BM54),1,0)</f>
        <v>1</v>
      </c>
      <c r="BT54" s="398">
        <f t="shared" ref="BT54" si="867">IF(BN54=0,0,1)</f>
        <v>1</v>
      </c>
      <c r="BU54" s="398">
        <f t="shared" ref="BU54" si="868">IF(BO54=0,0,1)</f>
        <v>1</v>
      </c>
      <c r="BV54" s="398">
        <f t="shared" ref="BV54" si="869">PRODUCT(BQ54:BU54)</f>
        <v>1</v>
      </c>
      <c r="BW54" s="404">
        <f t="shared" ref="BW54" si="870">ROUND(BO54,0)</f>
        <v>1045704</v>
      </c>
      <c r="BX54" s="400">
        <f t="shared" ref="BX54" si="871">BO54-BW54</f>
        <v>0</v>
      </c>
      <c r="CA54" s="629" t="s">
        <v>448</v>
      </c>
      <c r="CB54" s="770" t="s">
        <v>449</v>
      </c>
      <c r="CC54" s="604" t="s">
        <v>148</v>
      </c>
      <c r="CD54" s="605">
        <v>2</v>
      </c>
      <c r="CE54" s="771">
        <f>470016*3*1.119</f>
        <v>1577843.7120000001</v>
      </c>
      <c r="CF54" s="757">
        <f t="shared" ref="CF54:CF55" si="872">ROUND(CD54*CE54,0)</f>
        <v>3155687</v>
      </c>
      <c r="CG54" s="987"/>
      <c r="CH54" s="397">
        <f t="shared" ref="CH54" si="873">IF(EXACT(VLOOKUP(CA54,OFERTA_0,2,FALSE),CB54),1,0)</f>
        <v>1</v>
      </c>
      <c r="CI54" s="397">
        <f t="shared" ref="CI54" si="874">IF(EXACT(VLOOKUP(CA54,OFERTA_0,3,FALSE),CC54),1,0)</f>
        <v>1</v>
      </c>
      <c r="CJ54" s="398">
        <f t="shared" ref="CJ54" si="875">IF(EXACT(VLOOKUP(CA54,OFERTA_0,4,FALSE),CD54),1,0)</f>
        <v>1</v>
      </c>
      <c r="CK54" s="398">
        <f t="shared" ref="CK54" si="876">IF(CE54=0,0,1)</f>
        <v>1</v>
      </c>
      <c r="CL54" s="398">
        <f t="shared" ref="CL54" si="877">IF(CF54=0,0,1)</f>
        <v>1</v>
      </c>
      <c r="CM54" s="398">
        <f t="shared" ref="CM54" si="878">PRODUCT(CH54:CL54)</f>
        <v>1</v>
      </c>
      <c r="CN54" s="404">
        <f t="shared" ref="CN54" si="879">ROUND(CF54,0)</f>
        <v>3155687</v>
      </c>
      <c r="CO54" s="400">
        <f t="shared" ref="CO54" si="880">CF54-CN54</f>
        <v>0</v>
      </c>
      <c r="CR54" s="1014" t="s">
        <v>448</v>
      </c>
      <c r="CS54" s="824" t="s">
        <v>449</v>
      </c>
      <c r="CT54" s="825" t="s">
        <v>148</v>
      </c>
      <c r="CU54" s="790">
        <v>2</v>
      </c>
      <c r="CV54" s="791">
        <v>916400</v>
      </c>
      <c r="CW54" s="826">
        <f t="shared" ref="CW54:CW55" si="881">ROUND(CU54*CV54,0)</f>
        <v>1832800</v>
      </c>
      <c r="CX54" s="1001"/>
      <c r="CY54" s="397">
        <f t="shared" ref="CY54" si="882">IF(EXACT(VLOOKUP(CR54,OFERTA_0,2,FALSE),CS54),1,0)</f>
        <v>1</v>
      </c>
      <c r="CZ54" s="397">
        <f t="shared" ref="CZ54" si="883">IF(EXACT(VLOOKUP(CR54,OFERTA_0,3,FALSE),CT54),1,0)</f>
        <v>1</v>
      </c>
      <c r="DA54" s="398">
        <f t="shared" ref="DA54" si="884">IF(EXACT(VLOOKUP(CR54,OFERTA_0,4,FALSE),CU54),1,0)</f>
        <v>1</v>
      </c>
      <c r="DB54" s="398">
        <f t="shared" ref="DB54" si="885">IF(CV54=0,0,1)</f>
        <v>1</v>
      </c>
      <c r="DC54" s="398">
        <f t="shared" ref="DC54" si="886">IF(CW54=0,0,1)</f>
        <v>1</v>
      </c>
      <c r="DD54" s="398">
        <f t="shared" ref="DD54" si="887">PRODUCT(CY54:DC54)</f>
        <v>1</v>
      </c>
      <c r="DE54" s="404">
        <f t="shared" ref="DE54" si="888">ROUND(CW54,0)</f>
        <v>1832800</v>
      </c>
      <c r="DF54" s="400">
        <f t="shared" ref="DF54" si="889">CW54-DE54</f>
        <v>0</v>
      </c>
      <c r="DI54" s="629" t="s">
        <v>448</v>
      </c>
      <c r="DJ54" s="603" t="s">
        <v>449</v>
      </c>
      <c r="DK54" s="604" t="s">
        <v>148</v>
      </c>
      <c r="DL54" s="605">
        <v>2</v>
      </c>
      <c r="DM54" s="534">
        <v>524434</v>
      </c>
      <c r="DN54" s="488">
        <f>ROUND(DL54*DM54,0)</f>
        <v>1048868</v>
      </c>
      <c r="DO54" s="529"/>
      <c r="DP54" s="397">
        <f t="shared" ref="DP54" si="890">IF(EXACT(VLOOKUP(DI54,OFERTA_0,2,FALSE),DJ54),1,0)</f>
        <v>1</v>
      </c>
      <c r="DQ54" s="397">
        <f t="shared" ref="DQ54" si="891">IF(EXACT(VLOOKUP(DI54,OFERTA_0,3,FALSE),DK54),1,0)</f>
        <v>1</v>
      </c>
      <c r="DR54" s="398">
        <f t="shared" ref="DR54" si="892">IF(EXACT(VLOOKUP(DI54,OFERTA_0,4,FALSE),DL54),1,0)</f>
        <v>1</v>
      </c>
      <c r="DS54" s="398">
        <f t="shared" ref="DS54" si="893">IF(DM54=0,0,1)</f>
        <v>1</v>
      </c>
      <c r="DT54" s="398">
        <f t="shared" ref="DT54" si="894">IF(DN54=0,0,1)</f>
        <v>1</v>
      </c>
      <c r="DU54" s="398">
        <f t="shared" ref="DU54" si="895">PRODUCT(DP54:DT54)</f>
        <v>1</v>
      </c>
      <c r="DV54" s="404">
        <f t="shared" ref="DV54" si="896">ROUND(DN54,0)</f>
        <v>1048868</v>
      </c>
      <c r="DW54" s="400">
        <f t="shared" ref="DW54" si="897">DN54-DV54</f>
        <v>0</v>
      </c>
      <c r="DZ54" s="629" t="s">
        <v>448</v>
      </c>
      <c r="EA54" s="603" t="s">
        <v>449</v>
      </c>
      <c r="EB54" s="604" t="s">
        <v>148</v>
      </c>
      <c r="EC54" s="605">
        <v>2</v>
      </c>
      <c r="ED54" s="534">
        <v>527069</v>
      </c>
      <c r="EE54" s="488">
        <f t="shared" ref="EE54:EE55" si="898">ROUND(EC54*ED54,0)</f>
        <v>1054138</v>
      </c>
      <c r="EF54" s="529"/>
      <c r="EG54" s="397">
        <f t="shared" ref="EG54" si="899">IF(EXACT(VLOOKUP(DZ54,OFERTA_0,2,FALSE),EA54),1,0)</f>
        <v>1</v>
      </c>
      <c r="EH54" s="397">
        <f t="shared" ref="EH54" si="900">IF(EXACT(VLOOKUP(DZ54,OFERTA_0,3,FALSE),EB54),1,0)</f>
        <v>1</v>
      </c>
      <c r="EI54" s="398">
        <f t="shared" ref="EI54" si="901">IF(EXACT(VLOOKUP(DZ54,OFERTA_0,4,FALSE),EC54),1,0)</f>
        <v>1</v>
      </c>
      <c r="EJ54" s="398">
        <f t="shared" ref="EJ54" si="902">IF(ED54=0,0,1)</f>
        <v>1</v>
      </c>
      <c r="EK54" s="398">
        <f t="shared" ref="EK54" si="903">IF(EE54=0,0,1)</f>
        <v>1</v>
      </c>
      <c r="EL54" s="398">
        <f t="shared" ref="EL54" si="904">PRODUCT(EG54:EK54)</f>
        <v>1</v>
      </c>
      <c r="EM54" s="404">
        <f t="shared" ref="EM54" si="905">ROUND(EE54,0)</f>
        <v>1054138</v>
      </c>
      <c r="EN54" s="400">
        <f t="shared" ref="EN54" si="906">EE54-EM54</f>
        <v>0</v>
      </c>
      <c r="EQ54" s="629" t="s">
        <v>448</v>
      </c>
      <c r="ER54" s="603" t="s">
        <v>449</v>
      </c>
      <c r="ES54" s="604" t="s">
        <v>148</v>
      </c>
      <c r="ET54" s="605">
        <v>2</v>
      </c>
      <c r="EU54" s="534">
        <v>1149000</v>
      </c>
      <c r="EV54" s="488">
        <f t="shared" ref="EV54:EV55" si="907">ROUND(ET54*EU54,0)</f>
        <v>2298000</v>
      </c>
      <c r="EW54" s="529"/>
      <c r="EX54" s="397">
        <f t="shared" ref="EX54" si="908">IF(EXACT(VLOOKUP(EQ54,OFERTA_0,2,FALSE),ER54),1,0)</f>
        <v>1</v>
      </c>
      <c r="EY54" s="397">
        <f t="shared" ref="EY54" si="909">IF(EXACT(VLOOKUP(EQ54,OFERTA_0,3,FALSE),ES54),1,0)</f>
        <v>1</v>
      </c>
      <c r="EZ54" s="398">
        <f t="shared" ref="EZ54" si="910">IF(EXACT(VLOOKUP(EQ54,OFERTA_0,4,FALSE),ET54),1,0)</f>
        <v>1</v>
      </c>
      <c r="FA54" s="398">
        <f t="shared" ref="FA54" si="911">IF(EU54=0,0,1)</f>
        <v>1</v>
      </c>
      <c r="FB54" s="398">
        <f t="shared" ref="FB54" si="912">IF(EV54=0,0,1)</f>
        <v>1</v>
      </c>
      <c r="FC54" s="398">
        <f t="shared" ref="FC54" si="913">PRODUCT(EX54:FB54)</f>
        <v>1</v>
      </c>
      <c r="FD54" s="404">
        <f t="shared" ref="FD54" si="914">ROUND(EV54,0)</f>
        <v>2298000</v>
      </c>
      <c r="FE54" s="400">
        <f t="shared" ref="FE54" si="915">EV54-FD54</f>
        <v>0</v>
      </c>
      <c r="FH54" s="629" t="s">
        <v>448</v>
      </c>
      <c r="FI54" s="603" t="s">
        <v>449</v>
      </c>
      <c r="FJ54" s="604" t="s">
        <v>148</v>
      </c>
      <c r="FK54" s="605">
        <v>2</v>
      </c>
      <c r="FL54" s="534">
        <v>926250</v>
      </c>
      <c r="FM54" s="488">
        <f>ROUND(FK54*FL54,0)</f>
        <v>1852500</v>
      </c>
      <c r="FN54" s="529"/>
      <c r="FO54" s="397">
        <f t="shared" ref="FO54" si="916">IF(EXACT(VLOOKUP(FH54,OFERTA_0,2,FALSE),FI54),1,0)</f>
        <v>1</v>
      </c>
      <c r="FP54" s="397">
        <f t="shared" ref="FP54" si="917">IF(EXACT(VLOOKUP(FH54,OFERTA_0,3,FALSE),FJ54),1,0)</f>
        <v>1</v>
      </c>
      <c r="FQ54" s="398">
        <f t="shared" ref="FQ54" si="918">IF(EXACT(VLOOKUP(FH54,OFERTA_0,4,FALSE),FK54),1,0)</f>
        <v>1</v>
      </c>
      <c r="FR54" s="398">
        <f t="shared" ref="FR54" si="919">IF(FL54=0,0,1)</f>
        <v>1</v>
      </c>
      <c r="FS54" s="398">
        <f t="shared" ref="FS54" si="920">IF(FM54=0,0,1)</f>
        <v>1</v>
      </c>
      <c r="FT54" s="398">
        <f t="shared" ref="FT54" si="921">PRODUCT(FO54:FS54)</f>
        <v>1</v>
      </c>
      <c r="FU54" s="404">
        <f t="shared" ref="FU54" si="922">ROUND(FM54,0)</f>
        <v>1852500</v>
      </c>
      <c r="FV54" s="400">
        <f t="shared" ref="FV54" si="923">FM54-FU54</f>
        <v>0</v>
      </c>
      <c r="FY54" s="1050" t="s">
        <v>448</v>
      </c>
      <c r="FZ54" s="895" t="s">
        <v>449</v>
      </c>
      <c r="GA54" s="896" t="s">
        <v>148</v>
      </c>
      <c r="GB54" s="897">
        <v>2</v>
      </c>
      <c r="GC54" s="898">
        <v>1491340</v>
      </c>
      <c r="GD54" s="864">
        <f t="shared" ref="GD54:GD55" si="924">ROUND(GB54*GC54,0)</f>
        <v>2982680</v>
      </c>
      <c r="GE54" s="1036"/>
      <c r="GF54" s="397">
        <f t="shared" ref="GF54" si="925">IF(EXACT(VLOOKUP(FY54,OFERTA_0,2,FALSE),FZ54),1,0)</f>
        <v>1</v>
      </c>
      <c r="GG54" s="397">
        <f t="shared" ref="GG54" si="926">IF(EXACT(VLOOKUP(FY54,OFERTA_0,3,FALSE),GA54),1,0)</f>
        <v>1</v>
      </c>
      <c r="GH54" s="398">
        <f t="shared" ref="GH54" si="927">IF(EXACT(VLOOKUP(FY54,OFERTA_0,4,FALSE),GB54),1,0)</f>
        <v>1</v>
      </c>
      <c r="GI54" s="398">
        <f t="shared" ref="GI54" si="928">IF(GC54=0,0,1)</f>
        <v>1</v>
      </c>
      <c r="GJ54" s="398">
        <f t="shared" ref="GJ54" si="929">IF(GD54=0,0,1)</f>
        <v>1</v>
      </c>
      <c r="GK54" s="398">
        <f t="shared" ref="GK54" si="930">PRODUCT(GF54:GJ54)</f>
        <v>1</v>
      </c>
      <c r="GL54" s="404">
        <f t="shared" ref="GL54" si="931">ROUND(GD54,0)</f>
        <v>2982680</v>
      </c>
      <c r="GM54" s="400">
        <f t="shared" ref="GM54" si="932">GD54-GL54</f>
        <v>0</v>
      </c>
      <c r="GP54" s="629" t="s">
        <v>448</v>
      </c>
      <c r="GQ54" s="603" t="s">
        <v>449</v>
      </c>
      <c r="GR54" s="604" t="s">
        <v>148</v>
      </c>
      <c r="GS54" s="605">
        <v>2</v>
      </c>
      <c r="GT54" s="534">
        <v>527069</v>
      </c>
      <c r="GU54" s="488">
        <f>ROUND(GS54*GT54,0)</f>
        <v>1054138</v>
      </c>
      <c r="GV54" s="529"/>
      <c r="GW54" s="397">
        <f t="shared" ref="GW54" si="933">IF(EXACT(VLOOKUP(GP54,OFERTA_0,2,FALSE),GQ54),1,0)</f>
        <v>1</v>
      </c>
      <c r="GX54" s="397">
        <f t="shared" ref="GX54" si="934">IF(EXACT(VLOOKUP(GP54,OFERTA_0,3,FALSE),GR54),1,0)</f>
        <v>1</v>
      </c>
      <c r="GY54" s="398">
        <f t="shared" ref="GY54" si="935">IF(EXACT(VLOOKUP(GP54,OFERTA_0,4,FALSE),GS54),1,0)</f>
        <v>1</v>
      </c>
      <c r="GZ54" s="398">
        <f t="shared" ref="GZ54" si="936">IF(GT54=0,0,1)</f>
        <v>1</v>
      </c>
      <c r="HA54" s="398">
        <f t="shared" ref="HA54" si="937">IF(GU54=0,0,1)</f>
        <v>1</v>
      </c>
      <c r="HB54" s="398">
        <f t="shared" ref="HB54" si="938">PRODUCT(GW54:HA54)</f>
        <v>1</v>
      </c>
      <c r="HC54" s="404">
        <f t="shared" ref="HC54" si="939">ROUND(GU54,0)</f>
        <v>1054138</v>
      </c>
      <c r="HD54" s="400">
        <f t="shared" ref="HD54" si="940">GU54-HC54</f>
        <v>0</v>
      </c>
      <c r="HG54" s="629" t="s">
        <v>448</v>
      </c>
      <c r="HH54" s="603" t="s">
        <v>449</v>
      </c>
      <c r="HI54" s="604" t="s">
        <v>148</v>
      </c>
      <c r="HJ54" s="605">
        <v>2</v>
      </c>
      <c r="HK54" s="534">
        <v>1197922.7109131531</v>
      </c>
      <c r="HL54" s="488">
        <f t="shared" ref="HL54:HL55" si="941">ROUND(HJ54*HK54,0)</f>
        <v>2395845</v>
      </c>
      <c r="HM54" s="529"/>
      <c r="HN54" s="397">
        <f t="shared" ref="HN54" si="942">IF(EXACT(VLOOKUP(HG54,OFERTA_0,2,FALSE),HH54),1,0)</f>
        <v>1</v>
      </c>
      <c r="HO54" s="397">
        <f t="shared" ref="HO54" si="943">IF(EXACT(VLOOKUP(HG54,OFERTA_0,3,FALSE),HI54),1,0)</f>
        <v>1</v>
      </c>
      <c r="HP54" s="398">
        <f t="shared" ref="HP54" si="944">IF(EXACT(VLOOKUP(HG54,OFERTA_0,4,FALSE),HJ54),1,0)</f>
        <v>1</v>
      </c>
      <c r="HQ54" s="398">
        <f t="shared" ref="HQ54" si="945">IF(HK54=0,0,1)</f>
        <v>1</v>
      </c>
      <c r="HR54" s="398">
        <f t="shared" ref="HR54" si="946">IF(HL54=0,0,1)</f>
        <v>1</v>
      </c>
      <c r="HS54" s="398">
        <f t="shared" ref="HS54" si="947">PRODUCT(HN54:HR54)</f>
        <v>1</v>
      </c>
      <c r="HT54" s="404">
        <f t="shared" ref="HT54" si="948">ROUND(HL54,0)</f>
        <v>2395845</v>
      </c>
      <c r="HU54" s="400">
        <f t="shared" ref="HU54" si="949">HL54-HT54</f>
        <v>0</v>
      </c>
      <c r="HX54" s="629" t="s">
        <v>448</v>
      </c>
      <c r="HY54" s="603" t="s">
        <v>449</v>
      </c>
      <c r="HZ54" s="604" t="s">
        <v>148</v>
      </c>
      <c r="IA54" s="605">
        <v>2</v>
      </c>
      <c r="IB54" s="534">
        <v>1800000</v>
      </c>
      <c r="IC54" s="488">
        <f t="shared" ref="IC54:IC55" si="950">ROUND(IA54*IB54,0)</f>
        <v>3600000</v>
      </c>
      <c r="ID54" s="529"/>
      <c r="IE54" s="397">
        <f t="shared" ref="IE54" si="951">IF(EXACT(VLOOKUP(HX54,OFERTA_0,2,FALSE),HY54),1,0)</f>
        <v>1</v>
      </c>
      <c r="IF54" s="397">
        <f t="shared" ref="IF54" si="952">IF(EXACT(VLOOKUP(HX54,OFERTA_0,3,FALSE),HZ54),1,0)</f>
        <v>1</v>
      </c>
      <c r="IG54" s="398">
        <f t="shared" ref="IG54" si="953">IF(EXACT(VLOOKUP(HX54,OFERTA_0,4,FALSE),IA54),1,0)</f>
        <v>1</v>
      </c>
      <c r="IH54" s="398">
        <f t="shared" ref="IH54" si="954">IF(IB54=0,0,1)</f>
        <v>1</v>
      </c>
      <c r="II54" s="398">
        <f t="shared" ref="II54" si="955">IF(IC54=0,0,1)</f>
        <v>1</v>
      </c>
      <c r="IJ54" s="398">
        <f t="shared" ref="IJ54" si="956">PRODUCT(IE54:II54)</f>
        <v>1</v>
      </c>
      <c r="IK54" s="404">
        <f t="shared" ref="IK54" si="957">ROUND(IC54,0)</f>
        <v>3600000</v>
      </c>
      <c r="IL54" s="400">
        <f t="shared" ref="IL54" si="958">IC54-IK54</f>
        <v>0</v>
      </c>
      <c r="IO54" s="629" t="s">
        <v>448</v>
      </c>
      <c r="IP54" s="603" t="s">
        <v>449</v>
      </c>
      <c r="IQ54" s="604" t="s">
        <v>148</v>
      </c>
      <c r="IR54" s="605">
        <v>2</v>
      </c>
      <c r="IS54" s="534">
        <v>942700</v>
      </c>
      <c r="IT54" s="488">
        <f t="shared" ref="IT54:IT55" si="959">ROUND(IR54*IS54,0)</f>
        <v>1885400</v>
      </c>
      <c r="IU54" s="529"/>
      <c r="IV54" s="397">
        <f t="shared" ref="IV54" si="960">IF(EXACT(VLOOKUP(IO54,OFERTA_0,2,FALSE),IP54),1,0)</f>
        <v>1</v>
      </c>
      <c r="IW54" s="397">
        <f t="shared" ref="IW54" si="961">IF(EXACT(VLOOKUP(IO54,OFERTA_0,3,FALSE),IQ54),1,0)</f>
        <v>1</v>
      </c>
      <c r="IX54" s="398">
        <f t="shared" ref="IX54" si="962">IF(EXACT(VLOOKUP(IO54,OFERTA_0,4,FALSE),IR54),1,0)</f>
        <v>1</v>
      </c>
      <c r="IY54" s="398">
        <f t="shared" ref="IY54" si="963">IF(IS54=0,0,1)</f>
        <v>1</v>
      </c>
      <c r="IZ54" s="398">
        <f t="shared" ref="IZ54" si="964">IF(IT54=0,0,1)</f>
        <v>1</v>
      </c>
      <c r="JA54" s="398">
        <f t="shared" ref="JA54" si="965">PRODUCT(IV54:IZ54)</f>
        <v>1</v>
      </c>
      <c r="JB54" s="404">
        <f t="shared" ref="JB54" si="966">ROUND(IT54,0)</f>
        <v>1885400</v>
      </c>
      <c r="JC54" s="400">
        <f t="shared" ref="JC54" si="967">IT54-JB54</f>
        <v>0</v>
      </c>
      <c r="JF54" s="629" t="s">
        <v>448</v>
      </c>
      <c r="JG54" s="603" t="s">
        <v>449</v>
      </c>
      <c r="JH54" s="604" t="s">
        <v>148</v>
      </c>
      <c r="JI54" s="605">
        <v>2</v>
      </c>
      <c r="JJ54" s="534">
        <v>520219</v>
      </c>
      <c r="JK54" s="488">
        <f>ROUND(JI54*JJ54,0)</f>
        <v>1040438</v>
      </c>
      <c r="JL54" s="529"/>
      <c r="JM54" s="397">
        <f t="shared" ref="JM54" si="968">IF(EXACT(VLOOKUP(JF54,OFERTA_0,2,FALSE),JG54),1,0)</f>
        <v>1</v>
      </c>
      <c r="JN54" s="397">
        <f t="shared" ref="JN54" si="969">IF(EXACT(VLOOKUP(JF54,OFERTA_0,3,FALSE),JH54),1,0)</f>
        <v>1</v>
      </c>
      <c r="JO54" s="398">
        <f t="shared" ref="JO54" si="970">IF(EXACT(VLOOKUP(JF54,OFERTA_0,4,FALSE),JI54),1,0)</f>
        <v>1</v>
      </c>
      <c r="JP54" s="398">
        <f t="shared" ref="JP54" si="971">IF(JJ54=0,0,1)</f>
        <v>1</v>
      </c>
      <c r="JQ54" s="398">
        <f t="shared" ref="JQ54" si="972">IF(JK54=0,0,1)</f>
        <v>1</v>
      </c>
      <c r="JR54" s="398">
        <f t="shared" ref="JR54" si="973">PRODUCT(JM54:JQ54)</f>
        <v>1</v>
      </c>
      <c r="JS54" s="404">
        <f t="shared" ref="JS54" si="974">ROUND(JK54,0)</f>
        <v>1040438</v>
      </c>
      <c r="JT54" s="400">
        <f t="shared" ref="JT54" si="975">JK54-JS54</f>
        <v>0</v>
      </c>
    </row>
    <row r="55" spans="2:280" ht="103.5" customHeight="1" thickBot="1">
      <c r="B55" s="535" t="s">
        <v>450</v>
      </c>
      <c r="C55" s="536" t="s">
        <v>451</v>
      </c>
      <c r="D55" s="537" t="s">
        <v>148</v>
      </c>
      <c r="E55" s="533">
        <v>1</v>
      </c>
      <c r="F55" s="492"/>
      <c r="G55" s="488">
        <f t="shared" si="837"/>
        <v>0</v>
      </c>
      <c r="H55" s="529"/>
      <c r="K55" s="535"/>
      <c r="L55" s="536"/>
      <c r="M55" s="537"/>
      <c r="N55" s="533"/>
      <c r="O55" s="492"/>
      <c r="P55" s="488"/>
      <c r="Q55" s="529"/>
      <c r="R55" s="397" t="e">
        <f>IF(EXACT(VLOOKUP(K55,OFERTA_0,2,FALSE),L55),1,0)</f>
        <v>#N/A</v>
      </c>
      <c r="S55" s="397" t="e">
        <f>IF(EXACT(VLOOKUP(K55,OFERTA_0,3,FALSE),M55),1,0)</f>
        <v>#N/A</v>
      </c>
      <c r="T55" s="398" t="e">
        <f>IF(EXACT(VLOOKUP(K55,OFERTA_0,4,FALSE),N55),1,0)</f>
        <v>#N/A</v>
      </c>
      <c r="U55" s="398">
        <f>IF(O55=0,0,1)</f>
        <v>0</v>
      </c>
      <c r="V55" s="398">
        <f>IF(P55=0,0,1)</f>
        <v>0</v>
      </c>
      <c r="W55" s="398" t="e">
        <f>PRODUCT(R55:V55)</f>
        <v>#N/A</v>
      </c>
      <c r="X55" s="404">
        <f>ROUND(P55,0)</f>
        <v>0</v>
      </c>
      <c r="Y55" s="400">
        <f>P55-X55</f>
        <v>0</v>
      </c>
      <c r="Z55" s="392"/>
      <c r="AA55" s="392"/>
      <c r="AB55" s="630" t="s">
        <v>450</v>
      </c>
      <c r="AC55" s="606" t="s">
        <v>451</v>
      </c>
      <c r="AD55" s="607" t="s">
        <v>148</v>
      </c>
      <c r="AE55" s="605">
        <v>1</v>
      </c>
      <c r="AF55" s="492">
        <v>147481.4</v>
      </c>
      <c r="AG55" s="488">
        <f t="shared" si="846"/>
        <v>147481</v>
      </c>
      <c r="AH55" s="529"/>
      <c r="AI55" s="397">
        <f>IF(EXACT(VLOOKUP(AB55,OFERTA_0,2,FALSE),AC55),1,0)</f>
        <v>1</v>
      </c>
      <c r="AJ55" s="397">
        <f>IF(EXACT(VLOOKUP(AB55,OFERTA_0,3,FALSE),AD55),1,0)</f>
        <v>1</v>
      </c>
      <c r="AK55" s="398">
        <f>IF(EXACT(VLOOKUP(AB55,OFERTA_0,4,FALSE),AE55),1,0)</f>
        <v>1</v>
      </c>
      <c r="AL55" s="398">
        <f>IF(AF55=0,0,1)</f>
        <v>1</v>
      </c>
      <c r="AM55" s="398">
        <f>IF(AG55=0,0,1)</f>
        <v>1</v>
      </c>
      <c r="AN55" s="398">
        <f>PRODUCT(AI55:AM55)</f>
        <v>1</v>
      </c>
      <c r="AO55" s="404">
        <f>ROUND(AG55,0)</f>
        <v>147481</v>
      </c>
      <c r="AP55" s="400">
        <f>AG55-AO55</f>
        <v>0</v>
      </c>
      <c r="AQ55" s="392"/>
      <c r="AR55" s="392"/>
      <c r="AS55" s="949" t="s">
        <v>450</v>
      </c>
      <c r="AT55" s="677" t="s">
        <v>451</v>
      </c>
      <c r="AU55" s="678" t="s">
        <v>148</v>
      </c>
      <c r="AV55" s="675">
        <v>1</v>
      </c>
      <c r="AW55" s="641">
        <v>112155.10844</v>
      </c>
      <c r="AX55" s="638">
        <f t="shared" si="855"/>
        <v>112155</v>
      </c>
      <c r="AY55" s="935"/>
      <c r="AZ55" s="397">
        <f>IF(EXACT(VLOOKUP(AS55,OFERTA_0,2,FALSE),AT55),1,0)</f>
        <v>1</v>
      </c>
      <c r="BA55" s="397">
        <f>IF(EXACT(VLOOKUP(AS55,OFERTA_0,3,FALSE),AU55),1,0)</f>
        <v>1</v>
      </c>
      <c r="BB55" s="398">
        <f>IF(EXACT(VLOOKUP(AS55,OFERTA_0,4,FALSE),AV55),1,0)</f>
        <v>1</v>
      </c>
      <c r="BC55" s="398">
        <f>IF(AW55=0,0,1)</f>
        <v>1</v>
      </c>
      <c r="BD55" s="398">
        <f>IF(AX55=0,0,1)</f>
        <v>1</v>
      </c>
      <c r="BE55" s="398">
        <f>PRODUCT(AZ55:BD55)</f>
        <v>1</v>
      </c>
      <c r="BF55" s="404">
        <f>ROUND(AX55,0)</f>
        <v>112155</v>
      </c>
      <c r="BG55" s="400">
        <f>AX55-BF55</f>
        <v>0</v>
      </c>
      <c r="BJ55" s="954" t="s">
        <v>731</v>
      </c>
      <c r="BK55" s="1056" t="s">
        <v>818</v>
      </c>
      <c r="BL55" s="723" t="s">
        <v>649</v>
      </c>
      <c r="BM55" s="724">
        <v>1</v>
      </c>
      <c r="BN55" s="725">
        <v>154327</v>
      </c>
      <c r="BO55" s="710">
        <v>154327</v>
      </c>
      <c r="BP55" s="706"/>
      <c r="BQ55" s="397">
        <v>1</v>
      </c>
      <c r="BR55" s="397">
        <f>IF(EXACT(VLOOKUP(BJ55,OFERTA_0,3,FALSE),BL55),1,0)</f>
        <v>1</v>
      </c>
      <c r="BS55" s="398">
        <f>IF(EXACT(VLOOKUP(BJ55,OFERTA_0,4,FALSE),BM55),1,0)</f>
        <v>1</v>
      </c>
      <c r="BT55" s="398">
        <f>IF(BN55=0,0,1)</f>
        <v>1</v>
      </c>
      <c r="BU55" s="398">
        <f>IF(BO55=0,0,1)</f>
        <v>1</v>
      </c>
      <c r="BV55" s="398">
        <f>PRODUCT(BQ55:BU55)</f>
        <v>1</v>
      </c>
      <c r="BW55" s="404">
        <f>ROUND(BO55,0)</f>
        <v>154327</v>
      </c>
      <c r="BX55" s="400">
        <f>BO55-BW55</f>
        <v>0</v>
      </c>
      <c r="CA55" s="630" t="s">
        <v>450</v>
      </c>
      <c r="CB55" s="772" t="s">
        <v>451</v>
      </c>
      <c r="CC55" s="607" t="s">
        <v>148</v>
      </c>
      <c r="CD55" s="605">
        <v>1</v>
      </c>
      <c r="CE55" s="759">
        <v>525948</v>
      </c>
      <c r="CF55" s="757">
        <f t="shared" si="872"/>
        <v>525948</v>
      </c>
      <c r="CG55" s="988"/>
      <c r="CH55" s="397">
        <f>IF(EXACT(VLOOKUP(CA55,OFERTA_0,2,FALSE),CB55),1,0)</f>
        <v>1</v>
      </c>
      <c r="CI55" s="397">
        <f>IF(EXACT(VLOOKUP(CA55,OFERTA_0,3,FALSE),CC55),1,0)</f>
        <v>1</v>
      </c>
      <c r="CJ55" s="398">
        <f>IF(EXACT(VLOOKUP(CA55,OFERTA_0,4,FALSE),CD55),1,0)</f>
        <v>1</v>
      </c>
      <c r="CK55" s="398">
        <f>IF(CE55=0,0,1)</f>
        <v>1</v>
      </c>
      <c r="CL55" s="398">
        <f>IF(CF55=0,0,1)</f>
        <v>1</v>
      </c>
      <c r="CM55" s="398">
        <f>PRODUCT(CH55:CL55)</f>
        <v>1</v>
      </c>
      <c r="CN55" s="404">
        <f>ROUND(CF55,0)</f>
        <v>525948</v>
      </c>
      <c r="CO55" s="400">
        <f>CF55-CN55</f>
        <v>0</v>
      </c>
      <c r="CR55" s="1019" t="s">
        <v>450</v>
      </c>
      <c r="CS55" s="816" t="s">
        <v>451</v>
      </c>
      <c r="CT55" s="817" t="s">
        <v>148</v>
      </c>
      <c r="CU55" s="818">
        <v>1</v>
      </c>
      <c r="CV55" s="819">
        <v>725000</v>
      </c>
      <c r="CW55" s="820">
        <f t="shared" si="881"/>
        <v>725000</v>
      </c>
      <c r="CX55" s="1005"/>
      <c r="CY55" s="397">
        <f>IF(EXACT(VLOOKUP(CR55,OFERTA_0,2,FALSE),CS55),1,0)</f>
        <v>1</v>
      </c>
      <c r="CZ55" s="397">
        <f>IF(EXACT(VLOOKUP(CR55,OFERTA_0,3,FALSE),CT55),1,0)</f>
        <v>1</v>
      </c>
      <c r="DA55" s="398">
        <f>IF(EXACT(VLOOKUP(CR55,OFERTA_0,4,FALSE),CU55),1,0)</f>
        <v>1</v>
      </c>
      <c r="DB55" s="398">
        <f>IF(CV55=0,0,1)</f>
        <v>1</v>
      </c>
      <c r="DC55" s="398">
        <f>IF(CW55=0,0,1)</f>
        <v>1</v>
      </c>
      <c r="DD55" s="398">
        <f>PRODUCT(CY55:DC55)</f>
        <v>1</v>
      </c>
      <c r="DE55" s="404">
        <f>ROUND(CW55,0)</f>
        <v>725000</v>
      </c>
      <c r="DF55" s="400">
        <f>CW55-DE55</f>
        <v>0</v>
      </c>
      <c r="DI55" s="630" t="s">
        <v>450</v>
      </c>
      <c r="DJ55" s="606" t="s">
        <v>451</v>
      </c>
      <c r="DK55" s="607" t="s">
        <v>148</v>
      </c>
      <c r="DL55" s="605">
        <v>1</v>
      </c>
      <c r="DM55" s="492">
        <v>154796</v>
      </c>
      <c r="DN55" s="488">
        <f>ROUND(DL55*DM55,0)</f>
        <v>154796</v>
      </c>
      <c r="DO55" s="529"/>
      <c r="DP55" s="397">
        <f>IF(EXACT(VLOOKUP(DI55,OFERTA_0,2,FALSE),DJ55),1,0)</f>
        <v>1</v>
      </c>
      <c r="DQ55" s="397">
        <f>IF(EXACT(VLOOKUP(DI55,OFERTA_0,3,FALSE),DK55),1,0)</f>
        <v>1</v>
      </c>
      <c r="DR55" s="398">
        <f>IF(EXACT(VLOOKUP(DI55,OFERTA_0,4,FALSE),DL55),1,0)</f>
        <v>1</v>
      </c>
      <c r="DS55" s="398">
        <f>IF(DM55=0,0,1)</f>
        <v>1</v>
      </c>
      <c r="DT55" s="398">
        <f>IF(DN55=0,0,1)</f>
        <v>1</v>
      </c>
      <c r="DU55" s="398">
        <f>PRODUCT(DP55:DT55)</f>
        <v>1</v>
      </c>
      <c r="DV55" s="404">
        <f>ROUND(DN55,0)</f>
        <v>154796</v>
      </c>
      <c r="DW55" s="400">
        <f>DN55-DV55</f>
        <v>0</v>
      </c>
      <c r="DZ55" s="630" t="s">
        <v>450</v>
      </c>
      <c r="EA55" s="606" t="s">
        <v>451</v>
      </c>
      <c r="EB55" s="607" t="s">
        <v>148</v>
      </c>
      <c r="EC55" s="605">
        <v>1</v>
      </c>
      <c r="ED55" s="492">
        <v>1350000</v>
      </c>
      <c r="EE55" s="488">
        <f t="shared" si="898"/>
        <v>1350000</v>
      </c>
      <c r="EF55" s="529"/>
      <c r="EG55" s="397">
        <f>IF(EXACT(VLOOKUP(DZ55,OFERTA_0,2,FALSE),EA55),1,0)</f>
        <v>1</v>
      </c>
      <c r="EH55" s="397">
        <f>IF(EXACT(VLOOKUP(DZ55,OFERTA_0,3,FALSE),EB55),1,0)</f>
        <v>1</v>
      </c>
      <c r="EI55" s="398">
        <f>IF(EXACT(VLOOKUP(DZ55,OFERTA_0,4,FALSE),EC55),1,0)</f>
        <v>1</v>
      </c>
      <c r="EJ55" s="398">
        <f>IF(ED55=0,0,1)</f>
        <v>1</v>
      </c>
      <c r="EK55" s="398">
        <f>IF(EE55=0,0,1)</f>
        <v>1</v>
      </c>
      <c r="EL55" s="398">
        <f>PRODUCT(EG55:EK55)</f>
        <v>1</v>
      </c>
      <c r="EM55" s="404">
        <f>ROUND(EE55,0)</f>
        <v>1350000</v>
      </c>
      <c r="EN55" s="400">
        <f>EE55-EM55</f>
        <v>0</v>
      </c>
      <c r="EQ55" s="630" t="s">
        <v>450</v>
      </c>
      <c r="ER55" s="606" t="s">
        <v>451</v>
      </c>
      <c r="ES55" s="607" t="s">
        <v>148</v>
      </c>
      <c r="ET55" s="605">
        <v>1</v>
      </c>
      <c r="EU55" s="492">
        <v>2700000</v>
      </c>
      <c r="EV55" s="488">
        <f t="shared" si="907"/>
        <v>2700000</v>
      </c>
      <c r="EW55" s="529"/>
      <c r="EX55" s="397">
        <f>IF(EXACT(VLOOKUP(EQ55,OFERTA_0,2,FALSE),ER55),1,0)</f>
        <v>1</v>
      </c>
      <c r="EY55" s="397">
        <f>IF(EXACT(VLOOKUP(EQ55,OFERTA_0,3,FALSE),ES55),1,0)</f>
        <v>1</v>
      </c>
      <c r="EZ55" s="398">
        <f>IF(EXACT(VLOOKUP(EQ55,OFERTA_0,4,FALSE),ET55),1,0)</f>
        <v>1</v>
      </c>
      <c r="FA55" s="398">
        <f>IF(EU55=0,0,1)</f>
        <v>1</v>
      </c>
      <c r="FB55" s="398">
        <f>IF(EV55=0,0,1)</f>
        <v>1</v>
      </c>
      <c r="FC55" s="398">
        <f>PRODUCT(EX55:FB55)</f>
        <v>1</v>
      </c>
      <c r="FD55" s="404">
        <f>ROUND(EV55,0)</f>
        <v>2700000</v>
      </c>
      <c r="FE55" s="400">
        <f>EV55-FD55</f>
        <v>0</v>
      </c>
      <c r="FH55" s="630" t="s">
        <v>450</v>
      </c>
      <c r="FI55" s="606" t="s">
        <v>451</v>
      </c>
      <c r="FJ55" s="607" t="s">
        <v>148</v>
      </c>
      <c r="FK55" s="605">
        <v>1</v>
      </c>
      <c r="FL55" s="492">
        <v>307125</v>
      </c>
      <c r="FM55" s="488">
        <f>ROUND(FK55*FL55,0)</f>
        <v>307125</v>
      </c>
      <c r="FN55" s="529"/>
      <c r="FO55" s="397">
        <f>IF(EXACT(VLOOKUP(FH55,OFERTA_0,2,FALSE),FI55),1,0)</f>
        <v>1</v>
      </c>
      <c r="FP55" s="397">
        <f>IF(EXACT(VLOOKUP(FH55,OFERTA_0,3,FALSE),FJ55),1,0)</f>
        <v>1</v>
      </c>
      <c r="FQ55" s="398">
        <f>IF(EXACT(VLOOKUP(FH55,OFERTA_0,4,FALSE),FK55),1,0)</f>
        <v>1</v>
      </c>
      <c r="FR55" s="398">
        <f>IF(FL55=0,0,1)</f>
        <v>1</v>
      </c>
      <c r="FS55" s="398">
        <f>IF(FM55=0,0,1)</f>
        <v>1</v>
      </c>
      <c r="FT55" s="398">
        <f>PRODUCT(FO55:FS55)</f>
        <v>1</v>
      </c>
      <c r="FU55" s="404">
        <f>ROUND(FM55,0)</f>
        <v>307125</v>
      </c>
      <c r="FV55" s="400">
        <f>FM55-FU55</f>
        <v>0</v>
      </c>
      <c r="FY55" s="1051" t="s">
        <v>450</v>
      </c>
      <c r="FZ55" s="899" t="s">
        <v>451</v>
      </c>
      <c r="GA55" s="900" t="s">
        <v>148</v>
      </c>
      <c r="GB55" s="897">
        <v>1</v>
      </c>
      <c r="GC55" s="867">
        <v>313800</v>
      </c>
      <c r="GD55" s="864">
        <f t="shared" si="924"/>
        <v>313800</v>
      </c>
      <c r="GE55" s="1036"/>
      <c r="GF55" s="397">
        <f>IF(EXACT(VLOOKUP(FY55,OFERTA_0,2,FALSE),FZ55),1,0)</f>
        <v>1</v>
      </c>
      <c r="GG55" s="397">
        <f>IF(EXACT(VLOOKUP(FY55,OFERTA_0,3,FALSE),GA55),1,0)</f>
        <v>1</v>
      </c>
      <c r="GH55" s="398">
        <f>IF(EXACT(VLOOKUP(FY55,OFERTA_0,4,FALSE),GB55),1,0)</f>
        <v>1</v>
      </c>
      <c r="GI55" s="398">
        <f>IF(GC55=0,0,1)</f>
        <v>1</v>
      </c>
      <c r="GJ55" s="398">
        <f>IF(GD55=0,0,1)</f>
        <v>1</v>
      </c>
      <c r="GK55" s="398">
        <f>PRODUCT(GF55:GJ55)</f>
        <v>1</v>
      </c>
      <c r="GL55" s="404">
        <f>ROUND(GD55,0)</f>
        <v>313800</v>
      </c>
      <c r="GM55" s="400">
        <f>GD55-GL55</f>
        <v>0</v>
      </c>
      <c r="GP55" s="630" t="s">
        <v>450</v>
      </c>
      <c r="GQ55" s="606" t="s">
        <v>451</v>
      </c>
      <c r="GR55" s="607" t="s">
        <v>148</v>
      </c>
      <c r="GS55" s="605">
        <v>1</v>
      </c>
      <c r="GT55" s="492">
        <v>155572</v>
      </c>
      <c r="GU55" s="488">
        <f>ROUND(GS55*GT55,0)</f>
        <v>155572</v>
      </c>
      <c r="GV55" s="529"/>
      <c r="GW55" s="397">
        <f>IF(EXACT(VLOOKUP(GP55,OFERTA_0,2,FALSE),GQ55),1,0)</f>
        <v>1</v>
      </c>
      <c r="GX55" s="397">
        <f>IF(EXACT(VLOOKUP(GP55,OFERTA_0,3,FALSE),GR55),1,0)</f>
        <v>1</v>
      </c>
      <c r="GY55" s="398">
        <f>IF(EXACT(VLOOKUP(GP55,OFERTA_0,4,FALSE),GS55),1,0)</f>
        <v>1</v>
      </c>
      <c r="GZ55" s="398">
        <f>IF(GT55=0,0,1)</f>
        <v>1</v>
      </c>
      <c r="HA55" s="398">
        <f>IF(GU55=0,0,1)</f>
        <v>1</v>
      </c>
      <c r="HB55" s="398">
        <f>PRODUCT(GW55:HA55)</f>
        <v>1</v>
      </c>
      <c r="HC55" s="404">
        <f>ROUND(GU55,0)</f>
        <v>155572</v>
      </c>
      <c r="HD55" s="400">
        <f>GU55-HC55</f>
        <v>0</v>
      </c>
      <c r="HG55" s="630" t="s">
        <v>450</v>
      </c>
      <c r="HH55" s="606" t="s">
        <v>451</v>
      </c>
      <c r="HI55" s="607" t="s">
        <v>148</v>
      </c>
      <c r="HJ55" s="605">
        <v>1</v>
      </c>
      <c r="HK55" s="492">
        <v>1988640.5434609004</v>
      </c>
      <c r="HL55" s="488">
        <f t="shared" si="941"/>
        <v>1988641</v>
      </c>
      <c r="HM55" s="529"/>
      <c r="HN55" s="397">
        <f>IF(EXACT(VLOOKUP(HG55,OFERTA_0,2,FALSE),HH55),1,0)</f>
        <v>1</v>
      </c>
      <c r="HO55" s="397">
        <f>IF(EXACT(VLOOKUP(HG55,OFERTA_0,3,FALSE),HI55),1,0)</f>
        <v>1</v>
      </c>
      <c r="HP55" s="398">
        <f>IF(EXACT(VLOOKUP(HG55,OFERTA_0,4,FALSE),HJ55),1,0)</f>
        <v>1</v>
      </c>
      <c r="HQ55" s="398">
        <f>IF(HK55=0,0,1)</f>
        <v>1</v>
      </c>
      <c r="HR55" s="398">
        <f>IF(HL55=0,0,1)</f>
        <v>1</v>
      </c>
      <c r="HS55" s="398">
        <f>PRODUCT(HN55:HR55)</f>
        <v>1</v>
      </c>
      <c r="HT55" s="404">
        <f>ROUND(HL55,0)</f>
        <v>1988641</v>
      </c>
      <c r="HU55" s="400">
        <f>HL55-HT55</f>
        <v>0</v>
      </c>
      <c r="HX55" s="630" t="s">
        <v>450</v>
      </c>
      <c r="HY55" s="606" t="s">
        <v>451</v>
      </c>
      <c r="HZ55" s="607" t="s">
        <v>148</v>
      </c>
      <c r="IA55" s="605">
        <v>1</v>
      </c>
      <c r="IB55" s="492">
        <v>2500000</v>
      </c>
      <c r="IC55" s="488">
        <f t="shared" si="950"/>
        <v>2500000</v>
      </c>
      <c r="ID55" s="529"/>
      <c r="IE55" s="397">
        <f>IF(EXACT(VLOOKUP(HX55,OFERTA_0,2,FALSE),HY55),1,0)</f>
        <v>1</v>
      </c>
      <c r="IF55" s="397">
        <f>IF(EXACT(VLOOKUP(HX55,OFERTA_0,3,FALSE),HZ55),1,0)</f>
        <v>1</v>
      </c>
      <c r="IG55" s="398">
        <f>IF(EXACT(VLOOKUP(HX55,OFERTA_0,4,FALSE),IA55),1,0)</f>
        <v>1</v>
      </c>
      <c r="IH55" s="398">
        <f>IF(IB55=0,0,1)</f>
        <v>1</v>
      </c>
      <c r="II55" s="398">
        <f>IF(IC55=0,0,1)</f>
        <v>1</v>
      </c>
      <c r="IJ55" s="398">
        <f>PRODUCT(IE55:II55)</f>
        <v>1</v>
      </c>
      <c r="IK55" s="404">
        <f>ROUND(IC55,0)</f>
        <v>2500000</v>
      </c>
      <c r="IL55" s="400">
        <f>IC55-IK55</f>
        <v>0</v>
      </c>
      <c r="IO55" s="630" t="s">
        <v>450</v>
      </c>
      <c r="IP55" s="606" t="s">
        <v>451</v>
      </c>
      <c r="IQ55" s="607" t="s">
        <v>148</v>
      </c>
      <c r="IR55" s="605">
        <v>1</v>
      </c>
      <c r="IS55" s="492">
        <v>187500</v>
      </c>
      <c r="IT55" s="488">
        <f t="shared" si="959"/>
        <v>187500</v>
      </c>
      <c r="IU55" s="529"/>
      <c r="IV55" s="397">
        <f>IF(EXACT(VLOOKUP(IO55,OFERTA_0,2,FALSE),IP55),1,0)</f>
        <v>1</v>
      </c>
      <c r="IW55" s="397">
        <f>IF(EXACT(VLOOKUP(IO55,OFERTA_0,3,FALSE),IQ55),1,0)</f>
        <v>1</v>
      </c>
      <c r="IX55" s="398">
        <f>IF(EXACT(VLOOKUP(IO55,OFERTA_0,4,FALSE),IR55),1,0)</f>
        <v>1</v>
      </c>
      <c r="IY55" s="398">
        <f>IF(IS55=0,0,1)</f>
        <v>1</v>
      </c>
      <c r="IZ55" s="398">
        <f>IF(IT55=0,0,1)</f>
        <v>1</v>
      </c>
      <c r="JA55" s="398">
        <f>PRODUCT(IV55:IZ55)</f>
        <v>1</v>
      </c>
      <c r="JB55" s="404">
        <f>ROUND(IT55,0)</f>
        <v>187500</v>
      </c>
      <c r="JC55" s="400">
        <f>IT55-JB55</f>
        <v>0</v>
      </c>
      <c r="JF55" s="630" t="s">
        <v>450</v>
      </c>
      <c r="JG55" s="606" t="s">
        <v>451</v>
      </c>
      <c r="JH55" s="607" t="s">
        <v>148</v>
      </c>
      <c r="JI55" s="605">
        <v>1</v>
      </c>
      <c r="JJ55" s="492">
        <v>153551</v>
      </c>
      <c r="JK55" s="488">
        <f>ROUND(JI55*JJ55,0)</f>
        <v>153551</v>
      </c>
      <c r="JL55" s="529"/>
      <c r="JM55" s="397">
        <f>IF(EXACT(VLOOKUP(JF55,OFERTA_0,2,FALSE),JG55),1,0)</f>
        <v>1</v>
      </c>
      <c r="JN55" s="397">
        <f>IF(EXACT(VLOOKUP(JF55,OFERTA_0,3,FALSE),JH55),1,0)</f>
        <v>1</v>
      </c>
      <c r="JO55" s="398">
        <f>IF(EXACT(VLOOKUP(JF55,OFERTA_0,4,FALSE),JI55),1,0)</f>
        <v>1</v>
      </c>
      <c r="JP55" s="398">
        <f>IF(JJ55=0,0,1)</f>
        <v>1</v>
      </c>
      <c r="JQ55" s="398">
        <f>IF(JK55=0,0,1)</f>
        <v>1</v>
      </c>
      <c r="JR55" s="398">
        <f>PRODUCT(JM55:JQ55)</f>
        <v>1</v>
      </c>
      <c r="JS55" s="404">
        <f>ROUND(JK55,0)</f>
        <v>153551</v>
      </c>
      <c r="JT55" s="400">
        <f>JK55-JS55</f>
        <v>0</v>
      </c>
    </row>
    <row r="56" spans="2:280" ht="32.25" customHeight="1" thickTop="1" thickBot="1">
      <c r="B56" s="494" t="s">
        <v>452</v>
      </c>
      <c r="C56" s="477" t="s">
        <v>204</v>
      </c>
      <c r="D56" s="478"/>
      <c r="E56" s="479"/>
      <c r="F56" s="480"/>
      <c r="G56" s="495"/>
      <c r="H56" s="500">
        <f>SUM(G57:G60)</f>
        <v>0</v>
      </c>
      <c r="K56" s="494"/>
      <c r="L56" s="477"/>
      <c r="M56" s="478"/>
      <c r="N56" s="479"/>
      <c r="O56" s="480"/>
      <c r="P56" s="495"/>
      <c r="Q56" s="500"/>
      <c r="R56" s="397"/>
      <c r="S56" s="397"/>
      <c r="T56" s="401"/>
      <c r="U56" s="401"/>
      <c r="V56" s="401"/>
      <c r="W56" s="401"/>
      <c r="X56" s="402"/>
      <c r="Y56" s="403"/>
      <c r="Z56" s="392"/>
      <c r="AA56" s="392"/>
      <c r="AB56" s="622" t="s">
        <v>452</v>
      </c>
      <c r="AC56" s="587" t="s">
        <v>204</v>
      </c>
      <c r="AD56" s="588"/>
      <c r="AE56" s="589"/>
      <c r="AF56" s="480"/>
      <c r="AG56" s="495"/>
      <c r="AH56" s="500">
        <f>SUM(AG57:AG60)</f>
        <v>1602143</v>
      </c>
      <c r="AI56" s="397"/>
      <c r="AJ56" s="397"/>
      <c r="AK56" s="401"/>
      <c r="AL56" s="401"/>
      <c r="AM56" s="401"/>
      <c r="AN56" s="401"/>
      <c r="AO56" s="402"/>
      <c r="AP56" s="403"/>
      <c r="AQ56" s="392"/>
      <c r="AR56" s="392"/>
      <c r="AS56" s="941" t="s">
        <v>452</v>
      </c>
      <c r="AT56" s="653" t="s">
        <v>204</v>
      </c>
      <c r="AU56" s="644"/>
      <c r="AV56" s="645"/>
      <c r="AW56" s="646"/>
      <c r="AX56" s="647"/>
      <c r="AY56" s="930">
        <f>SUM(AX57:AX60)</f>
        <v>2287098</v>
      </c>
      <c r="AZ56" s="397"/>
      <c r="BA56" s="397"/>
      <c r="BB56" s="401"/>
      <c r="BC56" s="401"/>
      <c r="BD56" s="401"/>
      <c r="BE56" s="401"/>
      <c r="BF56" s="402"/>
      <c r="BG56" s="403"/>
      <c r="BJ56" s="955" t="s">
        <v>732</v>
      </c>
      <c r="BK56" s="716" t="s">
        <v>662</v>
      </c>
      <c r="BL56" s="717"/>
      <c r="BM56" s="717"/>
      <c r="BN56" s="717"/>
      <c r="BO56" s="717"/>
      <c r="BP56" s="965">
        <v>1564143</v>
      </c>
      <c r="BQ56" s="397"/>
      <c r="BR56" s="397"/>
      <c r="BS56" s="401"/>
      <c r="BT56" s="401"/>
      <c r="BU56" s="401"/>
      <c r="BV56" s="401"/>
      <c r="BW56" s="402"/>
      <c r="BX56" s="403"/>
      <c r="CA56" s="622" t="s">
        <v>452</v>
      </c>
      <c r="CB56" s="587" t="s">
        <v>204</v>
      </c>
      <c r="CC56" s="588"/>
      <c r="CD56" s="589"/>
      <c r="CE56" s="761"/>
      <c r="CF56" s="762"/>
      <c r="CG56" s="980">
        <f>SUM(CF57:CF60)</f>
        <v>1921883</v>
      </c>
      <c r="CH56" s="397"/>
      <c r="CI56" s="397"/>
      <c r="CJ56" s="401"/>
      <c r="CK56" s="401"/>
      <c r="CL56" s="401"/>
      <c r="CM56" s="401"/>
      <c r="CN56" s="402"/>
      <c r="CO56" s="403"/>
      <c r="CR56" s="1016" t="s">
        <v>452</v>
      </c>
      <c r="CS56" s="801" t="s">
        <v>204</v>
      </c>
      <c r="CT56" s="802"/>
      <c r="CU56" s="803"/>
      <c r="CV56" s="804"/>
      <c r="CW56" s="805"/>
      <c r="CX56" s="1000">
        <f>SUM(CW57:CW60)</f>
        <v>2257360</v>
      </c>
      <c r="CY56" s="397"/>
      <c r="CZ56" s="397"/>
      <c r="DA56" s="401"/>
      <c r="DB56" s="401"/>
      <c r="DC56" s="401"/>
      <c r="DD56" s="401"/>
      <c r="DE56" s="402"/>
      <c r="DF56" s="403"/>
      <c r="DI56" s="622" t="s">
        <v>452</v>
      </c>
      <c r="DJ56" s="587" t="s">
        <v>204</v>
      </c>
      <c r="DK56" s="588"/>
      <c r="DL56" s="589"/>
      <c r="DM56" s="480"/>
      <c r="DN56" s="495"/>
      <c r="DO56" s="500">
        <f>SUM(DN57:DN60)</f>
        <v>1568954</v>
      </c>
      <c r="DP56" s="397"/>
      <c r="DQ56" s="397"/>
      <c r="DR56" s="401"/>
      <c r="DS56" s="401"/>
      <c r="DT56" s="401"/>
      <c r="DU56" s="401"/>
      <c r="DV56" s="402"/>
      <c r="DW56" s="403"/>
      <c r="DZ56" s="622" t="s">
        <v>452</v>
      </c>
      <c r="EA56" s="587" t="s">
        <v>204</v>
      </c>
      <c r="EB56" s="588"/>
      <c r="EC56" s="589"/>
      <c r="ED56" s="480"/>
      <c r="EE56" s="495"/>
      <c r="EF56" s="500">
        <f>SUM(EE57:EE60)</f>
        <v>2650198</v>
      </c>
      <c r="EG56" s="397"/>
      <c r="EH56" s="397"/>
      <c r="EI56" s="401"/>
      <c r="EJ56" s="401"/>
      <c r="EK56" s="401"/>
      <c r="EL56" s="401"/>
      <c r="EM56" s="402"/>
      <c r="EN56" s="403"/>
      <c r="EQ56" s="622" t="s">
        <v>452</v>
      </c>
      <c r="ER56" s="587" t="s">
        <v>204</v>
      </c>
      <c r="ES56" s="588"/>
      <c r="ET56" s="589"/>
      <c r="EU56" s="480"/>
      <c r="EV56" s="495"/>
      <c r="EW56" s="500">
        <f>SUM(EV57:EV60)</f>
        <v>2884400</v>
      </c>
      <c r="EX56" s="397"/>
      <c r="EY56" s="397"/>
      <c r="EZ56" s="401"/>
      <c r="FA56" s="401"/>
      <c r="FB56" s="401"/>
      <c r="FC56" s="401"/>
      <c r="FD56" s="402"/>
      <c r="FE56" s="403"/>
      <c r="FH56" s="622" t="s">
        <v>452</v>
      </c>
      <c r="FI56" s="587" t="s">
        <v>204</v>
      </c>
      <c r="FJ56" s="588"/>
      <c r="FK56" s="589"/>
      <c r="FL56" s="480"/>
      <c r="FM56" s="495"/>
      <c r="FN56" s="500">
        <f>SUM(FM57:FM60)</f>
        <v>3227250</v>
      </c>
      <c r="FO56" s="397"/>
      <c r="FP56" s="397"/>
      <c r="FQ56" s="401"/>
      <c r="FR56" s="401"/>
      <c r="FS56" s="401"/>
      <c r="FT56" s="401"/>
      <c r="FU56" s="402"/>
      <c r="FV56" s="403"/>
      <c r="FY56" s="1043" t="s">
        <v>452</v>
      </c>
      <c r="FZ56" s="869" t="s">
        <v>204</v>
      </c>
      <c r="GA56" s="870"/>
      <c r="GB56" s="871"/>
      <c r="GC56" s="872"/>
      <c r="GD56" s="873"/>
      <c r="GE56" s="1031">
        <f>SUM(GD57:GD60)</f>
        <v>2912777</v>
      </c>
      <c r="GF56" s="397"/>
      <c r="GG56" s="397"/>
      <c r="GH56" s="401"/>
      <c r="GI56" s="401"/>
      <c r="GJ56" s="401"/>
      <c r="GK56" s="401"/>
      <c r="GL56" s="402"/>
      <c r="GM56" s="403"/>
      <c r="GP56" s="622" t="s">
        <v>452</v>
      </c>
      <c r="GQ56" s="587" t="s">
        <v>204</v>
      </c>
      <c r="GR56" s="588"/>
      <c r="GS56" s="589"/>
      <c r="GT56" s="480"/>
      <c r="GU56" s="495"/>
      <c r="GV56" s="500">
        <f>SUM(GU57:GU60)</f>
        <v>1576784</v>
      </c>
      <c r="GW56" s="397"/>
      <c r="GX56" s="397"/>
      <c r="GY56" s="401"/>
      <c r="GZ56" s="401"/>
      <c r="HA56" s="401"/>
      <c r="HB56" s="401"/>
      <c r="HC56" s="402"/>
      <c r="HD56" s="403"/>
      <c r="HG56" s="622" t="s">
        <v>452</v>
      </c>
      <c r="HH56" s="587" t="s">
        <v>204</v>
      </c>
      <c r="HI56" s="588"/>
      <c r="HJ56" s="589"/>
      <c r="HK56" s="480"/>
      <c r="HL56" s="495"/>
      <c r="HM56" s="500">
        <f>SUM(HL57:HL60)</f>
        <v>1639135</v>
      </c>
      <c r="HN56" s="397"/>
      <c r="HO56" s="397"/>
      <c r="HP56" s="401"/>
      <c r="HQ56" s="401"/>
      <c r="HR56" s="401"/>
      <c r="HS56" s="401"/>
      <c r="HT56" s="402"/>
      <c r="HU56" s="403"/>
      <c r="HX56" s="622" t="s">
        <v>452</v>
      </c>
      <c r="HY56" s="587" t="s">
        <v>204</v>
      </c>
      <c r="HZ56" s="588"/>
      <c r="IA56" s="589"/>
      <c r="IB56" s="480"/>
      <c r="IC56" s="495"/>
      <c r="ID56" s="500">
        <f>SUM(IC57:IC60)</f>
        <v>1800000</v>
      </c>
      <c r="IE56" s="397"/>
      <c r="IF56" s="397"/>
      <c r="IG56" s="401"/>
      <c r="IH56" s="401"/>
      <c r="II56" s="401"/>
      <c r="IJ56" s="401"/>
      <c r="IK56" s="402"/>
      <c r="IL56" s="403"/>
      <c r="IO56" s="622" t="s">
        <v>452</v>
      </c>
      <c r="IP56" s="587" t="s">
        <v>204</v>
      </c>
      <c r="IQ56" s="588"/>
      <c r="IR56" s="589"/>
      <c r="IS56" s="480"/>
      <c r="IT56" s="495"/>
      <c r="IU56" s="500">
        <f>SUM(IT57:IT60)</f>
        <v>2012500</v>
      </c>
      <c r="IV56" s="397"/>
      <c r="IW56" s="397"/>
      <c r="IX56" s="401"/>
      <c r="IY56" s="401"/>
      <c r="IZ56" s="401"/>
      <c r="JA56" s="401"/>
      <c r="JB56" s="402"/>
      <c r="JC56" s="403"/>
      <c r="JF56" s="622" t="s">
        <v>452</v>
      </c>
      <c r="JG56" s="587" t="s">
        <v>204</v>
      </c>
      <c r="JH56" s="588"/>
      <c r="JI56" s="589"/>
      <c r="JJ56" s="480"/>
      <c r="JK56" s="495"/>
      <c r="JL56" s="500">
        <f>SUM(JK57:JK60)</f>
        <v>1556312</v>
      </c>
      <c r="JM56" s="397"/>
      <c r="JN56" s="397"/>
      <c r="JO56" s="401"/>
      <c r="JP56" s="401"/>
      <c r="JQ56" s="401"/>
      <c r="JR56" s="401"/>
      <c r="JS56" s="402"/>
      <c r="JT56" s="403"/>
    </row>
    <row r="57" spans="2:280" ht="58.5" customHeight="1" thickTop="1" thickBot="1">
      <c r="B57" s="524"/>
      <c r="C57" s="525" t="s">
        <v>453</v>
      </c>
      <c r="D57" s="526"/>
      <c r="E57" s="526"/>
      <c r="F57" s="527"/>
      <c r="G57" s="528"/>
      <c r="H57" s="529"/>
      <c r="K57" s="524"/>
      <c r="L57" s="526"/>
      <c r="M57" s="526"/>
      <c r="N57" s="526"/>
      <c r="O57" s="527"/>
      <c r="P57" s="528"/>
      <c r="Q57" s="529"/>
      <c r="R57" s="397"/>
      <c r="S57" s="397"/>
      <c r="T57" s="401"/>
      <c r="U57" s="401"/>
      <c r="V57" s="401"/>
      <c r="W57" s="401"/>
      <c r="X57" s="402"/>
      <c r="Y57" s="403"/>
      <c r="Z57" s="392"/>
      <c r="AA57" s="392"/>
      <c r="AB57" s="628"/>
      <c r="AC57" s="602" t="s">
        <v>453</v>
      </c>
      <c r="AD57" s="602"/>
      <c r="AE57" s="602"/>
      <c r="AF57" s="527"/>
      <c r="AG57" s="528"/>
      <c r="AH57" s="529"/>
      <c r="AI57" s="397"/>
      <c r="AJ57" s="397"/>
      <c r="AK57" s="401"/>
      <c r="AL57" s="401"/>
      <c r="AM57" s="401"/>
      <c r="AN57" s="401"/>
      <c r="AO57" s="402"/>
      <c r="AP57" s="403"/>
      <c r="AQ57" s="392"/>
      <c r="AR57" s="392"/>
      <c r="AS57" s="947"/>
      <c r="AT57" s="679" t="s">
        <v>453</v>
      </c>
      <c r="AU57" s="670"/>
      <c r="AV57" s="670"/>
      <c r="AW57" s="671"/>
      <c r="AX57" s="672"/>
      <c r="AY57" s="935"/>
      <c r="AZ57" s="397"/>
      <c r="BA57" s="397"/>
      <c r="BB57" s="401"/>
      <c r="BC57" s="401"/>
      <c r="BD57" s="401"/>
      <c r="BE57" s="401"/>
      <c r="BF57" s="402"/>
      <c r="BG57" s="403"/>
      <c r="BJ57" s="732"/>
      <c r="BK57" s="733" t="s">
        <v>663</v>
      </c>
      <c r="BL57" s="732"/>
      <c r="BM57" s="732"/>
      <c r="BN57" s="732"/>
      <c r="BO57" s="732"/>
      <c r="BP57" s="960"/>
      <c r="BQ57" s="397"/>
      <c r="BR57" s="397"/>
      <c r="BS57" s="401"/>
      <c r="BT57" s="401"/>
      <c r="BU57" s="401"/>
      <c r="BV57" s="401"/>
      <c r="BW57" s="402"/>
      <c r="BX57" s="403"/>
      <c r="CA57" s="628"/>
      <c r="CB57" s="602" t="s">
        <v>453</v>
      </c>
      <c r="CC57" s="602"/>
      <c r="CD57" s="602"/>
      <c r="CE57" s="602"/>
      <c r="CF57" s="602"/>
      <c r="CG57" s="986"/>
      <c r="CH57" s="397"/>
      <c r="CI57" s="397"/>
      <c r="CJ57" s="401"/>
      <c r="CK57" s="401"/>
      <c r="CL57" s="401"/>
      <c r="CM57" s="401"/>
      <c r="CN57" s="402"/>
      <c r="CO57" s="403"/>
      <c r="CR57" s="1023"/>
      <c r="CS57" s="834" t="s">
        <v>453</v>
      </c>
      <c r="CT57" s="835"/>
      <c r="CU57" s="835"/>
      <c r="CV57" s="835"/>
      <c r="CW57" s="835"/>
      <c r="CX57" s="1009"/>
      <c r="CY57" s="397"/>
      <c r="CZ57" s="397"/>
      <c r="DA57" s="401"/>
      <c r="DB57" s="401"/>
      <c r="DC57" s="401"/>
      <c r="DD57" s="401"/>
      <c r="DE57" s="402"/>
      <c r="DF57" s="403"/>
      <c r="DI57" s="628"/>
      <c r="DJ57" s="602" t="s">
        <v>453</v>
      </c>
      <c r="DK57" s="602"/>
      <c r="DL57" s="602"/>
      <c r="DM57" s="527"/>
      <c r="DN57" s="528"/>
      <c r="DO57" s="529"/>
      <c r="DP57" s="397"/>
      <c r="DQ57" s="397"/>
      <c r="DR57" s="401"/>
      <c r="DS57" s="401"/>
      <c r="DT57" s="401"/>
      <c r="DU57" s="401"/>
      <c r="DV57" s="402"/>
      <c r="DW57" s="403"/>
      <c r="DZ57" s="628"/>
      <c r="EA57" s="602" t="s">
        <v>453</v>
      </c>
      <c r="EB57" s="602"/>
      <c r="EC57" s="602"/>
      <c r="ED57" s="527"/>
      <c r="EE57" s="528"/>
      <c r="EF57" s="529"/>
      <c r="EG57" s="397"/>
      <c r="EH57" s="397"/>
      <c r="EI57" s="401"/>
      <c r="EJ57" s="401"/>
      <c r="EK57" s="401"/>
      <c r="EL57" s="401"/>
      <c r="EM57" s="402"/>
      <c r="EN57" s="403"/>
      <c r="EQ57" s="628"/>
      <c r="ER57" s="602" t="s">
        <v>453</v>
      </c>
      <c r="ES57" s="602"/>
      <c r="ET57" s="602"/>
      <c r="EU57" s="527"/>
      <c r="EV57" s="528"/>
      <c r="EW57" s="529"/>
      <c r="EX57" s="397"/>
      <c r="EY57" s="397"/>
      <c r="EZ57" s="401"/>
      <c r="FA57" s="401"/>
      <c r="FB57" s="401"/>
      <c r="FC57" s="401"/>
      <c r="FD57" s="402"/>
      <c r="FE57" s="403"/>
      <c r="FH57" s="628"/>
      <c r="FI57" s="602" t="s">
        <v>453</v>
      </c>
      <c r="FJ57" s="602"/>
      <c r="FK57" s="602"/>
      <c r="FL57" s="527"/>
      <c r="FM57" s="528"/>
      <c r="FN57" s="529"/>
      <c r="FO57" s="397"/>
      <c r="FP57" s="397"/>
      <c r="FQ57" s="401"/>
      <c r="FR57" s="401"/>
      <c r="FS57" s="401"/>
      <c r="FT57" s="401"/>
      <c r="FU57" s="402"/>
      <c r="FV57" s="403"/>
      <c r="FY57" s="1049"/>
      <c r="FZ57" s="892" t="s">
        <v>453</v>
      </c>
      <c r="GA57" s="892"/>
      <c r="GB57" s="892"/>
      <c r="GC57" s="893"/>
      <c r="GD57" s="894"/>
      <c r="GE57" s="1036"/>
      <c r="GF57" s="397"/>
      <c r="GG57" s="397"/>
      <c r="GH57" s="401"/>
      <c r="GI57" s="401"/>
      <c r="GJ57" s="401"/>
      <c r="GK57" s="401"/>
      <c r="GL57" s="402"/>
      <c r="GM57" s="403"/>
      <c r="GP57" s="628"/>
      <c r="GQ57" s="602" t="s">
        <v>453</v>
      </c>
      <c r="GR57" s="602"/>
      <c r="GS57" s="602"/>
      <c r="GT57" s="527"/>
      <c r="GU57" s="528"/>
      <c r="GV57" s="529"/>
      <c r="GW57" s="397"/>
      <c r="GX57" s="397"/>
      <c r="GY57" s="401"/>
      <c r="GZ57" s="401"/>
      <c r="HA57" s="401"/>
      <c r="HB57" s="401"/>
      <c r="HC57" s="402"/>
      <c r="HD57" s="403"/>
      <c r="HG57" s="628"/>
      <c r="HH57" s="602" t="s">
        <v>453</v>
      </c>
      <c r="HI57" s="602"/>
      <c r="HJ57" s="602"/>
      <c r="HK57" s="527"/>
      <c r="HL57" s="528"/>
      <c r="HM57" s="529"/>
      <c r="HN57" s="397"/>
      <c r="HO57" s="397"/>
      <c r="HP57" s="401"/>
      <c r="HQ57" s="401"/>
      <c r="HR57" s="401"/>
      <c r="HS57" s="401"/>
      <c r="HT57" s="402"/>
      <c r="HU57" s="403"/>
      <c r="HX57" s="628"/>
      <c r="HY57" s="602" t="s">
        <v>453</v>
      </c>
      <c r="HZ57" s="602"/>
      <c r="IA57" s="602"/>
      <c r="IB57" s="527"/>
      <c r="IC57" s="528"/>
      <c r="ID57" s="529"/>
      <c r="IE57" s="397"/>
      <c r="IF57" s="397"/>
      <c r="IG57" s="401"/>
      <c r="IH57" s="401"/>
      <c r="II57" s="401"/>
      <c r="IJ57" s="401"/>
      <c r="IK57" s="402"/>
      <c r="IL57" s="403"/>
      <c r="IO57" s="628"/>
      <c r="IP57" s="602" t="s">
        <v>453</v>
      </c>
      <c r="IQ57" s="602"/>
      <c r="IR57" s="602"/>
      <c r="IS57" s="527"/>
      <c r="IT57" s="528"/>
      <c r="IU57" s="529"/>
      <c r="IV57" s="397"/>
      <c r="IW57" s="397"/>
      <c r="IX57" s="401"/>
      <c r="IY57" s="401"/>
      <c r="IZ57" s="401"/>
      <c r="JA57" s="401"/>
      <c r="JB57" s="402"/>
      <c r="JC57" s="403"/>
      <c r="JF57" s="628"/>
      <c r="JG57" s="602" t="s">
        <v>453</v>
      </c>
      <c r="JH57" s="602"/>
      <c r="JI57" s="602"/>
      <c r="JJ57" s="527"/>
      <c r="JK57" s="528"/>
      <c r="JL57" s="529"/>
      <c r="JM57" s="397"/>
      <c r="JN57" s="397"/>
      <c r="JO57" s="401"/>
      <c r="JP57" s="401"/>
      <c r="JQ57" s="401"/>
      <c r="JR57" s="401"/>
      <c r="JS57" s="402"/>
      <c r="JT57" s="403"/>
    </row>
    <row r="58" spans="2:280" ht="105" customHeight="1" thickTop="1">
      <c r="B58" s="508" t="s">
        <v>454</v>
      </c>
      <c r="C58" s="484" t="s">
        <v>455</v>
      </c>
      <c r="D58" s="485" t="s">
        <v>148</v>
      </c>
      <c r="E58" s="486">
        <v>1</v>
      </c>
      <c r="F58" s="487"/>
      <c r="G58" s="488">
        <f t="shared" ref="G58:G60" si="976">ROUND(E58*F58,0)</f>
        <v>0</v>
      </c>
      <c r="H58" s="529"/>
      <c r="K58" s="508"/>
      <c r="L58" s="484"/>
      <c r="M58" s="485"/>
      <c r="N58" s="486"/>
      <c r="O58" s="487"/>
      <c r="P58" s="488"/>
      <c r="Q58" s="529"/>
      <c r="R58" s="397" t="e">
        <f>IF(EXACT(VLOOKUP(K58,OFERTA_0,2,FALSE),L58),1,0)</f>
        <v>#N/A</v>
      </c>
      <c r="S58" s="397" t="e">
        <f>IF(EXACT(VLOOKUP(K58,OFERTA_0,3,FALSE),M58),1,0)</f>
        <v>#N/A</v>
      </c>
      <c r="T58" s="398" t="e">
        <f>IF(EXACT(VLOOKUP(K58,OFERTA_0,4,FALSE),N58),1,0)</f>
        <v>#N/A</v>
      </c>
      <c r="U58" s="398">
        <f t="shared" ref="U58:V60" si="977">IF(O58=0,0,1)</f>
        <v>0</v>
      </c>
      <c r="V58" s="398">
        <f t="shared" si="977"/>
        <v>0</v>
      </c>
      <c r="W58" s="398" t="e">
        <f>PRODUCT(R58:V58)</f>
        <v>#N/A</v>
      </c>
      <c r="X58" s="404">
        <f>ROUND(P58,0)</f>
        <v>0</v>
      </c>
      <c r="Y58" s="400">
        <f>P58-X58</f>
        <v>0</v>
      </c>
      <c r="Z58" s="392"/>
      <c r="AA58" s="392"/>
      <c r="AB58" s="625" t="s">
        <v>454</v>
      </c>
      <c r="AC58" s="582" t="s">
        <v>455</v>
      </c>
      <c r="AD58" s="583" t="s">
        <v>148</v>
      </c>
      <c r="AE58" s="584">
        <v>1</v>
      </c>
      <c r="AF58" s="487">
        <v>325153.5</v>
      </c>
      <c r="AG58" s="488">
        <f t="shared" ref="AG58:AG60" si="978">ROUND(AE58*AF58,0)</f>
        <v>325154</v>
      </c>
      <c r="AH58" s="529"/>
      <c r="AI58" s="397">
        <f>IF(EXACT(VLOOKUP(AB58,OFERTA_0,2,FALSE),AC58),1,0)</f>
        <v>1</v>
      </c>
      <c r="AJ58" s="397">
        <f>IF(EXACT(VLOOKUP(AB58,OFERTA_0,3,FALSE),AD58),1,0)</f>
        <v>1</v>
      </c>
      <c r="AK58" s="398">
        <f>IF(EXACT(VLOOKUP(AB58,OFERTA_0,4,FALSE),AE58),1,0)</f>
        <v>1</v>
      </c>
      <c r="AL58" s="398">
        <f t="shared" ref="AL58:AL60" si="979">IF(AF58=0,0,1)</f>
        <v>1</v>
      </c>
      <c r="AM58" s="398">
        <f t="shared" ref="AM58:AM60" si="980">IF(AG58=0,0,1)</f>
        <v>1</v>
      </c>
      <c r="AN58" s="398">
        <f>PRODUCT(AI58:AM58)</f>
        <v>1</v>
      </c>
      <c r="AO58" s="404">
        <f>ROUND(AG58,0)</f>
        <v>325154</v>
      </c>
      <c r="AP58" s="400">
        <f>AG58-AO58</f>
        <v>0</v>
      </c>
      <c r="AQ58" s="392"/>
      <c r="AR58" s="392"/>
      <c r="AS58" s="944" t="s">
        <v>454</v>
      </c>
      <c r="AT58" s="634" t="s">
        <v>455</v>
      </c>
      <c r="AU58" s="635" t="s">
        <v>148</v>
      </c>
      <c r="AV58" s="636">
        <v>1</v>
      </c>
      <c r="AW58" s="637">
        <v>524170.67504</v>
      </c>
      <c r="AX58" s="638">
        <f t="shared" ref="AX58:AX60" si="981">ROUND(AV58*AW58,0)</f>
        <v>524171</v>
      </c>
      <c r="AY58" s="935"/>
      <c r="AZ58" s="397">
        <f>IF(EXACT(VLOOKUP(AS58,OFERTA_0,2,FALSE),AT58),1,0)</f>
        <v>1</v>
      </c>
      <c r="BA58" s="397">
        <f>IF(EXACT(VLOOKUP(AS58,OFERTA_0,3,FALSE),AU58),1,0)</f>
        <v>1</v>
      </c>
      <c r="BB58" s="398">
        <f>IF(EXACT(VLOOKUP(AS58,OFERTA_0,4,FALSE),AV58),1,0)</f>
        <v>1</v>
      </c>
      <c r="BC58" s="398">
        <f t="shared" ref="BC58:BC60" si="982">IF(AW58=0,0,1)</f>
        <v>1</v>
      </c>
      <c r="BD58" s="398">
        <f t="shared" ref="BD58:BD60" si="983">IF(AX58=0,0,1)</f>
        <v>1</v>
      </c>
      <c r="BE58" s="398">
        <f>PRODUCT(AZ58:BD58)</f>
        <v>1</v>
      </c>
      <c r="BF58" s="404">
        <f>ROUND(AX58,0)</f>
        <v>524171</v>
      </c>
      <c r="BG58" s="400">
        <f>AX58-BF58</f>
        <v>0</v>
      </c>
      <c r="BJ58" s="954" t="s">
        <v>733</v>
      </c>
      <c r="BK58" s="1056" t="s">
        <v>455</v>
      </c>
      <c r="BL58" s="723" t="s">
        <v>649</v>
      </c>
      <c r="BM58" s="724">
        <v>1</v>
      </c>
      <c r="BN58" s="725">
        <v>263569</v>
      </c>
      <c r="BO58" s="710">
        <v>263569</v>
      </c>
      <c r="BP58" s="706"/>
      <c r="BQ58" s="397">
        <f>IF(EXACT(VLOOKUP(BJ58,OFERTA_0,2,FALSE),BK58),1,0)</f>
        <v>1</v>
      </c>
      <c r="BR58" s="397">
        <f>IF(EXACT(VLOOKUP(BJ58,OFERTA_0,3,FALSE),BL58),1,0)</f>
        <v>1</v>
      </c>
      <c r="BS58" s="398">
        <f>IF(EXACT(VLOOKUP(BJ58,OFERTA_0,4,FALSE),BM58),1,0)</f>
        <v>1</v>
      </c>
      <c r="BT58" s="398">
        <f t="shared" ref="BT58:BT60" si="984">IF(BN58=0,0,1)</f>
        <v>1</v>
      </c>
      <c r="BU58" s="398">
        <f t="shared" ref="BU58:BU60" si="985">IF(BO58=0,0,1)</f>
        <v>1</v>
      </c>
      <c r="BV58" s="398">
        <f>PRODUCT(BQ58:BU58)</f>
        <v>1</v>
      </c>
      <c r="BW58" s="404">
        <f>ROUND(BO58,0)</f>
        <v>263569</v>
      </c>
      <c r="BX58" s="400">
        <f>BO58-BW58</f>
        <v>0</v>
      </c>
      <c r="CA58" s="625" t="s">
        <v>454</v>
      </c>
      <c r="CB58" s="755" t="s">
        <v>455</v>
      </c>
      <c r="CC58" s="583" t="s">
        <v>148</v>
      </c>
      <c r="CD58" s="584">
        <v>1</v>
      </c>
      <c r="CE58" s="756">
        <v>685387.5</v>
      </c>
      <c r="CF58" s="757">
        <f t="shared" ref="CF58:CF60" si="986">ROUND(CD58*CE58,0)</f>
        <v>685388</v>
      </c>
      <c r="CG58" s="987"/>
      <c r="CH58" s="397">
        <f>IF(EXACT(VLOOKUP(CA58,OFERTA_0,2,FALSE),CB58),1,0)</f>
        <v>1</v>
      </c>
      <c r="CI58" s="397">
        <f>IF(EXACT(VLOOKUP(CA58,OFERTA_0,3,FALSE),CC58),1,0)</f>
        <v>1</v>
      </c>
      <c r="CJ58" s="398">
        <f>IF(EXACT(VLOOKUP(CA58,OFERTA_0,4,FALSE),CD58),1,0)</f>
        <v>1</v>
      </c>
      <c r="CK58" s="398">
        <f t="shared" ref="CK58:CK60" si="987">IF(CE58=0,0,1)</f>
        <v>1</v>
      </c>
      <c r="CL58" s="398">
        <f t="shared" ref="CL58:CL60" si="988">IF(CF58=0,0,1)</f>
        <v>1</v>
      </c>
      <c r="CM58" s="398">
        <f>PRODUCT(CH58:CL58)</f>
        <v>1</v>
      </c>
      <c r="CN58" s="404">
        <f>ROUND(CF58,0)</f>
        <v>685388</v>
      </c>
      <c r="CO58" s="400">
        <f>CF58-CN58</f>
        <v>0</v>
      </c>
      <c r="CR58" s="1014" t="s">
        <v>454</v>
      </c>
      <c r="CS58" s="824" t="s">
        <v>455</v>
      </c>
      <c r="CT58" s="825" t="s">
        <v>148</v>
      </c>
      <c r="CU58" s="790">
        <v>1</v>
      </c>
      <c r="CV58" s="791">
        <v>626400</v>
      </c>
      <c r="CW58" s="826">
        <f t="shared" ref="CW58:CW60" si="989">ROUND(CU58*CV58,0)</f>
        <v>626400</v>
      </c>
      <c r="CX58" s="1001"/>
      <c r="CY58" s="397">
        <f>IF(EXACT(VLOOKUP(CR58,OFERTA_0,2,FALSE),CS58),1,0)</f>
        <v>1</v>
      </c>
      <c r="CZ58" s="397">
        <f>IF(EXACT(VLOOKUP(CR58,OFERTA_0,3,FALSE),CT58),1,0)</f>
        <v>1</v>
      </c>
      <c r="DA58" s="398">
        <f>IF(EXACT(VLOOKUP(CR58,OFERTA_0,4,FALSE),CU58),1,0)</f>
        <v>1</v>
      </c>
      <c r="DB58" s="398">
        <f t="shared" ref="DB58:DB60" si="990">IF(CV58=0,0,1)</f>
        <v>1</v>
      </c>
      <c r="DC58" s="398">
        <f t="shared" ref="DC58:DC60" si="991">IF(CW58=0,0,1)</f>
        <v>1</v>
      </c>
      <c r="DD58" s="398">
        <f>PRODUCT(CY58:DC58)</f>
        <v>1</v>
      </c>
      <c r="DE58" s="404">
        <f>ROUND(CW58,0)</f>
        <v>626400</v>
      </c>
      <c r="DF58" s="400">
        <f>CW58-DE58</f>
        <v>0</v>
      </c>
      <c r="DI58" s="625" t="s">
        <v>454</v>
      </c>
      <c r="DJ58" s="582" t="s">
        <v>455</v>
      </c>
      <c r="DK58" s="583" t="s">
        <v>148</v>
      </c>
      <c r="DL58" s="584">
        <v>1</v>
      </c>
      <c r="DM58" s="487">
        <v>264368</v>
      </c>
      <c r="DN58" s="488">
        <f t="shared" ref="DN58:DN60" si="992">ROUND(DL58*DM58,0)</f>
        <v>264368</v>
      </c>
      <c r="DO58" s="529"/>
      <c r="DP58" s="397">
        <f>IF(EXACT(VLOOKUP(DI58,OFERTA_0,2,FALSE),DJ58),1,0)</f>
        <v>1</v>
      </c>
      <c r="DQ58" s="397">
        <f>IF(EXACT(VLOOKUP(DI58,OFERTA_0,3,FALSE),DK58),1,0)</f>
        <v>1</v>
      </c>
      <c r="DR58" s="398">
        <f>IF(EXACT(VLOOKUP(DI58,OFERTA_0,4,FALSE),DL58),1,0)</f>
        <v>1</v>
      </c>
      <c r="DS58" s="398">
        <f t="shared" ref="DS58:DS60" si="993">IF(DM58=0,0,1)</f>
        <v>1</v>
      </c>
      <c r="DT58" s="398">
        <f t="shared" ref="DT58:DT60" si="994">IF(DN58=0,0,1)</f>
        <v>1</v>
      </c>
      <c r="DU58" s="398">
        <f>PRODUCT(DP58:DT58)</f>
        <v>1</v>
      </c>
      <c r="DV58" s="404">
        <f>ROUND(DN58,0)</f>
        <v>264368</v>
      </c>
      <c r="DW58" s="400">
        <f>DN58-DV58</f>
        <v>0</v>
      </c>
      <c r="DZ58" s="625" t="s">
        <v>454</v>
      </c>
      <c r="EA58" s="582" t="s">
        <v>455</v>
      </c>
      <c r="EB58" s="583" t="s">
        <v>148</v>
      </c>
      <c r="EC58" s="584">
        <v>1</v>
      </c>
      <c r="ED58" s="487">
        <v>239125.5</v>
      </c>
      <c r="EE58" s="488">
        <f t="shared" ref="EE58:EE60" si="995">ROUND(EC58*ED58,0)</f>
        <v>239126</v>
      </c>
      <c r="EF58" s="529"/>
      <c r="EG58" s="397">
        <f>IF(EXACT(VLOOKUP(DZ58,OFERTA_0,2,FALSE),EA58),1,0)</f>
        <v>1</v>
      </c>
      <c r="EH58" s="397">
        <f>IF(EXACT(VLOOKUP(DZ58,OFERTA_0,3,FALSE),EB58),1,0)</f>
        <v>1</v>
      </c>
      <c r="EI58" s="398">
        <f>IF(EXACT(VLOOKUP(DZ58,OFERTA_0,4,FALSE),EC58),1,0)</f>
        <v>1</v>
      </c>
      <c r="EJ58" s="398">
        <f t="shared" ref="EJ58:EJ60" si="996">IF(ED58=0,0,1)</f>
        <v>1</v>
      </c>
      <c r="EK58" s="398">
        <f t="shared" ref="EK58:EK60" si="997">IF(EE58=0,0,1)</f>
        <v>1</v>
      </c>
      <c r="EL58" s="398">
        <f>PRODUCT(EG58:EK58)</f>
        <v>1</v>
      </c>
      <c r="EM58" s="404">
        <f>ROUND(EE58,0)</f>
        <v>239126</v>
      </c>
      <c r="EN58" s="400">
        <f>EE58-EM58</f>
        <v>0</v>
      </c>
      <c r="EQ58" s="625" t="s">
        <v>454</v>
      </c>
      <c r="ER58" s="582" t="s">
        <v>455</v>
      </c>
      <c r="ES58" s="583" t="s">
        <v>148</v>
      </c>
      <c r="ET58" s="584">
        <v>1</v>
      </c>
      <c r="EU58" s="487">
        <v>257000</v>
      </c>
      <c r="EV58" s="488">
        <f t="shared" ref="EV58:EV60" si="998">ROUND(ET58*EU58,0)</f>
        <v>257000</v>
      </c>
      <c r="EW58" s="529"/>
      <c r="EX58" s="397">
        <f>IF(EXACT(VLOOKUP(EQ58,OFERTA_0,2,FALSE),ER58),1,0)</f>
        <v>1</v>
      </c>
      <c r="EY58" s="397">
        <f>IF(EXACT(VLOOKUP(EQ58,OFERTA_0,3,FALSE),ES58),1,0)</f>
        <v>1</v>
      </c>
      <c r="EZ58" s="398">
        <f>IF(EXACT(VLOOKUP(EQ58,OFERTA_0,4,FALSE),ET58),1,0)</f>
        <v>1</v>
      </c>
      <c r="FA58" s="398">
        <f t="shared" ref="FA58:FA60" si="999">IF(EU58=0,0,1)</f>
        <v>1</v>
      </c>
      <c r="FB58" s="398">
        <f t="shared" ref="FB58:FB60" si="1000">IF(EV58=0,0,1)</f>
        <v>1</v>
      </c>
      <c r="FC58" s="398">
        <f>PRODUCT(EX58:FB58)</f>
        <v>1</v>
      </c>
      <c r="FD58" s="404">
        <f>ROUND(EV58,0)</f>
        <v>257000</v>
      </c>
      <c r="FE58" s="400">
        <f>EV58-FD58</f>
        <v>0</v>
      </c>
      <c r="FH58" s="625" t="s">
        <v>454</v>
      </c>
      <c r="FI58" s="582" t="s">
        <v>455</v>
      </c>
      <c r="FJ58" s="583" t="s">
        <v>148</v>
      </c>
      <c r="FK58" s="584">
        <v>1</v>
      </c>
      <c r="FL58" s="487">
        <v>760500</v>
      </c>
      <c r="FM58" s="488">
        <f>ROUND(FK58*FL58,0)</f>
        <v>760500</v>
      </c>
      <c r="FN58" s="529"/>
      <c r="FO58" s="397">
        <f>IF(EXACT(VLOOKUP(FH58,OFERTA_0,2,FALSE),FI58),1,0)</f>
        <v>1</v>
      </c>
      <c r="FP58" s="397">
        <f>IF(EXACT(VLOOKUP(FH58,OFERTA_0,3,FALSE),FJ58),1,0)</f>
        <v>1</v>
      </c>
      <c r="FQ58" s="398">
        <f>IF(EXACT(VLOOKUP(FH58,OFERTA_0,4,FALSE),FK58),1,0)</f>
        <v>1</v>
      </c>
      <c r="FR58" s="398">
        <f t="shared" ref="FR58:FR60" si="1001">IF(FL58=0,0,1)</f>
        <v>1</v>
      </c>
      <c r="FS58" s="398">
        <f t="shared" ref="FS58:FS60" si="1002">IF(FM58=0,0,1)</f>
        <v>1</v>
      </c>
      <c r="FT58" s="398">
        <f>PRODUCT(FO58:FS58)</f>
        <v>1</v>
      </c>
      <c r="FU58" s="404">
        <f>ROUND(FM58,0)</f>
        <v>760500</v>
      </c>
      <c r="FV58" s="400">
        <f>FM58-FU58</f>
        <v>0</v>
      </c>
      <c r="FY58" s="1046" t="s">
        <v>454</v>
      </c>
      <c r="FZ58" s="860" t="s">
        <v>455</v>
      </c>
      <c r="GA58" s="861" t="s">
        <v>148</v>
      </c>
      <c r="GB58" s="862">
        <v>1</v>
      </c>
      <c r="GC58" s="863">
        <v>862393</v>
      </c>
      <c r="GD58" s="864">
        <f t="shared" ref="GD58:GD60" si="1003">ROUND(GB58*GC58,0)</f>
        <v>862393</v>
      </c>
      <c r="GE58" s="1036"/>
      <c r="GF58" s="397">
        <f>IF(EXACT(VLOOKUP(FY58,OFERTA_0,2,FALSE),FZ58),1,0)</f>
        <v>1</v>
      </c>
      <c r="GG58" s="397">
        <f>IF(EXACT(VLOOKUP(FY58,OFERTA_0,3,FALSE),GA58),1,0)</f>
        <v>1</v>
      </c>
      <c r="GH58" s="398">
        <f>IF(EXACT(VLOOKUP(FY58,OFERTA_0,4,FALSE),GB58),1,0)</f>
        <v>1</v>
      </c>
      <c r="GI58" s="398">
        <f t="shared" ref="GI58:GI60" si="1004">IF(GC58=0,0,1)</f>
        <v>1</v>
      </c>
      <c r="GJ58" s="398">
        <f t="shared" ref="GJ58:GJ60" si="1005">IF(GD58=0,0,1)</f>
        <v>1</v>
      </c>
      <c r="GK58" s="398">
        <f>PRODUCT(GF58:GJ58)</f>
        <v>1</v>
      </c>
      <c r="GL58" s="404">
        <f>ROUND(GD58,0)</f>
        <v>862393</v>
      </c>
      <c r="GM58" s="400">
        <f>GD58-GL58</f>
        <v>0</v>
      </c>
      <c r="GP58" s="625" t="s">
        <v>454</v>
      </c>
      <c r="GQ58" s="582" t="s">
        <v>455</v>
      </c>
      <c r="GR58" s="583" t="s">
        <v>148</v>
      </c>
      <c r="GS58" s="584">
        <v>1</v>
      </c>
      <c r="GT58" s="487">
        <v>265695</v>
      </c>
      <c r="GU58" s="488">
        <f t="shared" ref="GU58:GU60" si="1006">ROUND(GS58*GT58,0)</f>
        <v>265695</v>
      </c>
      <c r="GV58" s="529"/>
      <c r="GW58" s="397">
        <f>IF(EXACT(VLOOKUP(GP58,OFERTA_0,2,FALSE),GQ58),1,0)</f>
        <v>1</v>
      </c>
      <c r="GX58" s="397">
        <f>IF(EXACT(VLOOKUP(GP58,OFERTA_0,3,FALSE),GR58),1,0)</f>
        <v>1</v>
      </c>
      <c r="GY58" s="398">
        <f>IF(EXACT(VLOOKUP(GP58,OFERTA_0,4,FALSE),GS58),1,0)</f>
        <v>1</v>
      </c>
      <c r="GZ58" s="398">
        <f t="shared" ref="GZ58:GZ60" si="1007">IF(GT58=0,0,1)</f>
        <v>1</v>
      </c>
      <c r="HA58" s="398">
        <f t="shared" ref="HA58:HA60" si="1008">IF(GU58=0,0,1)</f>
        <v>1</v>
      </c>
      <c r="HB58" s="398">
        <f>PRODUCT(GW58:HA58)</f>
        <v>1</v>
      </c>
      <c r="HC58" s="404">
        <f>ROUND(GU58,0)</f>
        <v>265695</v>
      </c>
      <c r="HD58" s="400">
        <f>GU58-HC58</f>
        <v>0</v>
      </c>
      <c r="HG58" s="625" t="s">
        <v>454</v>
      </c>
      <c r="HH58" s="582" t="s">
        <v>455</v>
      </c>
      <c r="HI58" s="583" t="s">
        <v>148</v>
      </c>
      <c r="HJ58" s="584">
        <v>1</v>
      </c>
      <c r="HK58" s="487">
        <v>627394.18796108104</v>
      </c>
      <c r="HL58" s="488">
        <f t="shared" ref="HL58:HL60" si="1009">ROUND(HJ58*HK58,0)</f>
        <v>627394</v>
      </c>
      <c r="HM58" s="529"/>
      <c r="HN58" s="397">
        <f>IF(EXACT(VLOOKUP(HG58,OFERTA_0,2,FALSE),HH58),1,0)</f>
        <v>1</v>
      </c>
      <c r="HO58" s="397">
        <f>IF(EXACT(VLOOKUP(HG58,OFERTA_0,3,FALSE),HI58),1,0)</f>
        <v>1</v>
      </c>
      <c r="HP58" s="398">
        <f>IF(EXACT(VLOOKUP(HG58,OFERTA_0,4,FALSE),HJ58),1,0)</f>
        <v>1</v>
      </c>
      <c r="HQ58" s="398">
        <f t="shared" ref="HQ58:HQ60" si="1010">IF(HK58=0,0,1)</f>
        <v>1</v>
      </c>
      <c r="HR58" s="398">
        <f t="shared" ref="HR58:HR60" si="1011">IF(HL58=0,0,1)</f>
        <v>1</v>
      </c>
      <c r="HS58" s="398">
        <f>PRODUCT(HN58:HR58)</f>
        <v>1</v>
      </c>
      <c r="HT58" s="404">
        <f>ROUND(HL58,0)</f>
        <v>627394</v>
      </c>
      <c r="HU58" s="400">
        <f>HL58-HT58</f>
        <v>0</v>
      </c>
      <c r="HX58" s="625" t="s">
        <v>454</v>
      </c>
      <c r="HY58" s="582" t="s">
        <v>455</v>
      </c>
      <c r="HZ58" s="583" t="s">
        <v>148</v>
      </c>
      <c r="IA58" s="584">
        <v>1</v>
      </c>
      <c r="IB58" s="487">
        <v>150000</v>
      </c>
      <c r="IC58" s="488">
        <f t="shared" ref="IC58:IC60" si="1012">ROUND(IA58*IB58,0)</f>
        <v>150000</v>
      </c>
      <c r="ID58" s="529"/>
      <c r="IE58" s="397">
        <f>IF(EXACT(VLOOKUP(HX58,OFERTA_0,2,FALSE),HY58),1,0)</f>
        <v>1</v>
      </c>
      <c r="IF58" s="397">
        <f>IF(EXACT(VLOOKUP(HX58,OFERTA_0,3,FALSE),HZ58),1,0)</f>
        <v>1</v>
      </c>
      <c r="IG58" s="398">
        <f>IF(EXACT(VLOOKUP(HX58,OFERTA_0,4,FALSE),IA58),1,0)</f>
        <v>1</v>
      </c>
      <c r="IH58" s="398">
        <f t="shared" ref="IH58:IH60" si="1013">IF(IB58=0,0,1)</f>
        <v>1</v>
      </c>
      <c r="II58" s="398">
        <f t="shared" ref="II58:II60" si="1014">IF(IC58=0,0,1)</f>
        <v>1</v>
      </c>
      <c r="IJ58" s="398">
        <f>PRODUCT(IE58:II58)</f>
        <v>1</v>
      </c>
      <c r="IK58" s="404">
        <f>ROUND(IC58,0)</f>
        <v>150000</v>
      </c>
      <c r="IL58" s="400">
        <f>IC58-IK58</f>
        <v>0</v>
      </c>
      <c r="IO58" s="625" t="s">
        <v>454</v>
      </c>
      <c r="IP58" s="582" t="s">
        <v>455</v>
      </c>
      <c r="IQ58" s="583" t="s">
        <v>148</v>
      </c>
      <c r="IR58" s="584">
        <v>1</v>
      </c>
      <c r="IS58" s="487">
        <v>566000</v>
      </c>
      <c r="IT58" s="488">
        <f t="shared" ref="IT58:IT60" si="1015">ROUND(IR58*IS58,0)</f>
        <v>566000</v>
      </c>
      <c r="IU58" s="529"/>
      <c r="IV58" s="397">
        <f>IF(EXACT(VLOOKUP(IO58,OFERTA_0,2,FALSE),IP58),1,0)</f>
        <v>1</v>
      </c>
      <c r="IW58" s="397">
        <f>IF(EXACT(VLOOKUP(IO58,OFERTA_0,3,FALSE),IQ58),1,0)</f>
        <v>1</v>
      </c>
      <c r="IX58" s="398">
        <f>IF(EXACT(VLOOKUP(IO58,OFERTA_0,4,FALSE),IR58),1,0)</f>
        <v>1</v>
      </c>
      <c r="IY58" s="398">
        <f t="shared" ref="IY58:IY60" si="1016">IF(IS58=0,0,1)</f>
        <v>1</v>
      </c>
      <c r="IZ58" s="398">
        <f t="shared" ref="IZ58:IZ60" si="1017">IF(IT58=0,0,1)</f>
        <v>1</v>
      </c>
      <c r="JA58" s="398">
        <f>PRODUCT(IV58:IZ58)</f>
        <v>1</v>
      </c>
      <c r="JB58" s="404">
        <f>ROUND(IT58,0)</f>
        <v>566000</v>
      </c>
      <c r="JC58" s="400">
        <f>IT58-JB58</f>
        <v>0</v>
      </c>
      <c r="JF58" s="625" t="s">
        <v>454</v>
      </c>
      <c r="JG58" s="582" t="s">
        <v>455</v>
      </c>
      <c r="JH58" s="583" t="s">
        <v>148</v>
      </c>
      <c r="JI58" s="584">
        <v>1</v>
      </c>
      <c r="JJ58" s="487">
        <v>262241</v>
      </c>
      <c r="JK58" s="488">
        <f t="shared" ref="JK58:JK60" si="1018">ROUND(JI58*JJ58,0)</f>
        <v>262241</v>
      </c>
      <c r="JL58" s="529"/>
      <c r="JM58" s="397">
        <f>IF(EXACT(VLOOKUP(JF58,OFERTA_0,2,FALSE),JG58),1,0)</f>
        <v>1</v>
      </c>
      <c r="JN58" s="397">
        <f>IF(EXACT(VLOOKUP(JF58,OFERTA_0,3,FALSE),JH58),1,0)</f>
        <v>1</v>
      </c>
      <c r="JO58" s="398">
        <f>IF(EXACT(VLOOKUP(JF58,OFERTA_0,4,FALSE),JI58),1,0)</f>
        <v>1</v>
      </c>
      <c r="JP58" s="398">
        <f t="shared" ref="JP58:JP60" si="1019">IF(JJ58=0,0,1)</f>
        <v>1</v>
      </c>
      <c r="JQ58" s="398">
        <f t="shared" ref="JQ58:JQ60" si="1020">IF(JK58=0,0,1)</f>
        <v>1</v>
      </c>
      <c r="JR58" s="398">
        <f>PRODUCT(JM58:JQ58)</f>
        <v>1</v>
      </c>
      <c r="JS58" s="404">
        <f>ROUND(JK58,0)</f>
        <v>262241</v>
      </c>
      <c r="JT58" s="400">
        <f>JK58-JS58</f>
        <v>0</v>
      </c>
    </row>
    <row r="59" spans="2:280" ht="22.5" customHeight="1">
      <c r="B59" s="508" t="s">
        <v>456</v>
      </c>
      <c r="C59" s="484" t="s">
        <v>457</v>
      </c>
      <c r="D59" s="485" t="s">
        <v>148</v>
      </c>
      <c r="E59" s="486">
        <v>60</v>
      </c>
      <c r="F59" s="487"/>
      <c r="G59" s="488">
        <f t="shared" si="976"/>
        <v>0</v>
      </c>
      <c r="H59" s="529"/>
      <c r="K59" s="508"/>
      <c r="L59" s="484"/>
      <c r="M59" s="485"/>
      <c r="N59" s="486"/>
      <c r="O59" s="487"/>
      <c r="P59" s="488"/>
      <c r="Q59" s="529"/>
      <c r="R59" s="397" t="e">
        <f>IF(EXACT(VLOOKUP(K59,OFERTA_0,2,FALSE),L59),1,0)</f>
        <v>#N/A</v>
      </c>
      <c r="S59" s="397" t="e">
        <f>IF(EXACT(VLOOKUP(K59,OFERTA_0,3,FALSE),M59),1,0)</f>
        <v>#N/A</v>
      </c>
      <c r="T59" s="398" t="e">
        <f>IF(EXACT(VLOOKUP(K59,OFERTA_0,4,FALSE),N59),1,0)</f>
        <v>#N/A</v>
      </c>
      <c r="U59" s="398">
        <f t="shared" si="977"/>
        <v>0</v>
      </c>
      <c r="V59" s="398">
        <f t="shared" si="977"/>
        <v>0</v>
      </c>
      <c r="W59" s="398" t="e">
        <f>PRODUCT(R59:V59)</f>
        <v>#N/A</v>
      </c>
      <c r="X59" s="404">
        <f>ROUND(P59,0)</f>
        <v>0</v>
      </c>
      <c r="Y59" s="400">
        <f>P59-X59</f>
        <v>0</v>
      </c>
      <c r="Z59" s="392"/>
      <c r="AA59" s="392"/>
      <c r="AB59" s="625" t="s">
        <v>456</v>
      </c>
      <c r="AC59" s="582" t="s">
        <v>457</v>
      </c>
      <c r="AD59" s="583" t="s">
        <v>148</v>
      </c>
      <c r="AE59" s="584">
        <v>60</v>
      </c>
      <c r="AF59" s="487">
        <v>20035</v>
      </c>
      <c r="AG59" s="488">
        <f t="shared" si="978"/>
        <v>1202100</v>
      </c>
      <c r="AH59" s="529"/>
      <c r="AI59" s="397">
        <f>IF(EXACT(VLOOKUP(AB59,OFERTA_0,2,FALSE),AC59),1,0)</f>
        <v>1</v>
      </c>
      <c r="AJ59" s="397">
        <f>IF(EXACT(VLOOKUP(AB59,OFERTA_0,3,FALSE),AD59),1,0)</f>
        <v>1</v>
      </c>
      <c r="AK59" s="398">
        <f>IF(EXACT(VLOOKUP(AB59,OFERTA_0,4,FALSE),AE59),1,0)</f>
        <v>1</v>
      </c>
      <c r="AL59" s="398">
        <f t="shared" si="979"/>
        <v>1</v>
      </c>
      <c r="AM59" s="398">
        <f t="shared" si="980"/>
        <v>1</v>
      </c>
      <c r="AN59" s="398">
        <f>PRODUCT(AI59:AM59)</f>
        <v>1</v>
      </c>
      <c r="AO59" s="404">
        <f>ROUND(AG59,0)</f>
        <v>1202100</v>
      </c>
      <c r="AP59" s="400">
        <f>AG59-AO59</f>
        <v>0</v>
      </c>
      <c r="AQ59" s="392"/>
      <c r="AR59" s="392"/>
      <c r="AS59" s="944" t="s">
        <v>456</v>
      </c>
      <c r="AT59" s="634" t="s">
        <v>457</v>
      </c>
      <c r="AU59" s="635" t="s">
        <v>148</v>
      </c>
      <c r="AV59" s="636">
        <v>60</v>
      </c>
      <c r="AW59" s="637">
        <v>27087.969999999998</v>
      </c>
      <c r="AX59" s="638">
        <f t="shared" si="981"/>
        <v>1625278</v>
      </c>
      <c r="AY59" s="935"/>
      <c r="AZ59" s="397">
        <f>IF(EXACT(VLOOKUP(AS59,OFERTA_0,2,FALSE),AT59),1,0)</f>
        <v>1</v>
      </c>
      <c r="BA59" s="397">
        <f>IF(EXACT(VLOOKUP(AS59,OFERTA_0,3,FALSE),AU59),1,0)</f>
        <v>1</v>
      </c>
      <c r="BB59" s="398">
        <f>IF(EXACT(VLOOKUP(AS59,OFERTA_0,4,FALSE),AV59),1,0)</f>
        <v>1</v>
      </c>
      <c r="BC59" s="398">
        <f t="shared" si="982"/>
        <v>1</v>
      </c>
      <c r="BD59" s="398">
        <f t="shared" si="983"/>
        <v>1</v>
      </c>
      <c r="BE59" s="398">
        <f>PRODUCT(AZ59:BD59)</f>
        <v>1</v>
      </c>
      <c r="BF59" s="404">
        <f>ROUND(AX59,0)</f>
        <v>1625278</v>
      </c>
      <c r="BG59" s="400">
        <f>AX59-BF59</f>
        <v>0</v>
      </c>
      <c r="BJ59" s="953" t="s">
        <v>734</v>
      </c>
      <c r="BK59" s="1056" t="s">
        <v>457</v>
      </c>
      <c r="BL59" s="718" t="s">
        <v>649</v>
      </c>
      <c r="BM59" s="719">
        <v>60</v>
      </c>
      <c r="BN59" s="720">
        <v>20405</v>
      </c>
      <c r="BO59" s="714">
        <v>1224300</v>
      </c>
      <c r="BP59" s="960"/>
      <c r="BQ59" s="397">
        <f>IF(EXACT(VLOOKUP(BJ59,OFERTA_0,2,FALSE),BK59),1,0)</f>
        <v>1</v>
      </c>
      <c r="BR59" s="397">
        <f>IF(EXACT(VLOOKUP(BJ59,OFERTA_0,3,FALSE),BL59),1,0)</f>
        <v>1</v>
      </c>
      <c r="BS59" s="398">
        <f>IF(EXACT(VLOOKUP(BJ59,OFERTA_0,4,FALSE),BM59),1,0)</f>
        <v>1</v>
      </c>
      <c r="BT59" s="398">
        <f t="shared" si="984"/>
        <v>1</v>
      </c>
      <c r="BU59" s="398">
        <f t="shared" si="985"/>
        <v>1</v>
      </c>
      <c r="BV59" s="398">
        <f>PRODUCT(BQ59:BU59)</f>
        <v>1</v>
      </c>
      <c r="BW59" s="404">
        <f>ROUND(BO59,0)</f>
        <v>1224300</v>
      </c>
      <c r="BX59" s="400">
        <f>BO59-BW59</f>
        <v>0</v>
      </c>
      <c r="CA59" s="625" t="s">
        <v>456</v>
      </c>
      <c r="CB59" s="755" t="s">
        <v>457</v>
      </c>
      <c r="CC59" s="583" t="s">
        <v>148</v>
      </c>
      <c r="CD59" s="584">
        <v>60</v>
      </c>
      <c r="CE59" s="756">
        <v>15106.5</v>
      </c>
      <c r="CF59" s="757">
        <f t="shared" si="986"/>
        <v>906390</v>
      </c>
      <c r="CG59" s="989"/>
      <c r="CH59" s="397">
        <f>IF(EXACT(VLOOKUP(CA59,OFERTA_0,2,FALSE),CB59),1,0)</f>
        <v>1</v>
      </c>
      <c r="CI59" s="397">
        <f>IF(EXACT(VLOOKUP(CA59,OFERTA_0,3,FALSE),CC59),1,0)</f>
        <v>1</v>
      </c>
      <c r="CJ59" s="398">
        <f>IF(EXACT(VLOOKUP(CA59,OFERTA_0,4,FALSE),CD59),1,0)</f>
        <v>1</v>
      </c>
      <c r="CK59" s="398">
        <f t="shared" si="987"/>
        <v>1</v>
      </c>
      <c r="CL59" s="398">
        <f t="shared" si="988"/>
        <v>1</v>
      </c>
      <c r="CM59" s="398">
        <f>PRODUCT(CH59:CL59)</f>
        <v>1</v>
      </c>
      <c r="CN59" s="404">
        <f>ROUND(CF59,0)</f>
        <v>906390</v>
      </c>
      <c r="CO59" s="400">
        <f>CF59-CN59</f>
        <v>0</v>
      </c>
      <c r="CR59" s="1015" t="s">
        <v>456</v>
      </c>
      <c r="CS59" s="793" t="s">
        <v>457</v>
      </c>
      <c r="CT59" s="794" t="s">
        <v>148</v>
      </c>
      <c r="CU59" s="795">
        <v>60</v>
      </c>
      <c r="CV59" s="796">
        <v>25520</v>
      </c>
      <c r="CW59" s="797">
        <f t="shared" si="989"/>
        <v>1531200</v>
      </c>
      <c r="CX59" s="1002"/>
      <c r="CY59" s="397">
        <f>IF(EXACT(VLOOKUP(CR59,OFERTA_0,2,FALSE),CS59),1,0)</f>
        <v>1</v>
      </c>
      <c r="CZ59" s="397">
        <f>IF(EXACT(VLOOKUP(CR59,OFERTA_0,3,FALSE),CT59),1,0)</f>
        <v>1</v>
      </c>
      <c r="DA59" s="398">
        <f>IF(EXACT(VLOOKUP(CR59,OFERTA_0,4,FALSE),CU59),1,0)</f>
        <v>1</v>
      </c>
      <c r="DB59" s="398">
        <f t="shared" si="990"/>
        <v>1</v>
      </c>
      <c r="DC59" s="398">
        <f t="shared" si="991"/>
        <v>1</v>
      </c>
      <c r="DD59" s="398">
        <f>PRODUCT(CY59:DC59)</f>
        <v>1</v>
      </c>
      <c r="DE59" s="404">
        <f>ROUND(CW59,0)</f>
        <v>1531200</v>
      </c>
      <c r="DF59" s="400">
        <f>CW59-DE59</f>
        <v>0</v>
      </c>
      <c r="DI59" s="625" t="s">
        <v>456</v>
      </c>
      <c r="DJ59" s="582" t="s">
        <v>457</v>
      </c>
      <c r="DK59" s="583" t="s">
        <v>148</v>
      </c>
      <c r="DL59" s="584">
        <v>60</v>
      </c>
      <c r="DM59" s="487">
        <v>20468</v>
      </c>
      <c r="DN59" s="488">
        <f t="shared" si="992"/>
        <v>1228080</v>
      </c>
      <c r="DO59" s="529"/>
      <c r="DP59" s="397">
        <f>IF(EXACT(VLOOKUP(DI59,OFERTA_0,2,FALSE),DJ59),1,0)</f>
        <v>1</v>
      </c>
      <c r="DQ59" s="397">
        <f>IF(EXACT(VLOOKUP(DI59,OFERTA_0,3,FALSE),DK59),1,0)</f>
        <v>1</v>
      </c>
      <c r="DR59" s="398">
        <f>IF(EXACT(VLOOKUP(DI59,OFERTA_0,4,FALSE),DL59),1,0)</f>
        <v>1</v>
      </c>
      <c r="DS59" s="398">
        <f t="shared" si="993"/>
        <v>1</v>
      </c>
      <c r="DT59" s="398">
        <f t="shared" si="994"/>
        <v>1</v>
      </c>
      <c r="DU59" s="398">
        <f>PRODUCT(DP59:DT59)</f>
        <v>1</v>
      </c>
      <c r="DV59" s="404">
        <f>ROUND(DN59,0)</f>
        <v>1228080</v>
      </c>
      <c r="DW59" s="400">
        <f>DN59-DV59</f>
        <v>0</v>
      </c>
      <c r="DZ59" s="625" t="s">
        <v>456</v>
      </c>
      <c r="EA59" s="582" t="s">
        <v>457</v>
      </c>
      <c r="EB59" s="583" t="s">
        <v>148</v>
      </c>
      <c r="EC59" s="584">
        <v>60</v>
      </c>
      <c r="ED59" s="487">
        <v>39031.200000000004</v>
      </c>
      <c r="EE59" s="488">
        <f t="shared" si="995"/>
        <v>2341872</v>
      </c>
      <c r="EF59" s="529"/>
      <c r="EG59" s="397">
        <f>IF(EXACT(VLOOKUP(DZ59,OFERTA_0,2,FALSE),EA59),1,0)</f>
        <v>1</v>
      </c>
      <c r="EH59" s="397">
        <f>IF(EXACT(VLOOKUP(DZ59,OFERTA_0,3,FALSE),EB59),1,0)</f>
        <v>1</v>
      </c>
      <c r="EI59" s="398">
        <f>IF(EXACT(VLOOKUP(DZ59,OFERTA_0,4,FALSE),EC59),1,0)</f>
        <v>1</v>
      </c>
      <c r="EJ59" s="398">
        <f t="shared" si="996"/>
        <v>1</v>
      </c>
      <c r="EK59" s="398">
        <f t="shared" si="997"/>
        <v>1</v>
      </c>
      <c r="EL59" s="398">
        <f>PRODUCT(EG59:EK59)</f>
        <v>1</v>
      </c>
      <c r="EM59" s="404">
        <f>ROUND(EE59,0)</f>
        <v>2341872</v>
      </c>
      <c r="EN59" s="400">
        <f>EE59-EM59</f>
        <v>0</v>
      </c>
      <c r="EQ59" s="625" t="s">
        <v>456</v>
      </c>
      <c r="ER59" s="582" t="s">
        <v>457</v>
      </c>
      <c r="ES59" s="583" t="s">
        <v>148</v>
      </c>
      <c r="ET59" s="584">
        <v>60</v>
      </c>
      <c r="EU59" s="487">
        <v>41700</v>
      </c>
      <c r="EV59" s="488">
        <f t="shared" si="998"/>
        <v>2502000</v>
      </c>
      <c r="EW59" s="529"/>
      <c r="EX59" s="397">
        <f>IF(EXACT(VLOOKUP(EQ59,OFERTA_0,2,FALSE),ER59),1,0)</f>
        <v>1</v>
      </c>
      <c r="EY59" s="397">
        <f>IF(EXACT(VLOOKUP(EQ59,OFERTA_0,3,FALSE),ES59),1,0)</f>
        <v>1</v>
      </c>
      <c r="EZ59" s="398">
        <f>IF(EXACT(VLOOKUP(EQ59,OFERTA_0,4,FALSE),ET59),1,0)</f>
        <v>1</v>
      </c>
      <c r="FA59" s="398">
        <f t="shared" si="999"/>
        <v>1</v>
      </c>
      <c r="FB59" s="398">
        <f t="shared" si="1000"/>
        <v>1</v>
      </c>
      <c r="FC59" s="398">
        <f>PRODUCT(EX59:FB59)</f>
        <v>1</v>
      </c>
      <c r="FD59" s="404">
        <f>ROUND(EV59,0)</f>
        <v>2502000</v>
      </c>
      <c r="FE59" s="400">
        <f>EV59-FD59</f>
        <v>0</v>
      </c>
      <c r="FH59" s="625" t="s">
        <v>456</v>
      </c>
      <c r="FI59" s="582" t="s">
        <v>457</v>
      </c>
      <c r="FJ59" s="583" t="s">
        <v>148</v>
      </c>
      <c r="FK59" s="584">
        <v>60</v>
      </c>
      <c r="FL59" s="487">
        <v>37050</v>
      </c>
      <c r="FM59" s="488">
        <f>ROUND(FK59*FL59,0)</f>
        <v>2223000</v>
      </c>
      <c r="FN59" s="529"/>
      <c r="FO59" s="397">
        <f>IF(EXACT(VLOOKUP(FH59,OFERTA_0,2,FALSE),FI59),1,0)</f>
        <v>1</v>
      </c>
      <c r="FP59" s="397">
        <f>IF(EXACT(VLOOKUP(FH59,OFERTA_0,3,FALSE),FJ59),1,0)</f>
        <v>1</v>
      </c>
      <c r="FQ59" s="398">
        <f>IF(EXACT(VLOOKUP(FH59,OFERTA_0,4,FALSE),FK59),1,0)</f>
        <v>1</v>
      </c>
      <c r="FR59" s="398">
        <f t="shared" si="1001"/>
        <v>1</v>
      </c>
      <c r="FS59" s="398">
        <f t="shared" si="1002"/>
        <v>1</v>
      </c>
      <c r="FT59" s="398">
        <f>PRODUCT(FO59:FS59)</f>
        <v>1</v>
      </c>
      <c r="FU59" s="404">
        <f>ROUND(FM59,0)</f>
        <v>2223000</v>
      </c>
      <c r="FV59" s="400">
        <f>FM59-FU59</f>
        <v>0</v>
      </c>
      <c r="FY59" s="1046" t="s">
        <v>456</v>
      </c>
      <c r="FZ59" s="860" t="s">
        <v>457</v>
      </c>
      <c r="GA59" s="861" t="s">
        <v>148</v>
      </c>
      <c r="GB59" s="862">
        <v>60</v>
      </c>
      <c r="GC59" s="863">
        <v>31059</v>
      </c>
      <c r="GD59" s="864">
        <f t="shared" si="1003"/>
        <v>1863540</v>
      </c>
      <c r="GE59" s="1036"/>
      <c r="GF59" s="397">
        <f>IF(EXACT(VLOOKUP(FY59,OFERTA_0,2,FALSE),FZ59),1,0)</f>
        <v>1</v>
      </c>
      <c r="GG59" s="397">
        <f>IF(EXACT(VLOOKUP(FY59,OFERTA_0,3,FALSE),GA59),1,0)</f>
        <v>1</v>
      </c>
      <c r="GH59" s="398">
        <f>IF(EXACT(VLOOKUP(FY59,OFERTA_0,4,FALSE),GB59),1,0)</f>
        <v>1</v>
      </c>
      <c r="GI59" s="398">
        <f t="shared" si="1004"/>
        <v>1</v>
      </c>
      <c r="GJ59" s="398">
        <f t="shared" si="1005"/>
        <v>1</v>
      </c>
      <c r="GK59" s="398">
        <f>PRODUCT(GF59:GJ59)</f>
        <v>1</v>
      </c>
      <c r="GL59" s="404">
        <f>ROUND(GD59,0)</f>
        <v>1863540</v>
      </c>
      <c r="GM59" s="400">
        <f>GD59-GL59</f>
        <v>0</v>
      </c>
      <c r="GP59" s="625" t="s">
        <v>456</v>
      </c>
      <c r="GQ59" s="582" t="s">
        <v>457</v>
      </c>
      <c r="GR59" s="583" t="s">
        <v>148</v>
      </c>
      <c r="GS59" s="584">
        <v>60</v>
      </c>
      <c r="GT59" s="487">
        <v>20570</v>
      </c>
      <c r="GU59" s="488">
        <f t="shared" si="1006"/>
        <v>1234200</v>
      </c>
      <c r="GV59" s="529"/>
      <c r="GW59" s="397">
        <f>IF(EXACT(VLOOKUP(GP59,OFERTA_0,2,FALSE),GQ59),1,0)</f>
        <v>1</v>
      </c>
      <c r="GX59" s="397">
        <f>IF(EXACT(VLOOKUP(GP59,OFERTA_0,3,FALSE),GR59),1,0)</f>
        <v>1</v>
      </c>
      <c r="GY59" s="398">
        <f>IF(EXACT(VLOOKUP(GP59,OFERTA_0,4,FALSE),GS59),1,0)</f>
        <v>1</v>
      </c>
      <c r="GZ59" s="398">
        <f t="shared" si="1007"/>
        <v>1</v>
      </c>
      <c r="HA59" s="398">
        <f t="shared" si="1008"/>
        <v>1</v>
      </c>
      <c r="HB59" s="398">
        <f>PRODUCT(GW59:HA59)</f>
        <v>1</v>
      </c>
      <c r="HC59" s="404">
        <f>ROUND(GU59,0)</f>
        <v>1234200</v>
      </c>
      <c r="HD59" s="400">
        <f>GU59-HC59</f>
        <v>0</v>
      </c>
      <c r="HG59" s="625" t="s">
        <v>456</v>
      </c>
      <c r="HH59" s="582" t="s">
        <v>457</v>
      </c>
      <c r="HI59" s="583" t="s">
        <v>148</v>
      </c>
      <c r="HJ59" s="584">
        <v>60</v>
      </c>
      <c r="HK59" s="487">
        <v>15274.61042681081</v>
      </c>
      <c r="HL59" s="488">
        <f t="shared" si="1009"/>
        <v>916477</v>
      </c>
      <c r="HM59" s="529"/>
      <c r="HN59" s="397">
        <f>IF(EXACT(VLOOKUP(HG59,OFERTA_0,2,FALSE),HH59),1,0)</f>
        <v>1</v>
      </c>
      <c r="HO59" s="397">
        <f>IF(EXACT(VLOOKUP(HG59,OFERTA_0,3,FALSE),HI59),1,0)</f>
        <v>1</v>
      </c>
      <c r="HP59" s="398">
        <f>IF(EXACT(VLOOKUP(HG59,OFERTA_0,4,FALSE),HJ59),1,0)</f>
        <v>1</v>
      </c>
      <c r="HQ59" s="398">
        <f t="shared" si="1010"/>
        <v>1</v>
      </c>
      <c r="HR59" s="398">
        <f t="shared" si="1011"/>
        <v>1</v>
      </c>
      <c r="HS59" s="398">
        <f>PRODUCT(HN59:HR59)</f>
        <v>1</v>
      </c>
      <c r="HT59" s="404">
        <f>ROUND(HL59,0)</f>
        <v>916477</v>
      </c>
      <c r="HU59" s="400">
        <f>HL59-HT59</f>
        <v>0</v>
      </c>
      <c r="HX59" s="625" t="s">
        <v>456</v>
      </c>
      <c r="HY59" s="582" t="s">
        <v>457</v>
      </c>
      <c r="HZ59" s="583" t="s">
        <v>148</v>
      </c>
      <c r="IA59" s="584">
        <v>60</v>
      </c>
      <c r="IB59" s="487">
        <v>25000</v>
      </c>
      <c r="IC59" s="488">
        <f t="shared" si="1012"/>
        <v>1500000</v>
      </c>
      <c r="ID59" s="529"/>
      <c r="IE59" s="397">
        <f>IF(EXACT(VLOOKUP(HX59,OFERTA_0,2,FALSE),HY59),1,0)</f>
        <v>1</v>
      </c>
      <c r="IF59" s="397">
        <f>IF(EXACT(VLOOKUP(HX59,OFERTA_0,3,FALSE),HZ59),1,0)</f>
        <v>1</v>
      </c>
      <c r="IG59" s="398">
        <f>IF(EXACT(VLOOKUP(HX59,OFERTA_0,4,FALSE),IA59),1,0)</f>
        <v>1</v>
      </c>
      <c r="IH59" s="398">
        <f t="shared" si="1013"/>
        <v>1</v>
      </c>
      <c r="II59" s="398">
        <f t="shared" si="1014"/>
        <v>1</v>
      </c>
      <c r="IJ59" s="398">
        <f>PRODUCT(IE59:II59)</f>
        <v>1</v>
      </c>
      <c r="IK59" s="404">
        <f>ROUND(IC59,0)</f>
        <v>1500000</v>
      </c>
      <c r="IL59" s="400">
        <f>IC59-IK59</f>
        <v>0</v>
      </c>
      <c r="IO59" s="625" t="s">
        <v>456</v>
      </c>
      <c r="IP59" s="582" t="s">
        <v>457</v>
      </c>
      <c r="IQ59" s="583" t="s">
        <v>148</v>
      </c>
      <c r="IR59" s="584">
        <v>60</v>
      </c>
      <c r="IS59" s="487">
        <v>21800</v>
      </c>
      <c r="IT59" s="488">
        <f t="shared" si="1015"/>
        <v>1308000</v>
      </c>
      <c r="IU59" s="529"/>
      <c r="IV59" s="397">
        <f>IF(EXACT(VLOOKUP(IO59,OFERTA_0,2,FALSE),IP59),1,0)</f>
        <v>1</v>
      </c>
      <c r="IW59" s="397">
        <f>IF(EXACT(VLOOKUP(IO59,OFERTA_0,3,FALSE),IQ59),1,0)</f>
        <v>1</v>
      </c>
      <c r="IX59" s="398">
        <f>IF(EXACT(VLOOKUP(IO59,OFERTA_0,4,FALSE),IR59),1,0)</f>
        <v>1</v>
      </c>
      <c r="IY59" s="398">
        <f t="shared" si="1016"/>
        <v>1</v>
      </c>
      <c r="IZ59" s="398">
        <f t="shared" si="1017"/>
        <v>1</v>
      </c>
      <c r="JA59" s="398">
        <f>PRODUCT(IV59:IZ59)</f>
        <v>1</v>
      </c>
      <c r="JB59" s="404">
        <f>ROUND(IT59,0)</f>
        <v>1308000</v>
      </c>
      <c r="JC59" s="400">
        <f>IT59-JB59</f>
        <v>0</v>
      </c>
      <c r="JF59" s="625" t="s">
        <v>456</v>
      </c>
      <c r="JG59" s="582" t="s">
        <v>457</v>
      </c>
      <c r="JH59" s="583" t="s">
        <v>148</v>
      </c>
      <c r="JI59" s="584">
        <v>60</v>
      </c>
      <c r="JJ59" s="487">
        <v>20303</v>
      </c>
      <c r="JK59" s="488">
        <f t="shared" si="1018"/>
        <v>1218180</v>
      </c>
      <c r="JL59" s="529"/>
      <c r="JM59" s="397">
        <f>IF(EXACT(VLOOKUP(JF59,OFERTA_0,2,FALSE),JG59),1,0)</f>
        <v>1</v>
      </c>
      <c r="JN59" s="397">
        <f>IF(EXACT(VLOOKUP(JF59,OFERTA_0,3,FALSE),JH59),1,0)</f>
        <v>1</v>
      </c>
      <c r="JO59" s="398">
        <f>IF(EXACT(VLOOKUP(JF59,OFERTA_0,4,FALSE),JI59),1,0)</f>
        <v>1</v>
      </c>
      <c r="JP59" s="398">
        <f t="shared" si="1019"/>
        <v>1</v>
      </c>
      <c r="JQ59" s="398">
        <f t="shared" si="1020"/>
        <v>1</v>
      </c>
      <c r="JR59" s="398">
        <f>PRODUCT(JM59:JQ59)</f>
        <v>1</v>
      </c>
      <c r="JS59" s="404">
        <f>ROUND(JK59,0)</f>
        <v>1218180</v>
      </c>
      <c r="JT59" s="400">
        <f>JK59-JS59</f>
        <v>0</v>
      </c>
    </row>
    <row r="60" spans="2:280" ht="30.75" customHeight="1" thickBot="1">
      <c r="B60" s="508" t="s">
        <v>458</v>
      </c>
      <c r="C60" s="484" t="s">
        <v>459</v>
      </c>
      <c r="D60" s="485" t="s">
        <v>148</v>
      </c>
      <c r="E60" s="486">
        <v>1</v>
      </c>
      <c r="F60" s="487"/>
      <c r="G60" s="488">
        <f t="shared" si="976"/>
        <v>0</v>
      </c>
      <c r="H60" s="529"/>
      <c r="K60" s="508"/>
      <c r="L60" s="484"/>
      <c r="M60" s="485"/>
      <c r="N60" s="486"/>
      <c r="O60" s="487"/>
      <c r="P60" s="488"/>
      <c r="Q60" s="529"/>
      <c r="R60" s="397" t="e">
        <f>IF(EXACT(VLOOKUP(K60,OFERTA_0,2,FALSE),L60),1,0)</f>
        <v>#N/A</v>
      </c>
      <c r="S60" s="397" t="e">
        <f>IF(EXACT(VLOOKUP(K60,OFERTA_0,3,FALSE),M60),1,0)</f>
        <v>#N/A</v>
      </c>
      <c r="T60" s="398" t="e">
        <f>IF(EXACT(VLOOKUP(K60,OFERTA_0,4,FALSE),N60),1,0)</f>
        <v>#N/A</v>
      </c>
      <c r="U60" s="398">
        <f t="shared" si="977"/>
        <v>0</v>
      </c>
      <c r="V60" s="398">
        <f t="shared" si="977"/>
        <v>0</v>
      </c>
      <c r="W60" s="398" t="e">
        <f>PRODUCT(R60:V60)</f>
        <v>#N/A</v>
      </c>
      <c r="X60" s="404">
        <f>ROUND(P60,0)</f>
        <v>0</v>
      </c>
      <c r="Y60" s="400">
        <f>P60-X60</f>
        <v>0</v>
      </c>
      <c r="Z60" s="392"/>
      <c r="AA60" s="392"/>
      <c r="AB60" s="625" t="s">
        <v>458</v>
      </c>
      <c r="AC60" s="582" t="s">
        <v>459</v>
      </c>
      <c r="AD60" s="583" t="s">
        <v>148</v>
      </c>
      <c r="AE60" s="584">
        <v>1</v>
      </c>
      <c r="AF60" s="487">
        <v>74889</v>
      </c>
      <c r="AG60" s="488">
        <f t="shared" si="978"/>
        <v>74889</v>
      </c>
      <c r="AH60" s="529"/>
      <c r="AI60" s="397">
        <f>IF(EXACT(VLOOKUP(AB60,OFERTA_0,2,FALSE),AC60),1,0)</f>
        <v>1</v>
      </c>
      <c r="AJ60" s="397">
        <f>IF(EXACT(VLOOKUP(AB60,OFERTA_0,3,FALSE),AD60),1,0)</f>
        <v>1</v>
      </c>
      <c r="AK60" s="398">
        <f>IF(EXACT(VLOOKUP(AB60,OFERTA_0,4,FALSE),AE60),1,0)</f>
        <v>1</v>
      </c>
      <c r="AL60" s="398">
        <f t="shared" si="979"/>
        <v>1</v>
      </c>
      <c r="AM60" s="398">
        <f t="shared" si="980"/>
        <v>1</v>
      </c>
      <c r="AN60" s="398">
        <f>PRODUCT(AI60:AM60)</f>
        <v>1</v>
      </c>
      <c r="AO60" s="404">
        <f>ROUND(AG60,0)</f>
        <v>74889</v>
      </c>
      <c r="AP60" s="400">
        <f>AG60-AO60</f>
        <v>0</v>
      </c>
      <c r="AQ60" s="392"/>
      <c r="AR60" s="392"/>
      <c r="AS60" s="944" t="s">
        <v>458</v>
      </c>
      <c r="AT60" s="634" t="s">
        <v>459</v>
      </c>
      <c r="AU60" s="635" t="s">
        <v>148</v>
      </c>
      <c r="AV60" s="636">
        <v>1</v>
      </c>
      <c r="AW60" s="637">
        <v>137648.57295999999</v>
      </c>
      <c r="AX60" s="638">
        <f t="shared" si="981"/>
        <v>137649</v>
      </c>
      <c r="AY60" s="935"/>
      <c r="AZ60" s="397">
        <f>IF(EXACT(VLOOKUP(AS60,OFERTA_0,2,FALSE),AT60),1,0)</f>
        <v>1</v>
      </c>
      <c r="BA60" s="397">
        <f>IF(EXACT(VLOOKUP(AS60,OFERTA_0,3,FALSE),AU60),1,0)</f>
        <v>1</v>
      </c>
      <c r="BB60" s="398">
        <f>IF(EXACT(VLOOKUP(AS60,OFERTA_0,4,FALSE),AV60),1,0)</f>
        <v>1</v>
      </c>
      <c r="BC60" s="398">
        <f t="shared" si="982"/>
        <v>1</v>
      </c>
      <c r="BD60" s="398">
        <f t="shared" si="983"/>
        <v>1</v>
      </c>
      <c r="BE60" s="398">
        <f>PRODUCT(AZ60:BD60)</f>
        <v>1</v>
      </c>
      <c r="BF60" s="404">
        <f>ROUND(AX60,0)</f>
        <v>137649</v>
      </c>
      <c r="BG60" s="400">
        <f>AX60-BF60</f>
        <v>0</v>
      </c>
      <c r="BJ60" s="953" t="s">
        <v>735</v>
      </c>
      <c r="BK60" s="1056" t="s">
        <v>459</v>
      </c>
      <c r="BL60" s="718" t="s">
        <v>649</v>
      </c>
      <c r="BM60" s="719">
        <v>1</v>
      </c>
      <c r="BN60" s="720">
        <v>76274</v>
      </c>
      <c r="BO60" s="714">
        <v>76274</v>
      </c>
      <c r="BP60" s="960"/>
      <c r="BQ60" s="397">
        <f>IF(EXACT(VLOOKUP(BJ60,OFERTA_0,2,FALSE),BK60),1,0)</f>
        <v>1</v>
      </c>
      <c r="BR60" s="397">
        <f>IF(EXACT(VLOOKUP(BJ60,OFERTA_0,3,FALSE),BL60),1,0)</f>
        <v>1</v>
      </c>
      <c r="BS60" s="398">
        <f>IF(EXACT(VLOOKUP(BJ60,OFERTA_0,4,FALSE),BM60),1,0)</f>
        <v>1</v>
      </c>
      <c r="BT60" s="398">
        <f t="shared" si="984"/>
        <v>1</v>
      </c>
      <c r="BU60" s="398">
        <f t="shared" si="985"/>
        <v>1</v>
      </c>
      <c r="BV60" s="398">
        <f>PRODUCT(BQ60:BU60)</f>
        <v>1</v>
      </c>
      <c r="BW60" s="404">
        <f>ROUND(BO60,0)</f>
        <v>76274</v>
      </c>
      <c r="BX60" s="400">
        <f>BO60-BW60</f>
        <v>0</v>
      </c>
      <c r="CA60" s="625" t="s">
        <v>458</v>
      </c>
      <c r="CB60" s="755" t="s">
        <v>459</v>
      </c>
      <c r="CC60" s="583" t="s">
        <v>148</v>
      </c>
      <c r="CD60" s="584">
        <v>1</v>
      </c>
      <c r="CE60" s="756">
        <v>330105</v>
      </c>
      <c r="CF60" s="757">
        <f t="shared" si="986"/>
        <v>330105</v>
      </c>
      <c r="CG60" s="987"/>
      <c r="CH60" s="397">
        <f>IF(EXACT(VLOOKUP(CA60,OFERTA_0,2,FALSE),CB60),1,0)</f>
        <v>1</v>
      </c>
      <c r="CI60" s="397">
        <f>IF(EXACT(VLOOKUP(CA60,OFERTA_0,3,FALSE),CC60),1,0)</f>
        <v>1</v>
      </c>
      <c r="CJ60" s="398">
        <f>IF(EXACT(VLOOKUP(CA60,OFERTA_0,4,FALSE),CD60),1,0)</f>
        <v>1</v>
      </c>
      <c r="CK60" s="398">
        <f t="shared" si="987"/>
        <v>1</v>
      </c>
      <c r="CL60" s="398">
        <f t="shared" si="988"/>
        <v>1</v>
      </c>
      <c r="CM60" s="398">
        <f>PRODUCT(CH60:CL60)</f>
        <v>1</v>
      </c>
      <c r="CN60" s="404">
        <f>ROUND(CF60,0)</f>
        <v>330105</v>
      </c>
      <c r="CO60" s="400">
        <f>CF60-CN60</f>
        <v>0</v>
      </c>
      <c r="CR60" s="1019" t="s">
        <v>458</v>
      </c>
      <c r="CS60" s="816" t="s">
        <v>459</v>
      </c>
      <c r="CT60" s="817" t="s">
        <v>148</v>
      </c>
      <c r="CU60" s="818">
        <v>1</v>
      </c>
      <c r="CV60" s="819">
        <v>99760</v>
      </c>
      <c r="CW60" s="820">
        <f t="shared" si="989"/>
        <v>99760</v>
      </c>
      <c r="CX60" s="1005"/>
      <c r="CY60" s="397">
        <f>IF(EXACT(VLOOKUP(CR60,OFERTA_0,2,FALSE),CS60),1,0)</f>
        <v>1</v>
      </c>
      <c r="CZ60" s="397">
        <f>IF(EXACT(VLOOKUP(CR60,OFERTA_0,3,FALSE),CT60),1,0)</f>
        <v>1</v>
      </c>
      <c r="DA60" s="398">
        <f>IF(EXACT(VLOOKUP(CR60,OFERTA_0,4,FALSE),CU60),1,0)</f>
        <v>1</v>
      </c>
      <c r="DB60" s="398">
        <f t="shared" si="990"/>
        <v>1</v>
      </c>
      <c r="DC60" s="398">
        <f t="shared" si="991"/>
        <v>1</v>
      </c>
      <c r="DD60" s="398">
        <f>PRODUCT(CY60:DC60)</f>
        <v>1</v>
      </c>
      <c r="DE60" s="404">
        <f>ROUND(CW60,0)</f>
        <v>99760</v>
      </c>
      <c r="DF60" s="400">
        <f>CW60-DE60</f>
        <v>0</v>
      </c>
      <c r="DI60" s="625" t="s">
        <v>458</v>
      </c>
      <c r="DJ60" s="582" t="s">
        <v>459</v>
      </c>
      <c r="DK60" s="583" t="s">
        <v>148</v>
      </c>
      <c r="DL60" s="584">
        <v>1</v>
      </c>
      <c r="DM60" s="487">
        <v>76506</v>
      </c>
      <c r="DN60" s="488">
        <f t="shared" si="992"/>
        <v>76506</v>
      </c>
      <c r="DO60" s="529"/>
      <c r="DP60" s="397">
        <f>IF(EXACT(VLOOKUP(DI60,OFERTA_0,2,FALSE),DJ60),1,0)</f>
        <v>1</v>
      </c>
      <c r="DQ60" s="397">
        <f>IF(EXACT(VLOOKUP(DI60,OFERTA_0,3,FALSE),DK60),1,0)</f>
        <v>1</v>
      </c>
      <c r="DR60" s="398">
        <f>IF(EXACT(VLOOKUP(DI60,OFERTA_0,4,FALSE),DL60),1,0)</f>
        <v>1</v>
      </c>
      <c r="DS60" s="398">
        <f t="shared" si="993"/>
        <v>1</v>
      </c>
      <c r="DT60" s="398">
        <f t="shared" si="994"/>
        <v>1</v>
      </c>
      <c r="DU60" s="398">
        <f>PRODUCT(DP60:DT60)</f>
        <v>1</v>
      </c>
      <c r="DV60" s="404">
        <f>ROUND(DN60,0)</f>
        <v>76506</v>
      </c>
      <c r="DW60" s="400">
        <f>DN60-DV60</f>
        <v>0</v>
      </c>
      <c r="DZ60" s="625" t="s">
        <v>458</v>
      </c>
      <c r="EA60" s="582" t="s">
        <v>459</v>
      </c>
      <c r="EB60" s="583" t="s">
        <v>148</v>
      </c>
      <c r="EC60" s="584">
        <v>1</v>
      </c>
      <c r="ED60" s="487">
        <v>69200.100000000006</v>
      </c>
      <c r="EE60" s="488">
        <f t="shared" si="995"/>
        <v>69200</v>
      </c>
      <c r="EF60" s="529"/>
      <c r="EG60" s="397">
        <f>IF(EXACT(VLOOKUP(DZ60,OFERTA_0,2,FALSE),EA60),1,0)</f>
        <v>1</v>
      </c>
      <c r="EH60" s="397">
        <f>IF(EXACT(VLOOKUP(DZ60,OFERTA_0,3,FALSE),EB60),1,0)</f>
        <v>1</v>
      </c>
      <c r="EI60" s="398">
        <f>IF(EXACT(VLOOKUP(DZ60,OFERTA_0,4,FALSE),EC60),1,0)</f>
        <v>1</v>
      </c>
      <c r="EJ60" s="398">
        <f t="shared" si="996"/>
        <v>1</v>
      </c>
      <c r="EK60" s="398">
        <f t="shared" si="997"/>
        <v>1</v>
      </c>
      <c r="EL60" s="398">
        <f>PRODUCT(EG60:EK60)</f>
        <v>1</v>
      </c>
      <c r="EM60" s="404">
        <f>ROUND(EE60,0)</f>
        <v>69200</v>
      </c>
      <c r="EN60" s="400">
        <f>EE60-EM60</f>
        <v>0</v>
      </c>
      <c r="EQ60" s="625" t="s">
        <v>458</v>
      </c>
      <c r="ER60" s="582" t="s">
        <v>459</v>
      </c>
      <c r="ES60" s="583" t="s">
        <v>148</v>
      </c>
      <c r="ET60" s="584">
        <v>1</v>
      </c>
      <c r="EU60" s="487">
        <v>125400</v>
      </c>
      <c r="EV60" s="488">
        <f t="shared" si="998"/>
        <v>125400</v>
      </c>
      <c r="EW60" s="529"/>
      <c r="EX60" s="397">
        <f>IF(EXACT(VLOOKUP(EQ60,OFERTA_0,2,FALSE),ER60),1,0)</f>
        <v>1</v>
      </c>
      <c r="EY60" s="397">
        <f>IF(EXACT(VLOOKUP(EQ60,OFERTA_0,3,FALSE),ES60),1,0)</f>
        <v>1</v>
      </c>
      <c r="EZ60" s="398">
        <f>IF(EXACT(VLOOKUP(EQ60,OFERTA_0,4,FALSE),ET60),1,0)</f>
        <v>1</v>
      </c>
      <c r="FA60" s="398">
        <f t="shared" si="999"/>
        <v>1</v>
      </c>
      <c r="FB60" s="398">
        <f t="shared" si="1000"/>
        <v>1</v>
      </c>
      <c r="FC60" s="398">
        <f>PRODUCT(EX60:FB60)</f>
        <v>1</v>
      </c>
      <c r="FD60" s="404">
        <f>ROUND(EV60,0)</f>
        <v>125400</v>
      </c>
      <c r="FE60" s="400">
        <f>EV60-FD60</f>
        <v>0</v>
      </c>
      <c r="FH60" s="625" t="s">
        <v>458</v>
      </c>
      <c r="FI60" s="582" t="s">
        <v>459</v>
      </c>
      <c r="FJ60" s="583" t="s">
        <v>148</v>
      </c>
      <c r="FK60" s="584">
        <v>1</v>
      </c>
      <c r="FL60" s="487">
        <v>243750</v>
      </c>
      <c r="FM60" s="488">
        <f>ROUND(FK60*FL60,0)</f>
        <v>243750</v>
      </c>
      <c r="FN60" s="529"/>
      <c r="FO60" s="397">
        <f>IF(EXACT(VLOOKUP(FH60,OFERTA_0,2,FALSE),FI60),1,0)</f>
        <v>1</v>
      </c>
      <c r="FP60" s="397">
        <f>IF(EXACT(VLOOKUP(FH60,OFERTA_0,3,FALSE),FJ60),1,0)</f>
        <v>1</v>
      </c>
      <c r="FQ60" s="398">
        <f>IF(EXACT(VLOOKUP(FH60,OFERTA_0,4,FALSE),FK60),1,0)</f>
        <v>1</v>
      </c>
      <c r="FR60" s="398">
        <f t="shared" si="1001"/>
        <v>1</v>
      </c>
      <c r="FS60" s="398">
        <f t="shared" si="1002"/>
        <v>1</v>
      </c>
      <c r="FT60" s="398">
        <f>PRODUCT(FO60:FS60)</f>
        <v>1</v>
      </c>
      <c r="FU60" s="404">
        <f>ROUND(FM60,0)</f>
        <v>243750</v>
      </c>
      <c r="FV60" s="400">
        <f>FM60-FU60</f>
        <v>0</v>
      </c>
      <c r="FY60" s="1046" t="s">
        <v>458</v>
      </c>
      <c r="FZ60" s="860" t="s">
        <v>459</v>
      </c>
      <c r="GA60" s="861" t="s">
        <v>148</v>
      </c>
      <c r="GB60" s="862">
        <v>1</v>
      </c>
      <c r="GC60" s="863">
        <v>186844.28</v>
      </c>
      <c r="GD60" s="864">
        <f t="shared" si="1003"/>
        <v>186844</v>
      </c>
      <c r="GE60" s="1036"/>
      <c r="GF60" s="397">
        <f>IF(EXACT(VLOOKUP(FY60,OFERTA_0,2,FALSE),FZ60),1,0)</f>
        <v>1</v>
      </c>
      <c r="GG60" s="397">
        <f>IF(EXACT(VLOOKUP(FY60,OFERTA_0,3,FALSE),GA60),1,0)</f>
        <v>1</v>
      </c>
      <c r="GH60" s="398">
        <f>IF(EXACT(VLOOKUP(FY60,OFERTA_0,4,FALSE),GB60),1,0)</f>
        <v>1</v>
      </c>
      <c r="GI60" s="398">
        <f t="shared" si="1004"/>
        <v>1</v>
      </c>
      <c r="GJ60" s="398">
        <f t="shared" si="1005"/>
        <v>1</v>
      </c>
      <c r="GK60" s="398">
        <f>PRODUCT(GF60:GJ60)</f>
        <v>1</v>
      </c>
      <c r="GL60" s="404">
        <f>ROUND(GD60,0)</f>
        <v>186844</v>
      </c>
      <c r="GM60" s="400">
        <f>GD60-GL60</f>
        <v>0</v>
      </c>
      <c r="GP60" s="625" t="s">
        <v>458</v>
      </c>
      <c r="GQ60" s="582" t="s">
        <v>459</v>
      </c>
      <c r="GR60" s="583" t="s">
        <v>148</v>
      </c>
      <c r="GS60" s="584">
        <v>1</v>
      </c>
      <c r="GT60" s="487">
        <v>76889</v>
      </c>
      <c r="GU60" s="488">
        <f t="shared" si="1006"/>
        <v>76889</v>
      </c>
      <c r="GV60" s="529"/>
      <c r="GW60" s="397">
        <f>IF(EXACT(VLOOKUP(GP60,OFERTA_0,2,FALSE),GQ60),1,0)</f>
        <v>1</v>
      </c>
      <c r="GX60" s="397">
        <f>IF(EXACT(VLOOKUP(GP60,OFERTA_0,3,FALSE),GR60),1,0)</f>
        <v>1</v>
      </c>
      <c r="GY60" s="398">
        <f>IF(EXACT(VLOOKUP(GP60,OFERTA_0,4,FALSE),GS60),1,0)</f>
        <v>1</v>
      </c>
      <c r="GZ60" s="398">
        <f t="shared" si="1007"/>
        <v>1</v>
      </c>
      <c r="HA60" s="398">
        <f t="shared" si="1008"/>
        <v>1</v>
      </c>
      <c r="HB60" s="398">
        <f>PRODUCT(GW60:HA60)</f>
        <v>1</v>
      </c>
      <c r="HC60" s="404">
        <f>ROUND(GU60,0)</f>
        <v>76889</v>
      </c>
      <c r="HD60" s="400">
        <f>GU60-HC60</f>
        <v>0</v>
      </c>
      <c r="HG60" s="625" t="s">
        <v>458</v>
      </c>
      <c r="HH60" s="582" t="s">
        <v>459</v>
      </c>
      <c r="HI60" s="583" t="s">
        <v>148</v>
      </c>
      <c r="HJ60" s="584">
        <v>1</v>
      </c>
      <c r="HK60" s="487">
        <v>95264.319782054037</v>
      </c>
      <c r="HL60" s="488">
        <f t="shared" si="1009"/>
        <v>95264</v>
      </c>
      <c r="HM60" s="529"/>
      <c r="HN60" s="397">
        <f>IF(EXACT(VLOOKUP(HG60,OFERTA_0,2,FALSE),HH60),1,0)</f>
        <v>1</v>
      </c>
      <c r="HO60" s="397">
        <f>IF(EXACT(VLOOKUP(HG60,OFERTA_0,3,FALSE),HI60),1,0)</f>
        <v>1</v>
      </c>
      <c r="HP60" s="398">
        <f>IF(EXACT(VLOOKUP(HG60,OFERTA_0,4,FALSE),HJ60),1,0)</f>
        <v>1</v>
      </c>
      <c r="HQ60" s="398">
        <f t="shared" si="1010"/>
        <v>1</v>
      </c>
      <c r="HR60" s="398">
        <f t="shared" si="1011"/>
        <v>1</v>
      </c>
      <c r="HS60" s="398">
        <f>PRODUCT(HN60:HR60)</f>
        <v>1</v>
      </c>
      <c r="HT60" s="404">
        <f>ROUND(HL60,0)</f>
        <v>95264</v>
      </c>
      <c r="HU60" s="400">
        <f>HL60-HT60</f>
        <v>0</v>
      </c>
      <c r="HX60" s="625" t="s">
        <v>458</v>
      </c>
      <c r="HY60" s="582" t="s">
        <v>459</v>
      </c>
      <c r="HZ60" s="583" t="s">
        <v>148</v>
      </c>
      <c r="IA60" s="584">
        <v>1</v>
      </c>
      <c r="IB60" s="487">
        <v>150000</v>
      </c>
      <c r="IC60" s="488">
        <f t="shared" si="1012"/>
        <v>150000</v>
      </c>
      <c r="ID60" s="529"/>
      <c r="IE60" s="397">
        <f>IF(EXACT(VLOOKUP(HX60,OFERTA_0,2,FALSE),HY60),1,0)</f>
        <v>1</v>
      </c>
      <c r="IF60" s="397">
        <f>IF(EXACT(VLOOKUP(HX60,OFERTA_0,3,FALSE),HZ60),1,0)</f>
        <v>1</v>
      </c>
      <c r="IG60" s="398">
        <f>IF(EXACT(VLOOKUP(HX60,OFERTA_0,4,FALSE),IA60),1,0)</f>
        <v>1</v>
      </c>
      <c r="IH60" s="398">
        <f t="shared" si="1013"/>
        <v>1</v>
      </c>
      <c r="II60" s="398">
        <f t="shared" si="1014"/>
        <v>1</v>
      </c>
      <c r="IJ60" s="398">
        <f>PRODUCT(IE60:II60)</f>
        <v>1</v>
      </c>
      <c r="IK60" s="404">
        <f>ROUND(IC60,0)</f>
        <v>150000</v>
      </c>
      <c r="IL60" s="400">
        <f>IC60-IK60</f>
        <v>0</v>
      </c>
      <c r="IO60" s="625" t="s">
        <v>458</v>
      </c>
      <c r="IP60" s="582" t="s">
        <v>459</v>
      </c>
      <c r="IQ60" s="583" t="s">
        <v>148</v>
      </c>
      <c r="IR60" s="584">
        <v>1</v>
      </c>
      <c r="IS60" s="487">
        <v>138500</v>
      </c>
      <c r="IT60" s="488">
        <f t="shared" si="1015"/>
        <v>138500</v>
      </c>
      <c r="IU60" s="529"/>
      <c r="IV60" s="397">
        <f>IF(EXACT(VLOOKUP(IO60,OFERTA_0,2,FALSE),IP60),1,0)</f>
        <v>1</v>
      </c>
      <c r="IW60" s="397">
        <f>IF(EXACT(VLOOKUP(IO60,OFERTA_0,3,FALSE),IQ60),1,0)</f>
        <v>1</v>
      </c>
      <c r="IX60" s="398">
        <f>IF(EXACT(VLOOKUP(IO60,OFERTA_0,4,FALSE),IR60),1,0)</f>
        <v>1</v>
      </c>
      <c r="IY60" s="398">
        <f t="shared" si="1016"/>
        <v>1</v>
      </c>
      <c r="IZ60" s="398">
        <f t="shared" si="1017"/>
        <v>1</v>
      </c>
      <c r="JA60" s="398">
        <f>PRODUCT(IV60:IZ60)</f>
        <v>1</v>
      </c>
      <c r="JB60" s="404">
        <f>ROUND(IT60,0)</f>
        <v>138500</v>
      </c>
      <c r="JC60" s="400">
        <f>IT60-JB60</f>
        <v>0</v>
      </c>
      <c r="JF60" s="625" t="s">
        <v>458</v>
      </c>
      <c r="JG60" s="582" t="s">
        <v>459</v>
      </c>
      <c r="JH60" s="583" t="s">
        <v>148</v>
      </c>
      <c r="JI60" s="584">
        <v>1</v>
      </c>
      <c r="JJ60" s="487">
        <v>75891</v>
      </c>
      <c r="JK60" s="488">
        <f t="shared" si="1018"/>
        <v>75891</v>
      </c>
      <c r="JL60" s="529"/>
      <c r="JM60" s="397">
        <f>IF(EXACT(VLOOKUP(JF60,OFERTA_0,2,FALSE),JG60),1,0)</f>
        <v>1</v>
      </c>
      <c r="JN60" s="397">
        <f>IF(EXACT(VLOOKUP(JF60,OFERTA_0,3,FALSE),JH60),1,0)</f>
        <v>1</v>
      </c>
      <c r="JO60" s="398">
        <f>IF(EXACT(VLOOKUP(JF60,OFERTA_0,4,FALSE),JI60),1,0)</f>
        <v>1</v>
      </c>
      <c r="JP60" s="398">
        <f t="shared" si="1019"/>
        <v>1</v>
      </c>
      <c r="JQ60" s="398">
        <f t="shared" si="1020"/>
        <v>1</v>
      </c>
      <c r="JR60" s="398">
        <f>PRODUCT(JM60:JQ60)</f>
        <v>1</v>
      </c>
      <c r="JS60" s="404">
        <f>ROUND(JK60,0)</f>
        <v>75891</v>
      </c>
      <c r="JT60" s="400">
        <f>JK60-JS60</f>
        <v>0</v>
      </c>
    </row>
    <row r="61" spans="2:280" ht="21.75" customHeight="1" thickTop="1" thickBot="1">
      <c r="B61" s="494" t="s">
        <v>460</v>
      </c>
      <c r="C61" s="477" t="s">
        <v>207</v>
      </c>
      <c r="D61" s="478"/>
      <c r="E61" s="479"/>
      <c r="F61" s="480"/>
      <c r="G61" s="495"/>
      <c r="H61" s="500">
        <f>SUM(G62:G69)</f>
        <v>0</v>
      </c>
      <c r="K61" s="494"/>
      <c r="L61" s="477"/>
      <c r="M61" s="478"/>
      <c r="N61" s="479"/>
      <c r="O61" s="480"/>
      <c r="P61" s="495"/>
      <c r="Q61" s="500"/>
      <c r="R61" s="397"/>
      <c r="S61" s="397"/>
      <c r="T61" s="401"/>
      <c r="U61" s="401"/>
      <c r="V61" s="401"/>
      <c r="W61" s="401"/>
      <c r="X61" s="402"/>
      <c r="Y61" s="403"/>
      <c r="Z61" s="392"/>
      <c r="AA61" s="392"/>
      <c r="AB61" s="622" t="s">
        <v>460</v>
      </c>
      <c r="AC61" s="587" t="s">
        <v>207</v>
      </c>
      <c r="AD61" s="588"/>
      <c r="AE61" s="589"/>
      <c r="AF61" s="480"/>
      <c r="AG61" s="495"/>
      <c r="AH61" s="500">
        <f>SUM(AG62:AG69)</f>
        <v>28547220</v>
      </c>
      <c r="AI61" s="397"/>
      <c r="AJ61" s="397"/>
      <c r="AK61" s="401"/>
      <c r="AL61" s="401"/>
      <c r="AM61" s="401"/>
      <c r="AN61" s="401"/>
      <c r="AO61" s="402"/>
      <c r="AP61" s="403"/>
      <c r="AQ61" s="392"/>
      <c r="AR61" s="392"/>
      <c r="AS61" s="941" t="s">
        <v>460</v>
      </c>
      <c r="AT61" s="653" t="s">
        <v>207</v>
      </c>
      <c r="AU61" s="644"/>
      <c r="AV61" s="645"/>
      <c r="AW61" s="646"/>
      <c r="AX61" s="647"/>
      <c r="AY61" s="930">
        <f>SUM(AX62:AX69)</f>
        <v>45599916</v>
      </c>
      <c r="AZ61" s="397"/>
      <c r="BA61" s="397"/>
      <c r="BB61" s="401"/>
      <c r="BC61" s="401"/>
      <c r="BD61" s="401"/>
      <c r="BE61" s="401"/>
      <c r="BF61" s="402"/>
      <c r="BG61" s="403"/>
      <c r="BJ61" s="955" t="s">
        <v>736</v>
      </c>
      <c r="BK61" s="716" t="s">
        <v>664</v>
      </c>
      <c r="BL61" s="717"/>
      <c r="BM61" s="717"/>
      <c r="BN61" s="717"/>
      <c r="BO61" s="717"/>
      <c r="BP61" s="965">
        <v>21501225</v>
      </c>
      <c r="BQ61" s="397"/>
      <c r="BR61" s="397"/>
      <c r="BS61" s="401"/>
      <c r="BT61" s="401"/>
      <c r="BU61" s="401"/>
      <c r="BV61" s="401"/>
      <c r="BW61" s="402"/>
      <c r="BX61" s="403"/>
      <c r="CA61" s="622" t="s">
        <v>460</v>
      </c>
      <c r="CB61" s="587" t="s">
        <v>207</v>
      </c>
      <c r="CC61" s="588"/>
      <c r="CD61" s="589"/>
      <c r="CE61" s="761"/>
      <c r="CF61" s="762"/>
      <c r="CG61" s="980">
        <f>SUM(CF62:CF69)</f>
        <v>34716416</v>
      </c>
      <c r="CH61" s="397"/>
      <c r="CI61" s="397"/>
      <c r="CJ61" s="401"/>
      <c r="CK61" s="401"/>
      <c r="CL61" s="401"/>
      <c r="CM61" s="401"/>
      <c r="CN61" s="402"/>
      <c r="CO61" s="403"/>
      <c r="CR61" s="1016" t="s">
        <v>460</v>
      </c>
      <c r="CS61" s="801" t="s">
        <v>207</v>
      </c>
      <c r="CT61" s="802"/>
      <c r="CU61" s="803"/>
      <c r="CV61" s="804"/>
      <c r="CW61" s="805"/>
      <c r="CX61" s="1000">
        <f>SUM(CW62:CW69)</f>
        <v>56345840</v>
      </c>
      <c r="CY61" s="397"/>
      <c r="CZ61" s="397"/>
      <c r="DA61" s="401"/>
      <c r="DB61" s="401"/>
      <c r="DC61" s="401"/>
      <c r="DD61" s="401"/>
      <c r="DE61" s="402"/>
      <c r="DF61" s="403"/>
      <c r="DI61" s="622" t="s">
        <v>460</v>
      </c>
      <c r="DJ61" s="587" t="s">
        <v>207</v>
      </c>
      <c r="DK61" s="588"/>
      <c r="DL61" s="589"/>
      <c r="DM61" s="480"/>
      <c r="DN61" s="495"/>
      <c r="DO61" s="500">
        <f>SUM(DN62:DN69)</f>
        <v>21566714</v>
      </c>
      <c r="DP61" s="397"/>
      <c r="DQ61" s="397"/>
      <c r="DR61" s="401"/>
      <c r="DS61" s="401"/>
      <c r="DT61" s="401"/>
      <c r="DU61" s="401"/>
      <c r="DV61" s="402"/>
      <c r="DW61" s="403"/>
      <c r="DZ61" s="622" t="s">
        <v>460</v>
      </c>
      <c r="EA61" s="587" t="s">
        <v>207</v>
      </c>
      <c r="EB61" s="588"/>
      <c r="EC61" s="589"/>
      <c r="ED61" s="480"/>
      <c r="EE61" s="495"/>
      <c r="EF61" s="500">
        <f>SUM(EE62:EE69)</f>
        <v>19027408</v>
      </c>
      <c r="EG61" s="397"/>
      <c r="EH61" s="397"/>
      <c r="EI61" s="401"/>
      <c r="EJ61" s="401"/>
      <c r="EK61" s="401"/>
      <c r="EL61" s="401"/>
      <c r="EM61" s="402"/>
      <c r="EN61" s="403"/>
      <c r="EQ61" s="622" t="s">
        <v>460</v>
      </c>
      <c r="ER61" s="587" t="s">
        <v>207</v>
      </c>
      <c r="ES61" s="588"/>
      <c r="ET61" s="589"/>
      <c r="EU61" s="480"/>
      <c r="EV61" s="495"/>
      <c r="EW61" s="500">
        <f>SUM(EV62:EV69)</f>
        <v>65923500</v>
      </c>
      <c r="EX61" s="397"/>
      <c r="EY61" s="397"/>
      <c r="EZ61" s="401"/>
      <c r="FA61" s="401"/>
      <c r="FB61" s="401"/>
      <c r="FC61" s="401"/>
      <c r="FD61" s="402"/>
      <c r="FE61" s="403"/>
      <c r="FH61" s="622" t="s">
        <v>460</v>
      </c>
      <c r="FI61" s="587" t="s">
        <v>207</v>
      </c>
      <c r="FJ61" s="588"/>
      <c r="FK61" s="589"/>
      <c r="FL61" s="480">
        <v>0</v>
      </c>
      <c r="FM61" s="495"/>
      <c r="FN61" s="500">
        <f>SUM(FM62:FM69)</f>
        <v>59104500</v>
      </c>
      <c r="FO61" s="397"/>
      <c r="FP61" s="397"/>
      <c r="FQ61" s="401"/>
      <c r="FR61" s="401"/>
      <c r="FS61" s="401"/>
      <c r="FT61" s="401"/>
      <c r="FU61" s="402"/>
      <c r="FV61" s="403"/>
      <c r="FY61" s="1043" t="s">
        <v>460</v>
      </c>
      <c r="FZ61" s="869" t="s">
        <v>207</v>
      </c>
      <c r="GA61" s="870"/>
      <c r="GB61" s="871"/>
      <c r="GC61" s="872"/>
      <c r="GD61" s="873"/>
      <c r="GE61" s="1031">
        <f>SUM(GD62:GD69)</f>
        <v>46087767</v>
      </c>
      <c r="GF61" s="397"/>
      <c r="GG61" s="397"/>
      <c r="GH61" s="401"/>
      <c r="GI61" s="401"/>
      <c r="GJ61" s="401"/>
      <c r="GK61" s="401"/>
      <c r="GL61" s="402"/>
      <c r="GM61" s="403"/>
      <c r="GP61" s="622" t="s">
        <v>460</v>
      </c>
      <c r="GQ61" s="587" t="s">
        <v>207</v>
      </c>
      <c r="GR61" s="588"/>
      <c r="GS61" s="589"/>
      <c r="GT61" s="480"/>
      <c r="GU61" s="495"/>
      <c r="GV61" s="500">
        <f>SUM(GU62:GU69)</f>
        <v>21674545</v>
      </c>
      <c r="GW61" s="397"/>
      <c r="GX61" s="397"/>
      <c r="GY61" s="401"/>
      <c r="GZ61" s="401"/>
      <c r="HA61" s="401"/>
      <c r="HB61" s="401"/>
      <c r="HC61" s="402"/>
      <c r="HD61" s="403"/>
      <c r="HG61" s="622" t="s">
        <v>460</v>
      </c>
      <c r="HH61" s="587" t="s">
        <v>207</v>
      </c>
      <c r="HI61" s="588"/>
      <c r="HJ61" s="589"/>
      <c r="HK61" s="480"/>
      <c r="HL61" s="495"/>
      <c r="HM61" s="500">
        <f>SUM(HL62:HL69)</f>
        <v>35803479</v>
      </c>
      <c r="HN61" s="397"/>
      <c r="HO61" s="397"/>
      <c r="HP61" s="401"/>
      <c r="HQ61" s="401"/>
      <c r="HR61" s="401"/>
      <c r="HS61" s="401"/>
      <c r="HT61" s="402"/>
      <c r="HU61" s="403"/>
      <c r="HX61" s="622" t="s">
        <v>460</v>
      </c>
      <c r="HY61" s="587" t="s">
        <v>207</v>
      </c>
      <c r="HZ61" s="588"/>
      <c r="IA61" s="589"/>
      <c r="IB61" s="480"/>
      <c r="IC61" s="495"/>
      <c r="ID61" s="500">
        <f>SUM(IC62:IC69)</f>
        <v>62710000</v>
      </c>
      <c r="IE61" s="397"/>
      <c r="IF61" s="397"/>
      <c r="IG61" s="401"/>
      <c r="IH61" s="401"/>
      <c r="II61" s="401"/>
      <c r="IJ61" s="401"/>
      <c r="IK61" s="402"/>
      <c r="IL61" s="403"/>
      <c r="IO61" s="622" t="s">
        <v>460</v>
      </c>
      <c r="IP61" s="587" t="s">
        <v>207</v>
      </c>
      <c r="IQ61" s="588"/>
      <c r="IR61" s="589"/>
      <c r="IS61" s="480"/>
      <c r="IT61" s="495"/>
      <c r="IU61" s="500">
        <f>SUM(IT62:IT69)</f>
        <v>34782300</v>
      </c>
      <c r="IV61" s="397"/>
      <c r="IW61" s="397"/>
      <c r="IX61" s="401"/>
      <c r="IY61" s="401"/>
      <c r="IZ61" s="401"/>
      <c r="JA61" s="401"/>
      <c r="JB61" s="402"/>
      <c r="JC61" s="403"/>
      <c r="JF61" s="622" t="s">
        <v>460</v>
      </c>
      <c r="JG61" s="587" t="s">
        <v>207</v>
      </c>
      <c r="JH61" s="588"/>
      <c r="JI61" s="589"/>
      <c r="JJ61" s="480"/>
      <c r="JK61" s="495"/>
      <c r="JL61" s="500">
        <f>SUM(JK62:JK69)</f>
        <v>21393501</v>
      </c>
      <c r="JM61" s="397"/>
      <c r="JN61" s="397"/>
      <c r="JO61" s="401"/>
      <c r="JP61" s="401"/>
      <c r="JQ61" s="401"/>
      <c r="JR61" s="401"/>
      <c r="JS61" s="402"/>
      <c r="JT61" s="403"/>
    </row>
    <row r="62" spans="2:280" ht="58.5" customHeight="1" thickTop="1" thickBot="1">
      <c r="B62" s="524"/>
      <c r="C62" s="525" t="s">
        <v>208</v>
      </c>
      <c r="D62" s="526"/>
      <c r="E62" s="526"/>
      <c r="F62" s="527"/>
      <c r="G62" s="528"/>
      <c r="H62" s="529"/>
      <c r="K62" s="524"/>
      <c r="L62" s="526"/>
      <c r="M62" s="526"/>
      <c r="N62" s="526"/>
      <c r="O62" s="527"/>
      <c r="P62" s="528"/>
      <c r="Q62" s="529"/>
      <c r="R62" s="397"/>
      <c r="S62" s="397"/>
      <c r="T62" s="401"/>
      <c r="U62" s="401"/>
      <c r="V62" s="401"/>
      <c r="W62" s="401"/>
      <c r="X62" s="402"/>
      <c r="Y62" s="403"/>
      <c r="Z62" s="392"/>
      <c r="AA62" s="392"/>
      <c r="AB62" s="628"/>
      <c r="AC62" s="602" t="s">
        <v>208</v>
      </c>
      <c r="AD62" s="602"/>
      <c r="AE62" s="602"/>
      <c r="AF62" s="527"/>
      <c r="AG62" s="528"/>
      <c r="AH62" s="529"/>
      <c r="AI62" s="397"/>
      <c r="AJ62" s="397"/>
      <c r="AK62" s="401"/>
      <c r="AL62" s="401"/>
      <c r="AM62" s="401"/>
      <c r="AN62" s="401"/>
      <c r="AO62" s="402"/>
      <c r="AP62" s="403"/>
      <c r="AQ62" s="392"/>
      <c r="AR62" s="392"/>
      <c r="AS62" s="947"/>
      <c r="AT62" s="679" t="s">
        <v>208</v>
      </c>
      <c r="AU62" s="670"/>
      <c r="AV62" s="670"/>
      <c r="AW62" s="671"/>
      <c r="AX62" s="672"/>
      <c r="AY62" s="935"/>
      <c r="AZ62" s="397"/>
      <c r="BA62" s="397"/>
      <c r="BB62" s="401"/>
      <c r="BC62" s="401"/>
      <c r="BD62" s="401"/>
      <c r="BE62" s="401"/>
      <c r="BF62" s="402"/>
      <c r="BG62" s="403"/>
      <c r="BJ62" s="731"/>
      <c r="BK62" s="734" t="s">
        <v>665</v>
      </c>
      <c r="BL62" s="731"/>
      <c r="BM62" s="731"/>
      <c r="BN62" s="731"/>
      <c r="BO62" s="731"/>
      <c r="BP62" s="706"/>
      <c r="BQ62" s="397"/>
      <c r="BR62" s="397"/>
      <c r="BS62" s="401"/>
      <c r="BT62" s="401"/>
      <c r="BU62" s="401"/>
      <c r="BV62" s="401"/>
      <c r="BW62" s="402"/>
      <c r="BX62" s="403"/>
      <c r="CA62" s="628"/>
      <c r="CB62" s="602" t="s">
        <v>208</v>
      </c>
      <c r="CC62" s="602"/>
      <c r="CD62" s="602"/>
      <c r="CE62" s="602"/>
      <c r="CF62" s="602"/>
      <c r="CG62" s="986"/>
      <c r="CH62" s="397"/>
      <c r="CI62" s="397"/>
      <c r="CJ62" s="401"/>
      <c r="CK62" s="401"/>
      <c r="CL62" s="401"/>
      <c r="CM62" s="401"/>
      <c r="CN62" s="402"/>
      <c r="CO62" s="403"/>
      <c r="CR62" s="1023"/>
      <c r="CS62" s="834" t="s">
        <v>208</v>
      </c>
      <c r="CT62" s="835"/>
      <c r="CU62" s="835"/>
      <c r="CV62" s="835"/>
      <c r="CW62" s="835"/>
      <c r="CX62" s="1009"/>
      <c r="CY62" s="397"/>
      <c r="CZ62" s="397"/>
      <c r="DA62" s="401"/>
      <c r="DB62" s="401"/>
      <c r="DC62" s="401"/>
      <c r="DD62" s="401"/>
      <c r="DE62" s="402"/>
      <c r="DF62" s="403"/>
      <c r="DI62" s="628"/>
      <c r="DJ62" s="602" t="s">
        <v>208</v>
      </c>
      <c r="DK62" s="602"/>
      <c r="DL62" s="602"/>
      <c r="DM62" s="527"/>
      <c r="DN62" s="528"/>
      <c r="DO62" s="529"/>
      <c r="DP62" s="397"/>
      <c r="DQ62" s="397"/>
      <c r="DR62" s="401"/>
      <c r="DS62" s="401"/>
      <c r="DT62" s="401"/>
      <c r="DU62" s="401"/>
      <c r="DV62" s="402"/>
      <c r="DW62" s="403"/>
      <c r="DZ62" s="628"/>
      <c r="EA62" s="602" t="s">
        <v>208</v>
      </c>
      <c r="EB62" s="602"/>
      <c r="EC62" s="602"/>
      <c r="ED62" s="527"/>
      <c r="EE62" s="528"/>
      <c r="EF62" s="529"/>
      <c r="EG62" s="397"/>
      <c r="EH62" s="397"/>
      <c r="EI62" s="401"/>
      <c r="EJ62" s="401"/>
      <c r="EK62" s="401"/>
      <c r="EL62" s="401"/>
      <c r="EM62" s="402"/>
      <c r="EN62" s="403"/>
      <c r="EQ62" s="628"/>
      <c r="ER62" s="602" t="s">
        <v>208</v>
      </c>
      <c r="ES62" s="602"/>
      <c r="ET62" s="602"/>
      <c r="EU62" s="527"/>
      <c r="EV62" s="528"/>
      <c r="EW62" s="529"/>
      <c r="EX62" s="397"/>
      <c r="EY62" s="397"/>
      <c r="EZ62" s="401"/>
      <c r="FA62" s="401"/>
      <c r="FB62" s="401"/>
      <c r="FC62" s="401"/>
      <c r="FD62" s="402"/>
      <c r="FE62" s="403"/>
      <c r="FH62" s="628"/>
      <c r="FI62" s="602" t="s">
        <v>208</v>
      </c>
      <c r="FJ62" s="602"/>
      <c r="FK62" s="602"/>
      <c r="FL62" s="527">
        <v>0</v>
      </c>
      <c r="FM62" s="528"/>
      <c r="FN62" s="529"/>
      <c r="FO62" s="397"/>
      <c r="FP62" s="397"/>
      <c r="FQ62" s="401"/>
      <c r="FR62" s="401"/>
      <c r="FS62" s="401"/>
      <c r="FT62" s="401"/>
      <c r="FU62" s="402"/>
      <c r="FV62" s="403"/>
      <c r="FY62" s="1049"/>
      <c r="FZ62" s="892" t="s">
        <v>208</v>
      </c>
      <c r="GA62" s="892"/>
      <c r="GB62" s="892"/>
      <c r="GC62" s="893"/>
      <c r="GD62" s="894"/>
      <c r="GE62" s="1036"/>
      <c r="GF62" s="397"/>
      <c r="GG62" s="397"/>
      <c r="GH62" s="401"/>
      <c r="GI62" s="401"/>
      <c r="GJ62" s="401"/>
      <c r="GK62" s="401"/>
      <c r="GL62" s="402"/>
      <c r="GM62" s="403"/>
      <c r="GP62" s="628"/>
      <c r="GQ62" s="602" t="s">
        <v>208</v>
      </c>
      <c r="GR62" s="602"/>
      <c r="GS62" s="602"/>
      <c r="GT62" s="527"/>
      <c r="GU62" s="528"/>
      <c r="GV62" s="529"/>
      <c r="GW62" s="397"/>
      <c r="GX62" s="397"/>
      <c r="GY62" s="401"/>
      <c r="GZ62" s="401"/>
      <c r="HA62" s="401"/>
      <c r="HB62" s="401"/>
      <c r="HC62" s="402"/>
      <c r="HD62" s="403"/>
      <c r="HG62" s="628"/>
      <c r="HH62" s="602" t="s">
        <v>208</v>
      </c>
      <c r="HI62" s="602"/>
      <c r="HJ62" s="602"/>
      <c r="HK62" s="527"/>
      <c r="HL62" s="528"/>
      <c r="HM62" s="529"/>
      <c r="HN62" s="397"/>
      <c r="HO62" s="397"/>
      <c r="HP62" s="401"/>
      <c r="HQ62" s="401"/>
      <c r="HR62" s="401"/>
      <c r="HS62" s="401"/>
      <c r="HT62" s="402"/>
      <c r="HU62" s="403"/>
      <c r="HX62" s="628"/>
      <c r="HY62" s="602" t="s">
        <v>208</v>
      </c>
      <c r="HZ62" s="602"/>
      <c r="IA62" s="602"/>
      <c r="IB62" s="527"/>
      <c r="IC62" s="528"/>
      <c r="ID62" s="529"/>
      <c r="IE62" s="397"/>
      <c r="IF62" s="397"/>
      <c r="IG62" s="401"/>
      <c r="IH62" s="401"/>
      <c r="II62" s="401"/>
      <c r="IJ62" s="401"/>
      <c r="IK62" s="402"/>
      <c r="IL62" s="403"/>
      <c r="IO62" s="628"/>
      <c r="IP62" s="602" t="s">
        <v>208</v>
      </c>
      <c r="IQ62" s="602"/>
      <c r="IR62" s="602"/>
      <c r="IS62" s="527"/>
      <c r="IT62" s="528"/>
      <c r="IU62" s="529"/>
      <c r="IV62" s="397"/>
      <c r="IW62" s="397"/>
      <c r="IX62" s="401"/>
      <c r="IY62" s="401"/>
      <c r="IZ62" s="401"/>
      <c r="JA62" s="401"/>
      <c r="JB62" s="402"/>
      <c r="JC62" s="403"/>
      <c r="JF62" s="628"/>
      <c r="JG62" s="602" t="s">
        <v>208</v>
      </c>
      <c r="JH62" s="602"/>
      <c r="JI62" s="602"/>
      <c r="JJ62" s="527"/>
      <c r="JK62" s="528"/>
      <c r="JL62" s="529"/>
      <c r="JM62" s="397"/>
      <c r="JN62" s="397"/>
      <c r="JO62" s="401"/>
      <c r="JP62" s="401"/>
      <c r="JQ62" s="401"/>
      <c r="JR62" s="401"/>
      <c r="JS62" s="402"/>
      <c r="JT62" s="403"/>
    </row>
    <row r="63" spans="2:280" ht="85.5" customHeight="1" thickTop="1">
      <c r="B63" s="538" t="s">
        <v>461</v>
      </c>
      <c r="C63" s="484" t="s">
        <v>462</v>
      </c>
      <c r="D63" s="485" t="s">
        <v>148</v>
      </c>
      <c r="E63" s="491">
        <v>106</v>
      </c>
      <c r="F63" s="487"/>
      <c r="G63" s="488">
        <f t="shared" ref="G63:G69" si="1021">ROUND(E63*F63,0)</f>
        <v>0</v>
      </c>
      <c r="H63" s="529"/>
      <c r="K63" s="538"/>
      <c r="L63" s="484"/>
      <c r="M63" s="485"/>
      <c r="N63" s="491"/>
      <c r="O63" s="487"/>
      <c r="P63" s="488"/>
      <c r="Q63" s="529"/>
      <c r="R63" s="397" t="e">
        <f t="shared" ref="R63:R69" si="1022">IF(EXACT(VLOOKUP(K63,OFERTA_0,2,FALSE),L63),1,0)</f>
        <v>#N/A</v>
      </c>
      <c r="S63" s="397" t="e">
        <f t="shared" ref="S63:S69" si="1023">IF(EXACT(VLOOKUP(K63,OFERTA_0,3,FALSE),M63),1,0)</f>
        <v>#N/A</v>
      </c>
      <c r="T63" s="398" t="e">
        <f t="shared" ref="T63:T69" si="1024">IF(EXACT(VLOOKUP(K63,OFERTA_0,4,FALSE),N63),1,0)</f>
        <v>#N/A</v>
      </c>
      <c r="U63" s="398">
        <f>IF(O63=0,0,1)</f>
        <v>0</v>
      </c>
      <c r="V63" s="398">
        <f>IF(P63=0,0,1)</f>
        <v>0</v>
      </c>
      <c r="W63" s="398" t="e">
        <f>PRODUCT(R63:V63)</f>
        <v>#N/A</v>
      </c>
      <c r="X63" s="404">
        <f>ROUND(P63,0)</f>
        <v>0</v>
      </c>
      <c r="Y63" s="400">
        <f>P63-X63</f>
        <v>0</v>
      </c>
      <c r="Z63" s="392"/>
      <c r="AA63" s="392"/>
      <c r="AB63" s="631" t="s">
        <v>461</v>
      </c>
      <c r="AC63" s="582" t="s">
        <v>462</v>
      </c>
      <c r="AD63" s="583" t="s">
        <v>148</v>
      </c>
      <c r="AE63" s="586">
        <v>106</v>
      </c>
      <c r="AF63" s="487">
        <v>32906</v>
      </c>
      <c r="AG63" s="488">
        <f t="shared" ref="AG63:AG69" si="1025">ROUND(AE63*AF63,0)</f>
        <v>3488036</v>
      </c>
      <c r="AH63" s="529"/>
      <c r="AI63" s="397">
        <f t="shared" ref="AI63:AI69" si="1026">IF(EXACT(VLOOKUP(AB63,OFERTA_0,2,FALSE),AC63),1,0)</f>
        <v>1</v>
      </c>
      <c r="AJ63" s="397">
        <f t="shared" ref="AJ63:AJ69" si="1027">IF(EXACT(VLOOKUP(AB63,OFERTA_0,3,FALSE),AD63),1,0)</f>
        <v>1</v>
      </c>
      <c r="AK63" s="398">
        <f t="shared" ref="AK63:AK69" si="1028">IF(EXACT(VLOOKUP(AB63,OFERTA_0,4,FALSE),AE63),1,0)</f>
        <v>1</v>
      </c>
      <c r="AL63" s="398">
        <f>IF(AF63=0,0,1)</f>
        <v>1</v>
      </c>
      <c r="AM63" s="398">
        <f>IF(AG63=0,0,1)</f>
        <v>1</v>
      </c>
      <c r="AN63" s="398">
        <f>PRODUCT(AI63:AM63)</f>
        <v>1</v>
      </c>
      <c r="AO63" s="404">
        <f>ROUND(AG63,0)</f>
        <v>3488036</v>
      </c>
      <c r="AP63" s="400">
        <f>AG63-AO63</f>
        <v>0</v>
      </c>
      <c r="AQ63" s="392"/>
      <c r="AR63" s="392"/>
      <c r="AS63" s="950" t="s">
        <v>461</v>
      </c>
      <c r="AT63" s="634" t="s">
        <v>462</v>
      </c>
      <c r="AU63" s="635" t="s">
        <v>148</v>
      </c>
      <c r="AV63" s="640">
        <v>106</v>
      </c>
      <c r="AW63" s="637">
        <v>84782.61215999999</v>
      </c>
      <c r="AX63" s="638">
        <f t="shared" ref="AX63:AX69" si="1029">ROUND(AV63*AW63,0)</f>
        <v>8986957</v>
      </c>
      <c r="AY63" s="935"/>
      <c r="AZ63" s="397">
        <f t="shared" ref="AZ63:AZ69" si="1030">IF(EXACT(VLOOKUP(AS63,OFERTA_0,2,FALSE),AT63),1,0)</f>
        <v>1</v>
      </c>
      <c r="BA63" s="397">
        <f t="shared" ref="BA63:BA69" si="1031">IF(EXACT(VLOOKUP(AS63,OFERTA_0,3,FALSE),AU63),1,0)</f>
        <v>1</v>
      </c>
      <c r="BB63" s="398">
        <f t="shared" ref="BB63:BB69" si="1032">IF(EXACT(VLOOKUP(AS63,OFERTA_0,4,FALSE),AV63),1,0)</f>
        <v>1</v>
      </c>
      <c r="BC63" s="398">
        <f>IF(AW63=0,0,1)</f>
        <v>1</v>
      </c>
      <c r="BD63" s="398">
        <f>IF(AX63=0,0,1)</f>
        <v>1</v>
      </c>
      <c r="BE63" s="398">
        <f>PRODUCT(AZ63:BD63)</f>
        <v>1</v>
      </c>
      <c r="BF63" s="404">
        <f>ROUND(AX63,0)</f>
        <v>8986957</v>
      </c>
      <c r="BG63" s="400">
        <f>AX63-BF63</f>
        <v>0</v>
      </c>
      <c r="BJ63" s="954" t="s">
        <v>737</v>
      </c>
      <c r="BK63" s="1056" t="s">
        <v>462</v>
      </c>
      <c r="BL63" s="723" t="s">
        <v>649</v>
      </c>
      <c r="BM63" s="724">
        <v>106</v>
      </c>
      <c r="BN63" s="725">
        <v>43867</v>
      </c>
      <c r="BO63" s="710">
        <v>4649902</v>
      </c>
      <c r="BP63" s="706"/>
      <c r="BQ63" s="397">
        <f t="shared" ref="BQ63:BQ69" si="1033">IF(EXACT(VLOOKUP(BJ63,OFERTA_0,2,FALSE),BK63),1,0)</f>
        <v>1</v>
      </c>
      <c r="BR63" s="397">
        <f t="shared" ref="BR63:BR69" si="1034">IF(EXACT(VLOOKUP(BJ63,OFERTA_0,3,FALSE),BL63),1,0)</f>
        <v>1</v>
      </c>
      <c r="BS63" s="398">
        <f t="shared" ref="BS63:BS69" si="1035">IF(EXACT(VLOOKUP(BJ63,OFERTA_0,4,FALSE),BM63),1,0)</f>
        <v>1</v>
      </c>
      <c r="BT63" s="398">
        <f>IF(BN63=0,0,1)</f>
        <v>1</v>
      </c>
      <c r="BU63" s="398">
        <f>IF(BO63=0,0,1)</f>
        <v>1</v>
      </c>
      <c r="BV63" s="398">
        <f>PRODUCT(BQ63:BU63)</f>
        <v>1</v>
      </c>
      <c r="BW63" s="404">
        <f>ROUND(BO63,0)</f>
        <v>4649902</v>
      </c>
      <c r="BX63" s="400">
        <f>BO63-BW63</f>
        <v>0</v>
      </c>
      <c r="CA63" s="631" t="s">
        <v>461</v>
      </c>
      <c r="CB63" s="755" t="s">
        <v>462</v>
      </c>
      <c r="CC63" s="583" t="s">
        <v>148</v>
      </c>
      <c r="CD63" s="586">
        <v>106</v>
      </c>
      <c r="CE63" s="756">
        <v>61433.1</v>
      </c>
      <c r="CF63" s="757">
        <f t="shared" ref="CF63:CF69" si="1036">ROUND(CD63*CE63,0)</f>
        <v>6511909</v>
      </c>
      <c r="CG63" s="987"/>
      <c r="CH63" s="397">
        <f t="shared" ref="CH63:CH69" si="1037">IF(EXACT(VLOOKUP(CA63,OFERTA_0,2,FALSE),CB63),1,0)</f>
        <v>1</v>
      </c>
      <c r="CI63" s="397">
        <f t="shared" ref="CI63:CI69" si="1038">IF(EXACT(VLOOKUP(CA63,OFERTA_0,3,FALSE),CC63),1,0)</f>
        <v>1</v>
      </c>
      <c r="CJ63" s="398">
        <f t="shared" ref="CJ63:CJ69" si="1039">IF(EXACT(VLOOKUP(CA63,OFERTA_0,4,FALSE),CD63),1,0)</f>
        <v>1</v>
      </c>
      <c r="CK63" s="398">
        <f>IF(CE63=0,0,1)</f>
        <v>1</v>
      </c>
      <c r="CL63" s="398">
        <f>IF(CF63=0,0,1)</f>
        <v>1</v>
      </c>
      <c r="CM63" s="398">
        <f>PRODUCT(CH63:CL63)</f>
        <v>1</v>
      </c>
      <c r="CN63" s="404">
        <f>ROUND(CF63,0)</f>
        <v>6511909</v>
      </c>
      <c r="CO63" s="400">
        <f>CF63-CN63</f>
        <v>0</v>
      </c>
      <c r="CR63" s="1014" t="s">
        <v>461</v>
      </c>
      <c r="CS63" s="824" t="s">
        <v>462</v>
      </c>
      <c r="CT63" s="825" t="s">
        <v>148</v>
      </c>
      <c r="CU63" s="790">
        <v>106</v>
      </c>
      <c r="CV63" s="791">
        <v>99760</v>
      </c>
      <c r="CW63" s="826">
        <f t="shared" ref="CW63:CW69" si="1040">ROUND(CU63*CV63,0)</f>
        <v>10574560</v>
      </c>
      <c r="CX63" s="1001"/>
      <c r="CY63" s="397">
        <f t="shared" ref="CY63:CY69" si="1041">IF(EXACT(VLOOKUP(CR63,OFERTA_0,2,FALSE),CS63),1,0)</f>
        <v>1</v>
      </c>
      <c r="CZ63" s="397">
        <f t="shared" ref="CZ63:CZ69" si="1042">IF(EXACT(VLOOKUP(CR63,OFERTA_0,3,FALSE),CT63),1,0)</f>
        <v>1</v>
      </c>
      <c r="DA63" s="398">
        <f t="shared" ref="DA63:DA69" si="1043">IF(EXACT(VLOOKUP(CR63,OFERTA_0,4,FALSE),CU63),1,0)</f>
        <v>1</v>
      </c>
      <c r="DB63" s="398">
        <f>IF(CV63=0,0,1)</f>
        <v>1</v>
      </c>
      <c r="DC63" s="398">
        <f>IF(CW63=0,0,1)</f>
        <v>1</v>
      </c>
      <c r="DD63" s="398">
        <f>PRODUCT(CY63:DC63)</f>
        <v>1</v>
      </c>
      <c r="DE63" s="404">
        <f>ROUND(CW63,0)</f>
        <v>10574560</v>
      </c>
      <c r="DF63" s="400">
        <f>CW63-DE63</f>
        <v>0</v>
      </c>
      <c r="DI63" s="631" t="s">
        <v>461</v>
      </c>
      <c r="DJ63" s="582" t="s">
        <v>462</v>
      </c>
      <c r="DK63" s="583" t="s">
        <v>148</v>
      </c>
      <c r="DL63" s="586">
        <v>106</v>
      </c>
      <c r="DM63" s="487">
        <v>44000</v>
      </c>
      <c r="DN63" s="488">
        <f t="shared" ref="DN63:DN69" si="1044">ROUND(DL63*DM63,0)</f>
        <v>4664000</v>
      </c>
      <c r="DO63" s="529"/>
      <c r="DP63" s="397">
        <f t="shared" ref="DP63:DP69" si="1045">IF(EXACT(VLOOKUP(DI63,OFERTA_0,2,FALSE),DJ63),1,0)</f>
        <v>1</v>
      </c>
      <c r="DQ63" s="397">
        <f t="shared" ref="DQ63:DQ69" si="1046">IF(EXACT(VLOOKUP(DI63,OFERTA_0,3,FALSE),DK63),1,0)</f>
        <v>1</v>
      </c>
      <c r="DR63" s="398">
        <f t="shared" ref="DR63:DR69" si="1047">IF(EXACT(VLOOKUP(DI63,OFERTA_0,4,FALSE),DL63),1,0)</f>
        <v>1</v>
      </c>
      <c r="DS63" s="398">
        <f>IF(DM63=0,0,1)</f>
        <v>1</v>
      </c>
      <c r="DT63" s="398">
        <f>IF(DN63=0,0,1)</f>
        <v>1</v>
      </c>
      <c r="DU63" s="398">
        <f>PRODUCT(DP63:DT63)</f>
        <v>1</v>
      </c>
      <c r="DV63" s="404">
        <f>ROUND(DN63,0)</f>
        <v>4664000</v>
      </c>
      <c r="DW63" s="400">
        <f>DN63-DV63</f>
        <v>0</v>
      </c>
      <c r="DZ63" s="631" t="s">
        <v>461</v>
      </c>
      <c r="EA63" s="582" t="s">
        <v>462</v>
      </c>
      <c r="EB63" s="583" t="s">
        <v>148</v>
      </c>
      <c r="EC63" s="586">
        <v>106</v>
      </c>
      <c r="ED63" s="487">
        <v>33110.1</v>
      </c>
      <c r="EE63" s="488">
        <f t="shared" ref="EE63:EE69" si="1048">ROUND(EC63*ED63,0)</f>
        <v>3509671</v>
      </c>
      <c r="EF63" s="529"/>
      <c r="EG63" s="397">
        <f t="shared" ref="EG63:EG69" si="1049">IF(EXACT(VLOOKUP(DZ63,OFERTA_0,2,FALSE),EA63),1,0)</f>
        <v>1</v>
      </c>
      <c r="EH63" s="397">
        <f t="shared" ref="EH63:EH69" si="1050">IF(EXACT(VLOOKUP(DZ63,OFERTA_0,3,FALSE),EB63),1,0)</f>
        <v>1</v>
      </c>
      <c r="EI63" s="398">
        <f t="shared" ref="EI63:EI69" si="1051">IF(EXACT(VLOOKUP(DZ63,OFERTA_0,4,FALSE),EC63),1,0)</f>
        <v>1</v>
      </c>
      <c r="EJ63" s="398">
        <f>IF(ED63=0,0,1)</f>
        <v>1</v>
      </c>
      <c r="EK63" s="398">
        <f>IF(EE63=0,0,1)</f>
        <v>1</v>
      </c>
      <c r="EL63" s="398">
        <f>PRODUCT(EG63:EK63)</f>
        <v>1</v>
      </c>
      <c r="EM63" s="404">
        <f>ROUND(EE63,0)</f>
        <v>3509671</v>
      </c>
      <c r="EN63" s="400">
        <f>EE63-EM63</f>
        <v>0</v>
      </c>
      <c r="EQ63" s="631" t="s">
        <v>461</v>
      </c>
      <c r="ER63" s="582" t="s">
        <v>462</v>
      </c>
      <c r="ES63" s="583" t="s">
        <v>148</v>
      </c>
      <c r="ET63" s="586">
        <v>106</v>
      </c>
      <c r="EU63" s="487">
        <v>126500</v>
      </c>
      <c r="EV63" s="488">
        <f t="shared" ref="EV63:EV69" si="1052">ROUND(ET63*EU63,0)</f>
        <v>13409000</v>
      </c>
      <c r="EW63" s="529"/>
      <c r="EX63" s="397">
        <f t="shared" ref="EX63:EX69" si="1053">IF(EXACT(VLOOKUP(EQ63,OFERTA_0,2,FALSE),ER63),1,0)</f>
        <v>1</v>
      </c>
      <c r="EY63" s="397">
        <f t="shared" ref="EY63:EY69" si="1054">IF(EXACT(VLOOKUP(EQ63,OFERTA_0,3,FALSE),ES63),1,0)</f>
        <v>1</v>
      </c>
      <c r="EZ63" s="398">
        <f t="shared" ref="EZ63:EZ69" si="1055">IF(EXACT(VLOOKUP(EQ63,OFERTA_0,4,FALSE),ET63),1,0)</f>
        <v>1</v>
      </c>
      <c r="FA63" s="398">
        <f>IF(EU63=0,0,1)</f>
        <v>1</v>
      </c>
      <c r="FB63" s="398">
        <f>IF(EV63=0,0,1)</f>
        <v>1</v>
      </c>
      <c r="FC63" s="398">
        <f>PRODUCT(EX63:FB63)</f>
        <v>1</v>
      </c>
      <c r="FD63" s="404">
        <f>ROUND(EV63,0)</f>
        <v>13409000</v>
      </c>
      <c r="FE63" s="400">
        <f>EV63-FD63</f>
        <v>0</v>
      </c>
      <c r="FH63" s="631" t="s">
        <v>461</v>
      </c>
      <c r="FI63" s="582" t="s">
        <v>462</v>
      </c>
      <c r="FJ63" s="583" t="s">
        <v>148</v>
      </c>
      <c r="FK63" s="586">
        <v>106</v>
      </c>
      <c r="FL63" s="487">
        <v>107250</v>
      </c>
      <c r="FM63" s="488">
        <f t="shared" ref="FM63:FM69" si="1056">ROUND(FK63*FL63,0)</f>
        <v>11368500</v>
      </c>
      <c r="FN63" s="529"/>
      <c r="FO63" s="397">
        <f t="shared" ref="FO63:FO69" si="1057">IF(EXACT(VLOOKUP(FH63,OFERTA_0,2,FALSE),FI63),1,0)</f>
        <v>1</v>
      </c>
      <c r="FP63" s="397">
        <f t="shared" ref="FP63:FP69" si="1058">IF(EXACT(VLOOKUP(FH63,OFERTA_0,3,FALSE),FJ63),1,0)</f>
        <v>1</v>
      </c>
      <c r="FQ63" s="398">
        <f t="shared" ref="FQ63:FQ69" si="1059">IF(EXACT(VLOOKUP(FH63,OFERTA_0,4,FALSE),FK63),1,0)</f>
        <v>1</v>
      </c>
      <c r="FR63" s="398">
        <f>IF(FL63=0,0,1)</f>
        <v>1</v>
      </c>
      <c r="FS63" s="398">
        <f>IF(FM63=0,0,1)</f>
        <v>1</v>
      </c>
      <c r="FT63" s="398">
        <f>PRODUCT(FO63:FS63)</f>
        <v>1</v>
      </c>
      <c r="FU63" s="404">
        <f>ROUND(FM63,0)</f>
        <v>11368500</v>
      </c>
      <c r="FV63" s="400">
        <f>FM63-FU63</f>
        <v>0</v>
      </c>
      <c r="FY63" s="1052" t="s">
        <v>461</v>
      </c>
      <c r="FZ63" s="860" t="s">
        <v>462</v>
      </c>
      <c r="GA63" s="861" t="s">
        <v>148</v>
      </c>
      <c r="GB63" s="866">
        <v>106</v>
      </c>
      <c r="GC63" s="863">
        <v>80133</v>
      </c>
      <c r="GD63" s="864">
        <f t="shared" ref="GD63:GD69" si="1060">ROUND(GB63*GC63,0)</f>
        <v>8494098</v>
      </c>
      <c r="GE63" s="1036"/>
      <c r="GF63" s="397">
        <f t="shared" ref="GF63:GF69" si="1061">IF(EXACT(VLOOKUP(FY63,OFERTA_0,2,FALSE),FZ63),1,0)</f>
        <v>1</v>
      </c>
      <c r="GG63" s="397">
        <f t="shared" ref="GG63:GG69" si="1062">IF(EXACT(VLOOKUP(FY63,OFERTA_0,3,FALSE),GA63),1,0)</f>
        <v>1</v>
      </c>
      <c r="GH63" s="398">
        <f t="shared" ref="GH63:GH69" si="1063">IF(EXACT(VLOOKUP(FY63,OFERTA_0,4,FALSE),GB63),1,0)</f>
        <v>1</v>
      </c>
      <c r="GI63" s="398">
        <f>IF(GC63=0,0,1)</f>
        <v>1</v>
      </c>
      <c r="GJ63" s="398">
        <f>IF(GD63=0,0,1)</f>
        <v>1</v>
      </c>
      <c r="GK63" s="398">
        <f>PRODUCT(GF63:GJ63)</f>
        <v>1</v>
      </c>
      <c r="GL63" s="404">
        <f>ROUND(GD63,0)</f>
        <v>8494098</v>
      </c>
      <c r="GM63" s="400">
        <f>GD63-GL63</f>
        <v>0</v>
      </c>
      <c r="GP63" s="631" t="s">
        <v>461</v>
      </c>
      <c r="GQ63" s="582" t="s">
        <v>462</v>
      </c>
      <c r="GR63" s="583" t="s">
        <v>148</v>
      </c>
      <c r="GS63" s="586">
        <v>106</v>
      </c>
      <c r="GT63" s="487">
        <v>44221</v>
      </c>
      <c r="GU63" s="488">
        <f t="shared" ref="GU63:GU69" si="1064">ROUND(GS63*GT63,0)</f>
        <v>4687426</v>
      </c>
      <c r="GV63" s="529"/>
      <c r="GW63" s="397">
        <f t="shared" ref="GW63:GW69" si="1065">IF(EXACT(VLOOKUP(GP63,OFERTA_0,2,FALSE),GQ63),1,0)</f>
        <v>1</v>
      </c>
      <c r="GX63" s="397">
        <f t="shared" ref="GX63:GX69" si="1066">IF(EXACT(VLOOKUP(GP63,OFERTA_0,3,FALSE),GR63),1,0)</f>
        <v>1</v>
      </c>
      <c r="GY63" s="398">
        <f t="shared" ref="GY63:GY69" si="1067">IF(EXACT(VLOOKUP(GP63,OFERTA_0,4,FALSE),GS63),1,0)</f>
        <v>1</v>
      </c>
      <c r="GZ63" s="398">
        <f>IF(GT63=0,0,1)</f>
        <v>1</v>
      </c>
      <c r="HA63" s="398">
        <f>IF(GU63=0,0,1)</f>
        <v>1</v>
      </c>
      <c r="HB63" s="398">
        <f>PRODUCT(GW63:HA63)</f>
        <v>1</v>
      </c>
      <c r="HC63" s="404">
        <f>ROUND(GU63,0)</f>
        <v>4687426</v>
      </c>
      <c r="HD63" s="400">
        <f>GU63-HC63</f>
        <v>0</v>
      </c>
      <c r="HG63" s="631" t="s">
        <v>461</v>
      </c>
      <c r="HH63" s="582" t="s">
        <v>462</v>
      </c>
      <c r="HI63" s="583" t="s">
        <v>148</v>
      </c>
      <c r="HJ63" s="586">
        <v>106</v>
      </c>
      <c r="HK63" s="487">
        <v>62524.553684298364</v>
      </c>
      <c r="HL63" s="488">
        <f t="shared" ref="HL63:HL69" si="1068">ROUND(HJ63*HK63,0)</f>
        <v>6627603</v>
      </c>
      <c r="HM63" s="529"/>
      <c r="HN63" s="397">
        <f t="shared" ref="HN63:HN69" si="1069">IF(EXACT(VLOOKUP(HG63,OFERTA_0,2,FALSE),HH63),1,0)</f>
        <v>1</v>
      </c>
      <c r="HO63" s="397">
        <f t="shared" ref="HO63:HO69" si="1070">IF(EXACT(VLOOKUP(HG63,OFERTA_0,3,FALSE),HI63),1,0)</f>
        <v>1</v>
      </c>
      <c r="HP63" s="398">
        <f t="shared" ref="HP63:HP69" si="1071">IF(EXACT(VLOOKUP(HG63,OFERTA_0,4,FALSE),HJ63),1,0)</f>
        <v>1</v>
      </c>
      <c r="HQ63" s="398">
        <f>IF(HK63=0,0,1)</f>
        <v>1</v>
      </c>
      <c r="HR63" s="398">
        <f>IF(HL63=0,0,1)</f>
        <v>1</v>
      </c>
      <c r="HS63" s="398">
        <f>PRODUCT(HN63:HR63)</f>
        <v>1</v>
      </c>
      <c r="HT63" s="404">
        <f>ROUND(HL63,0)</f>
        <v>6627603</v>
      </c>
      <c r="HU63" s="400">
        <f>HL63-HT63</f>
        <v>0</v>
      </c>
      <c r="HX63" s="631" t="s">
        <v>461</v>
      </c>
      <c r="HY63" s="582" t="s">
        <v>462</v>
      </c>
      <c r="HZ63" s="583" t="s">
        <v>148</v>
      </c>
      <c r="IA63" s="586">
        <v>106</v>
      </c>
      <c r="IB63" s="487">
        <v>100000</v>
      </c>
      <c r="IC63" s="488">
        <f t="shared" ref="IC63:IC69" si="1072">ROUND(IA63*IB63,0)</f>
        <v>10600000</v>
      </c>
      <c r="ID63" s="529"/>
      <c r="IE63" s="397">
        <f t="shared" ref="IE63:IE69" si="1073">IF(EXACT(VLOOKUP(HX63,OFERTA_0,2,FALSE),HY63),1,0)</f>
        <v>1</v>
      </c>
      <c r="IF63" s="397">
        <f t="shared" ref="IF63:IF69" si="1074">IF(EXACT(VLOOKUP(HX63,OFERTA_0,3,FALSE),HZ63),1,0)</f>
        <v>1</v>
      </c>
      <c r="IG63" s="398">
        <f t="shared" ref="IG63:IG69" si="1075">IF(EXACT(VLOOKUP(HX63,OFERTA_0,4,FALSE),IA63),1,0)</f>
        <v>1</v>
      </c>
      <c r="IH63" s="398">
        <f>IF(IB63=0,0,1)</f>
        <v>1</v>
      </c>
      <c r="II63" s="398">
        <f>IF(IC63=0,0,1)</f>
        <v>1</v>
      </c>
      <c r="IJ63" s="398">
        <f>PRODUCT(IE63:II63)</f>
        <v>1</v>
      </c>
      <c r="IK63" s="404">
        <f>ROUND(IC63,0)</f>
        <v>10600000</v>
      </c>
      <c r="IL63" s="400">
        <f>IC63-IK63</f>
        <v>0</v>
      </c>
      <c r="IO63" s="631" t="s">
        <v>461</v>
      </c>
      <c r="IP63" s="582" t="s">
        <v>462</v>
      </c>
      <c r="IQ63" s="583" t="s">
        <v>148</v>
      </c>
      <c r="IR63" s="586">
        <v>106</v>
      </c>
      <c r="IS63" s="487">
        <v>60300</v>
      </c>
      <c r="IT63" s="488">
        <f t="shared" ref="IT63:IT69" si="1076">ROUND(IR63*IS63,0)</f>
        <v>6391800</v>
      </c>
      <c r="IU63" s="529"/>
      <c r="IV63" s="397">
        <f t="shared" ref="IV63:IV69" si="1077">IF(EXACT(VLOOKUP(IO63,OFERTA_0,2,FALSE),IP63),1,0)</f>
        <v>1</v>
      </c>
      <c r="IW63" s="397">
        <f t="shared" ref="IW63:IW69" si="1078">IF(EXACT(VLOOKUP(IO63,OFERTA_0,3,FALSE),IQ63),1,0)</f>
        <v>1</v>
      </c>
      <c r="IX63" s="398">
        <f t="shared" ref="IX63:IX69" si="1079">IF(EXACT(VLOOKUP(IO63,OFERTA_0,4,FALSE),IR63),1,0)</f>
        <v>1</v>
      </c>
      <c r="IY63" s="398">
        <f>IF(IS63=0,0,1)</f>
        <v>1</v>
      </c>
      <c r="IZ63" s="398">
        <f>IF(IT63=0,0,1)</f>
        <v>1</v>
      </c>
      <c r="JA63" s="398">
        <f>PRODUCT(IV63:IZ63)</f>
        <v>1</v>
      </c>
      <c r="JB63" s="404">
        <f>ROUND(IT63,0)</f>
        <v>6391800</v>
      </c>
      <c r="JC63" s="400">
        <f>IT63-JB63</f>
        <v>0</v>
      </c>
      <c r="JF63" s="631" t="s">
        <v>461</v>
      </c>
      <c r="JG63" s="582" t="s">
        <v>462</v>
      </c>
      <c r="JH63" s="583" t="s">
        <v>148</v>
      </c>
      <c r="JI63" s="586">
        <v>106</v>
      </c>
      <c r="JJ63" s="487">
        <v>43647</v>
      </c>
      <c r="JK63" s="488">
        <f t="shared" ref="JK63:JK69" si="1080">ROUND(JI63*JJ63,0)</f>
        <v>4626582</v>
      </c>
      <c r="JL63" s="529"/>
      <c r="JM63" s="397">
        <f t="shared" ref="JM63:JM69" si="1081">IF(EXACT(VLOOKUP(JF63,OFERTA_0,2,FALSE),JG63),1,0)</f>
        <v>1</v>
      </c>
      <c r="JN63" s="397">
        <f t="shared" ref="JN63:JN69" si="1082">IF(EXACT(VLOOKUP(JF63,OFERTA_0,3,FALSE),JH63),1,0)</f>
        <v>1</v>
      </c>
      <c r="JO63" s="398">
        <f t="shared" ref="JO63:JO69" si="1083">IF(EXACT(VLOOKUP(JF63,OFERTA_0,4,FALSE),JI63),1,0)</f>
        <v>1</v>
      </c>
      <c r="JP63" s="398">
        <f>IF(JJ63=0,0,1)</f>
        <v>1</v>
      </c>
      <c r="JQ63" s="398">
        <f>IF(JK63=0,0,1)</f>
        <v>1</v>
      </c>
      <c r="JR63" s="398">
        <f>PRODUCT(JM63:JQ63)</f>
        <v>1</v>
      </c>
      <c r="JS63" s="404">
        <f>ROUND(JK63,0)</f>
        <v>4626582</v>
      </c>
      <c r="JT63" s="400">
        <f>JK63-JS63</f>
        <v>0</v>
      </c>
    </row>
    <row r="64" spans="2:280" ht="76.5" customHeight="1">
      <c r="B64" s="538" t="s">
        <v>463</v>
      </c>
      <c r="C64" s="539" t="s">
        <v>464</v>
      </c>
      <c r="D64" s="485" t="s">
        <v>148</v>
      </c>
      <c r="E64" s="486">
        <v>10</v>
      </c>
      <c r="F64" s="487"/>
      <c r="G64" s="488">
        <f t="shared" si="1021"/>
        <v>0</v>
      </c>
      <c r="H64" s="529"/>
      <c r="K64" s="538"/>
      <c r="L64" s="539"/>
      <c r="M64" s="485"/>
      <c r="N64" s="486"/>
      <c r="O64" s="487"/>
      <c r="P64" s="488"/>
      <c r="Q64" s="529"/>
      <c r="R64" s="397" t="e">
        <f t="shared" si="1022"/>
        <v>#N/A</v>
      </c>
      <c r="S64" s="397" t="e">
        <f t="shared" si="1023"/>
        <v>#N/A</v>
      </c>
      <c r="T64" s="398" t="e">
        <f t="shared" si="1024"/>
        <v>#N/A</v>
      </c>
      <c r="U64" s="398">
        <f t="shared" ref="U64:U67" si="1084">IF(O64=0,0,1)</f>
        <v>0</v>
      </c>
      <c r="V64" s="398">
        <f t="shared" ref="V64:V67" si="1085">IF(P64=0,0,1)</f>
        <v>0</v>
      </c>
      <c r="W64" s="398" t="e">
        <f t="shared" ref="W64:W67" si="1086">PRODUCT(R64:V64)</f>
        <v>#N/A</v>
      </c>
      <c r="X64" s="404">
        <f t="shared" ref="X64:X67" si="1087">ROUND(P64,0)</f>
        <v>0</v>
      </c>
      <c r="Y64" s="400">
        <f t="shared" ref="Y64:Y67" si="1088">P64-X64</f>
        <v>0</v>
      </c>
      <c r="Z64" s="392"/>
      <c r="AA64" s="392"/>
      <c r="AB64" s="631" t="s">
        <v>463</v>
      </c>
      <c r="AC64" s="608" t="s">
        <v>464</v>
      </c>
      <c r="AD64" s="583" t="s">
        <v>148</v>
      </c>
      <c r="AE64" s="584">
        <v>10</v>
      </c>
      <c r="AF64" s="487">
        <v>32906</v>
      </c>
      <c r="AG64" s="488">
        <f t="shared" si="1025"/>
        <v>329060</v>
      </c>
      <c r="AH64" s="529"/>
      <c r="AI64" s="397">
        <f t="shared" si="1026"/>
        <v>1</v>
      </c>
      <c r="AJ64" s="397">
        <f t="shared" si="1027"/>
        <v>1</v>
      </c>
      <c r="AK64" s="398">
        <f t="shared" si="1028"/>
        <v>1</v>
      </c>
      <c r="AL64" s="398">
        <f t="shared" ref="AL64:AL67" si="1089">IF(AF64=0,0,1)</f>
        <v>1</v>
      </c>
      <c r="AM64" s="398">
        <f t="shared" ref="AM64:AM67" si="1090">IF(AG64=0,0,1)</f>
        <v>1</v>
      </c>
      <c r="AN64" s="398">
        <f t="shared" ref="AN64:AN67" si="1091">PRODUCT(AI64:AM64)</f>
        <v>1</v>
      </c>
      <c r="AO64" s="404">
        <f t="shared" ref="AO64:AO67" si="1092">ROUND(AG64,0)</f>
        <v>329060</v>
      </c>
      <c r="AP64" s="400">
        <f t="shared" ref="AP64:AP67" si="1093">AG64-AO64</f>
        <v>0</v>
      </c>
      <c r="AQ64" s="392"/>
      <c r="AR64" s="392"/>
      <c r="AS64" s="950" t="s">
        <v>463</v>
      </c>
      <c r="AT64" s="680" t="s">
        <v>464</v>
      </c>
      <c r="AU64" s="635" t="s">
        <v>148</v>
      </c>
      <c r="AV64" s="636">
        <v>10</v>
      </c>
      <c r="AW64" s="637">
        <v>75153.085919999998</v>
      </c>
      <c r="AX64" s="638">
        <f t="shared" si="1029"/>
        <v>751531</v>
      </c>
      <c r="AY64" s="935"/>
      <c r="AZ64" s="397">
        <f t="shared" si="1030"/>
        <v>1</v>
      </c>
      <c r="BA64" s="397">
        <f t="shared" si="1031"/>
        <v>1</v>
      </c>
      <c r="BB64" s="398">
        <f t="shared" si="1032"/>
        <v>1</v>
      </c>
      <c r="BC64" s="398">
        <f t="shared" ref="BC64:BC67" si="1094">IF(AW64=0,0,1)</f>
        <v>1</v>
      </c>
      <c r="BD64" s="398">
        <f t="shared" ref="BD64:BD67" si="1095">IF(AX64=0,0,1)</f>
        <v>1</v>
      </c>
      <c r="BE64" s="398">
        <f t="shared" ref="BE64:BE67" si="1096">PRODUCT(AZ64:BD64)</f>
        <v>1</v>
      </c>
      <c r="BF64" s="404">
        <f t="shared" ref="BF64:BF67" si="1097">ROUND(AX64,0)</f>
        <v>751531</v>
      </c>
      <c r="BG64" s="400">
        <f t="shared" ref="BG64:BG67" si="1098">AX64-BF64</f>
        <v>0</v>
      </c>
      <c r="BJ64" s="954" t="s">
        <v>738</v>
      </c>
      <c r="BK64" s="1056" t="s">
        <v>464</v>
      </c>
      <c r="BL64" s="723" t="s">
        <v>649</v>
      </c>
      <c r="BM64" s="724">
        <v>10</v>
      </c>
      <c r="BN64" s="725">
        <v>41801</v>
      </c>
      <c r="BO64" s="710">
        <v>418010</v>
      </c>
      <c r="BP64" s="706"/>
      <c r="BQ64" s="397">
        <f t="shared" si="1033"/>
        <v>1</v>
      </c>
      <c r="BR64" s="397">
        <f t="shared" si="1034"/>
        <v>1</v>
      </c>
      <c r="BS64" s="398">
        <f t="shared" si="1035"/>
        <v>1</v>
      </c>
      <c r="BT64" s="398">
        <f t="shared" ref="BT64:BT67" si="1099">IF(BN64=0,0,1)</f>
        <v>1</v>
      </c>
      <c r="BU64" s="398">
        <f t="shared" ref="BU64:BU67" si="1100">IF(BO64=0,0,1)</f>
        <v>1</v>
      </c>
      <c r="BV64" s="398">
        <f t="shared" ref="BV64:BV67" si="1101">PRODUCT(BQ64:BU64)</f>
        <v>1</v>
      </c>
      <c r="BW64" s="404">
        <f t="shared" ref="BW64:BW67" si="1102">ROUND(BO64,0)</f>
        <v>418010</v>
      </c>
      <c r="BX64" s="400">
        <f t="shared" ref="BX64:BX67" si="1103">BO64-BW64</f>
        <v>0</v>
      </c>
      <c r="CA64" s="631" t="s">
        <v>463</v>
      </c>
      <c r="CB64" s="773" t="s">
        <v>464</v>
      </c>
      <c r="CC64" s="583" t="s">
        <v>148</v>
      </c>
      <c r="CD64" s="584">
        <v>10</v>
      </c>
      <c r="CE64" s="756">
        <v>52593</v>
      </c>
      <c r="CF64" s="757">
        <f t="shared" si="1036"/>
        <v>525930</v>
      </c>
      <c r="CG64" s="989"/>
      <c r="CH64" s="397">
        <f t="shared" si="1037"/>
        <v>1</v>
      </c>
      <c r="CI64" s="397">
        <f t="shared" si="1038"/>
        <v>1</v>
      </c>
      <c r="CJ64" s="398">
        <f t="shared" si="1039"/>
        <v>1</v>
      </c>
      <c r="CK64" s="398">
        <f t="shared" ref="CK64:CK67" si="1104">IF(CE64=0,0,1)</f>
        <v>1</v>
      </c>
      <c r="CL64" s="398">
        <f t="shared" ref="CL64:CL67" si="1105">IF(CF64=0,0,1)</f>
        <v>1</v>
      </c>
      <c r="CM64" s="398">
        <f t="shared" ref="CM64:CM67" si="1106">PRODUCT(CH64:CL64)</f>
        <v>1</v>
      </c>
      <c r="CN64" s="404">
        <f t="shared" ref="CN64:CN67" si="1107">ROUND(CF64,0)</f>
        <v>525930</v>
      </c>
      <c r="CO64" s="400">
        <f t="shared" ref="CO64:CO67" si="1108">CF64-CN64</f>
        <v>0</v>
      </c>
      <c r="CR64" s="1015" t="s">
        <v>463</v>
      </c>
      <c r="CS64" s="793" t="s">
        <v>464</v>
      </c>
      <c r="CT64" s="794" t="s">
        <v>148</v>
      </c>
      <c r="CU64" s="795">
        <v>10</v>
      </c>
      <c r="CV64" s="796">
        <v>99760</v>
      </c>
      <c r="CW64" s="797">
        <f t="shared" si="1040"/>
        <v>997600</v>
      </c>
      <c r="CX64" s="1002"/>
      <c r="CY64" s="397">
        <f t="shared" si="1041"/>
        <v>1</v>
      </c>
      <c r="CZ64" s="397">
        <f t="shared" si="1042"/>
        <v>1</v>
      </c>
      <c r="DA64" s="398">
        <f t="shared" si="1043"/>
        <v>1</v>
      </c>
      <c r="DB64" s="398">
        <f t="shared" ref="DB64:DB67" si="1109">IF(CV64=0,0,1)</f>
        <v>1</v>
      </c>
      <c r="DC64" s="398">
        <f t="shared" ref="DC64:DC67" si="1110">IF(CW64=0,0,1)</f>
        <v>1</v>
      </c>
      <c r="DD64" s="398">
        <f t="shared" ref="DD64:DD67" si="1111">PRODUCT(CY64:DC64)</f>
        <v>1</v>
      </c>
      <c r="DE64" s="404">
        <f t="shared" ref="DE64:DE67" si="1112">ROUND(CW64,0)</f>
        <v>997600</v>
      </c>
      <c r="DF64" s="400">
        <f t="shared" ref="DF64:DF67" si="1113">CW64-DE64</f>
        <v>0</v>
      </c>
      <c r="DI64" s="631" t="s">
        <v>463</v>
      </c>
      <c r="DJ64" s="608" t="s">
        <v>464</v>
      </c>
      <c r="DK64" s="583" t="s">
        <v>148</v>
      </c>
      <c r="DL64" s="584">
        <v>10</v>
      </c>
      <c r="DM64" s="487">
        <v>41928</v>
      </c>
      <c r="DN64" s="488">
        <f t="shared" si="1044"/>
        <v>419280</v>
      </c>
      <c r="DO64" s="529"/>
      <c r="DP64" s="397">
        <f t="shared" si="1045"/>
        <v>1</v>
      </c>
      <c r="DQ64" s="397">
        <f t="shared" si="1046"/>
        <v>1</v>
      </c>
      <c r="DR64" s="398">
        <f t="shared" si="1047"/>
        <v>1</v>
      </c>
      <c r="DS64" s="398">
        <f t="shared" ref="DS64:DS67" si="1114">IF(DM64=0,0,1)</f>
        <v>1</v>
      </c>
      <c r="DT64" s="398">
        <f t="shared" ref="DT64:DT67" si="1115">IF(DN64=0,0,1)</f>
        <v>1</v>
      </c>
      <c r="DU64" s="398">
        <f t="shared" ref="DU64:DU67" si="1116">PRODUCT(DP64:DT64)</f>
        <v>1</v>
      </c>
      <c r="DV64" s="404">
        <f t="shared" ref="DV64:DV67" si="1117">ROUND(DN64,0)</f>
        <v>419280</v>
      </c>
      <c r="DW64" s="400">
        <f t="shared" ref="DW64:DW67" si="1118">DN64-DV64</f>
        <v>0</v>
      </c>
      <c r="DZ64" s="631" t="s">
        <v>463</v>
      </c>
      <c r="EA64" s="608" t="s">
        <v>464</v>
      </c>
      <c r="EB64" s="583" t="s">
        <v>148</v>
      </c>
      <c r="EC64" s="584">
        <v>10</v>
      </c>
      <c r="ED64" s="487">
        <v>33110.1</v>
      </c>
      <c r="EE64" s="488">
        <f t="shared" si="1048"/>
        <v>331101</v>
      </c>
      <c r="EF64" s="529"/>
      <c r="EG64" s="397">
        <f t="shared" si="1049"/>
        <v>1</v>
      </c>
      <c r="EH64" s="397">
        <f t="shared" si="1050"/>
        <v>1</v>
      </c>
      <c r="EI64" s="398">
        <f t="shared" si="1051"/>
        <v>1</v>
      </c>
      <c r="EJ64" s="398">
        <f t="shared" ref="EJ64:EJ67" si="1119">IF(ED64=0,0,1)</f>
        <v>1</v>
      </c>
      <c r="EK64" s="398">
        <f t="shared" ref="EK64:EK67" si="1120">IF(EE64=0,0,1)</f>
        <v>1</v>
      </c>
      <c r="EL64" s="398">
        <f t="shared" ref="EL64:EL67" si="1121">PRODUCT(EG64:EK64)</f>
        <v>1</v>
      </c>
      <c r="EM64" s="404">
        <f t="shared" ref="EM64:EM67" si="1122">ROUND(EE64,0)</f>
        <v>331101</v>
      </c>
      <c r="EN64" s="400">
        <f t="shared" ref="EN64:EN67" si="1123">EE64-EM64</f>
        <v>0</v>
      </c>
      <c r="EQ64" s="631" t="s">
        <v>463</v>
      </c>
      <c r="ER64" s="608" t="s">
        <v>464</v>
      </c>
      <c r="ES64" s="583" t="s">
        <v>148</v>
      </c>
      <c r="ET64" s="584">
        <v>10</v>
      </c>
      <c r="EU64" s="487">
        <v>116500</v>
      </c>
      <c r="EV64" s="488">
        <f t="shared" si="1052"/>
        <v>1165000</v>
      </c>
      <c r="EW64" s="529"/>
      <c r="EX64" s="397">
        <f t="shared" si="1053"/>
        <v>1</v>
      </c>
      <c r="EY64" s="397">
        <f t="shared" si="1054"/>
        <v>1</v>
      </c>
      <c r="EZ64" s="398">
        <f t="shared" si="1055"/>
        <v>1</v>
      </c>
      <c r="FA64" s="398">
        <f t="shared" ref="FA64:FA67" si="1124">IF(EU64=0,0,1)</f>
        <v>1</v>
      </c>
      <c r="FB64" s="398">
        <f t="shared" ref="FB64:FB67" si="1125">IF(EV64=0,0,1)</f>
        <v>1</v>
      </c>
      <c r="FC64" s="398">
        <f t="shared" ref="FC64:FC67" si="1126">PRODUCT(EX64:FB64)</f>
        <v>1</v>
      </c>
      <c r="FD64" s="404">
        <f t="shared" ref="FD64:FD67" si="1127">ROUND(EV64,0)</f>
        <v>1165000</v>
      </c>
      <c r="FE64" s="400">
        <f t="shared" ref="FE64:FE67" si="1128">EV64-FD64</f>
        <v>0</v>
      </c>
      <c r="FH64" s="631" t="s">
        <v>463</v>
      </c>
      <c r="FI64" s="608" t="s">
        <v>464</v>
      </c>
      <c r="FJ64" s="583" t="s">
        <v>148</v>
      </c>
      <c r="FK64" s="584">
        <v>10</v>
      </c>
      <c r="FL64" s="487">
        <v>107250</v>
      </c>
      <c r="FM64" s="488">
        <f t="shared" si="1056"/>
        <v>1072500</v>
      </c>
      <c r="FN64" s="529"/>
      <c r="FO64" s="397">
        <f t="shared" si="1057"/>
        <v>1</v>
      </c>
      <c r="FP64" s="397">
        <f t="shared" si="1058"/>
        <v>1</v>
      </c>
      <c r="FQ64" s="398">
        <f t="shared" si="1059"/>
        <v>1</v>
      </c>
      <c r="FR64" s="398">
        <f t="shared" ref="FR64:FR67" si="1129">IF(FL64=0,0,1)</f>
        <v>1</v>
      </c>
      <c r="FS64" s="398">
        <f t="shared" ref="FS64:FS67" si="1130">IF(FM64=0,0,1)</f>
        <v>1</v>
      </c>
      <c r="FT64" s="398">
        <f t="shared" ref="FT64:FT67" si="1131">PRODUCT(FO64:FS64)</f>
        <v>1</v>
      </c>
      <c r="FU64" s="404">
        <f t="shared" ref="FU64:FU67" si="1132">ROUND(FM64,0)</f>
        <v>1072500</v>
      </c>
      <c r="FV64" s="400">
        <f t="shared" ref="FV64:FV67" si="1133">FM64-FU64</f>
        <v>0</v>
      </c>
      <c r="FY64" s="1052" t="s">
        <v>463</v>
      </c>
      <c r="FZ64" s="901" t="s">
        <v>464</v>
      </c>
      <c r="GA64" s="861" t="s">
        <v>148</v>
      </c>
      <c r="GB64" s="862">
        <v>10</v>
      </c>
      <c r="GC64" s="863">
        <v>78500</v>
      </c>
      <c r="GD64" s="864">
        <f t="shared" si="1060"/>
        <v>785000</v>
      </c>
      <c r="GE64" s="1036"/>
      <c r="GF64" s="397">
        <f t="shared" si="1061"/>
        <v>1</v>
      </c>
      <c r="GG64" s="397">
        <f t="shared" si="1062"/>
        <v>1</v>
      </c>
      <c r="GH64" s="398">
        <f t="shared" si="1063"/>
        <v>1</v>
      </c>
      <c r="GI64" s="398">
        <f t="shared" ref="GI64:GI67" si="1134">IF(GC64=0,0,1)</f>
        <v>1</v>
      </c>
      <c r="GJ64" s="398">
        <f t="shared" ref="GJ64:GJ67" si="1135">IF(GD64=0,0,1)</f>
        <v>1</v>
      </c>
      <c r="GK64" s="398">
        <f t="shared" ref="GK64:GK67" si="1136">PRODUCT(GF64:GJ64)</f>
        <v>1</v>
      </c>
      <c r="GL64" s="404">
        <f t="shared" ref="GL64:GL67" si="1137">ROUND(GD64,0)</f>
        <v>785000</v>
      </c>
      <c r="GM64" s="400">
        <f t="shared" ref="GM64:GM67" si="1138">GD64-GL64</f>
        <v>0</v>
      </c>
      <c r="GP64" s="631" t="s">
        <v>463</v>
      </c>
      <c r="GQ64" s="608" t="s">
        <v>464</v>
      </c>
      <c r="GR64" s="583" t="s">
        <v>148</v>
      </c>
      <c r="GS64" s="584">
        <v>10</v>
      </c>
      <c r="GT64" s="487">
        <v>42138</v>
      </c>
      <c r="GU64" s="488">
        <f t="shared" si="1064"/>
        <v>421380</v>
      </c>
      <c r="GV64" s="529"/>
      <c r="GW64" s="397">
        <f t="shared" si="1065"/>
        <v>1</v>
      </c>
      <c r="GX64" s="397">
        <f t="shared" si="1066"/>
        <v>1</v>
      </c>
      <c r="GY64" s="398">
        <f t="shared" si="1067"/>
        <v>1</v>
      </c>
      <c r="GZ64" s="398">
        <f t="shared" ref="GZ64:GZ67" si="1139">IF(GT64=0,0,1)</f>
        <v>1</v>
      </c>
      <c r="HA64" s="398">
        <f t="shared" ref="HA64:HA67" si="1140">IF(GU64=0,0,1)</f>
        <v>1</v>
      </c>
      <c r="HB64" s="398">
        <f t="shared" ref="HB64:HB67" si="1141">PRODUCT(GW64:HA64)</f>
        <v>1</v>
      </c>
      <c r="HC64" s="404">
        <f t="shared" ref="HC64:HC67" si="1142">ROUND(GU64,0)</f>
        <v>421380</v>
      </c>
      <c r="HD64" s="400">
        <f t="shared" ref="HD64:HD67" si="1143">GU64-HC64</f>
        <v>0</v>
      </c>
      <c r="HG64" s="631" t="s">
        <v>463</v>
      </c>
      <c r="HH64" s="608" t="s">
        <v>464</v>
      </c>
      <c r="HI64" s="583" t="s">
        <v>148</v>
      </c>
      <c r="HJ64" s="584">
        <v>10</v>
      </c>
      <c r="HK64" s="487">
        <v>53271.247024873504</v>
      </c>
      <c r="HL64" s="488">
        <f t="shared" si="1068"/>
        <v>532712</v>
      </c>
      <c r="HM64" s="529"/>
      <c r="HN64" s="397">
        <f t="shared" si="1069"/>
        <v>1</v>
      </c>
      <c r="HO64" s="397">
        <f t="shared" si="1070"/>
        <v>1</v>
      </c>
      <c r="HP64" s="398">
        <f t="shared" si="1071"/>
        <v>1</v>
      </c>
      <c r="HQ64" s="398">
        <f t="shared" ref="HQ64:HQ67" si="1144">IF(HK64=0,0,1)</f>
        <v>1</v>
      </c>
      <c r="HR64" s="398">
        <f t="shared" ref="HR64:HR67" si="1145">IF(HL64=0,0,1)</f>
        <v>1</v>
      </c>
      <c r="HS64" s="398">
        <f t="shared" ref="HS64:HS67" si="1146">PRODUCT(HN64:HR64)</f>
        <v>1</v>
      </c>
      <c r="HT64" s="404">
        <f t="shared" ref="HT64:HT67" si="1147">ROUND(HL64,0)</f>
        <v>532712</v>
      </c>
      <c r="HU64" s="400">
        <f t="shared" ref="HU64:HU67" si="1148">HL64-HT64</f>
        <v>0</v>
      </c>
      <c r="HX64" s="631" t="s">
        <v>463</v>
      </c>
      <c r="HY64" s="608" t="s">
        <v>464</v>
      </c>
      <c r="HZ64" s="583" t="s">
        <v>148</v>
      </c>
      <c r="IA64" s="584">
        <v>10</v>
      </c>
      <c r="IB64" s="487">
        <v>100000</v>
      </c>
      <c r="IC64" s="488">
        <f t="shared" si="1072"/>
        <v>1000000</v>
      </c>
      <c r="ID64" s="529"/>
      <c r="IE64" s="397">
        <f t="shared" si="1073"/>
        <v>1</v>
      </c>
      <c r="IF64" s="397">
        <f t="shared" si="1074"/>
        <v>1</v>
      </c>
      <c r="IG64" s="398">
        <f t="shared" si="1075"/>
        <v>1</v>
      </c>
      <c r="IH64" s="398">
        <f t="shared" ref="IH64:IH67" si="1149">IF(IB64=0,0,1)</f>
        <v>1</v>
      </c>
      <c r="II64" s="398">
        <f t="shared" ref="II64:II67" si="1150">IF(IC64=0,0,1)</f>
        <v>1</v>
      </c>
      <c r="IJ64" s="398">
        <f t="shared" ref="IJ64:IJ67" si="1151">PRODUCT(IE64:II64)</f>
        <v>1</v>
      </c>
      <c r="IK64" s="404">
        <f t="shared" ref="IK64:IK67" si="1152">ROUND(IC64,0)</f>
        <v>1000000</v>
      </c>
      <c r="IL64" s="400">
        <f t="shared" ref="IL64:IL67" si="1153">IC64-IK64</f>
        <v>0</v>
      </c>
      <c r="IO64" s="631" t="s">
        <v>463</v>
      </c>
      <c r="IP64" s="608" t="s">
        <v>464</v>
      </c>
      <c r="IQ64" s="583" t="s">
        <v>148</v>
      </c>
      <c r="IR64" s="584">
        <v>10</v>
      </c>
      <c r="IS64" s="487">
        <v>58500</v>
      </c>
      <c r="IT64" s="488">
        <f t="shared" si="1076"/>
        <v>585000</v>
      </c>
      <c r="IU64" s="529"/>
      <c r="IV64" s="397">
        <f t="shared" si="1077"/>
        <v>1</v>
      </c>
      <c r="IW64" s="397">
        <f t="shared" si="1078"/>
        <v>1</v>
      </c>
      <c r="IX64" s="398">
        <f t="shared" si="1079"/>
        <v>1</v>
      </c>
      <c r="IY64" s="398">
        <f t="shared" ref="IY64:IY67" si="1154">IF(IS64=0,0,1)</f>
        <v>1</v>
      </c>
      <c r="IZ64" s="398">
        <f t="shared" ref="IZ64:IZ67" si="1155">IF(IT64=0,0,1)</f>
        <v>1</v>
      </c>
      <c r="JA64" s="398">
        <f t="shared" ref="JA64:JA67" si="1156">PRODUCT(IV64:IZ64)</f>
        <v>1</v>
      </c>
      <c r="JB64" s="404">
        <f t="shared" ref="JB64:JB67" si="1157">ROUND(IT64,0)</f>
        <v>585000</v>
      </c>
      <c r="JC64" s="400">
        <f t="shared" ref="JC64:JC67" si="1158">IT64-JB64</f>
        <v>0</v>
      </c>
      <c r="JF64" s="631" t="s">
        <v>463</v>
      </c>
      <c r="JG64" s="608" t="s">
        <v>464</v>
      </c>
      <c r="JH64" s="583" t="s">
        <v>148</v>
      </c>
      <c r="JI64" s="584">
        <v>10</v>
      </c>
      <c r="JJ64" s="487">
        <v>41591</v>
      </c>
      <c r="JK64" s="488">
        <f t="shared" si="1080"/>
        <v>415910</v>
      </c>
      <c r="JL64" s="529"/>
      <c r="JM64" s="397">
        <f t="shared" si="1081"/>
        <v>1</v>
      </c>
      <c r="JN64" s="397">
        <f t="shared" si="1082"/>
        <v>1</v>
      </c>
      <c r="JO64" s="398">
        <f t="shared" si="1083"/>
        <v>1</v>
      </c>
      <c r="JP64" s="398">
        <f t="shared" ref="JP64:JP67" si="1159">IF(JJ64=0,0,1)</f>
        <v>1</v>
      </c>
      <c r="JQ64" s="398">
        <f t="shared" ref="JQ64:JQ67" si="1160">IF(JK64=0,0,1)</f>
        <v>1</v>
      </c>
      <c r="JR64" s="398">
        <f t="shared" ref="JR64:JR67" si="1161">PRODUCT(JM64:JQ64)</f>
        <v>1</v>
      </c>
      <c r="JS64" s="404">
        <f t="shared" ref="JS64:JS67" si="1162">ROUND(JK64,0)</f>
        <v>415910</v>
      </c>
      <c r="JT64" s="400">
        <f t="shared" ref="JT64:JT67" si="1163">JK64-JS64</f>
        <v>0</v>
      </c>
    </row>
    <row r="65" spans="2:280" ht="84.75" customHeight="1">
      <c r="B65" s="538" t="s">
        <v>465</v>
      </c>
      <c r="C65" s="539" t="s">
        <v>466</v>
      </c>
      <c r="D65" s="485" t="s">
        <v>148</v>
      </c>
      <c r="E65" s="486">
        <v>193</v>
      </c>
      <c r="F65" s="487"/>
      <c r="G65" s="488">
        <f t="shared" si="1021"/>
        <v>0</v>
      </c>
      <c r="H65" s="529"/>
      <c r="K65" s="538"/>
      <c r="L65" s="539"/>
      <c r="M65" s="485"/>
      <c r="N65" s="486"/>
      <c r="O65" s="487"/>
      <c r="P65" s="488"/>
      <c r="Q65" s="529"/>
      <c r="R65" s="397" t="e">
        <f t="shared" si="1022"/>
        <v>#N/A</v>
      </c>
      <c r="S65" s="397" t="e">
        <f t="shared" si="1023"/>
        <v>#N/A</v>
      </c>
      <c r="T65" s="398" t="e">
        <f t="shared" si="1024"/>
        <v>#N/A</v>
      </c>
      <c r="U65" s="398">
        <f t="shared" si="1084"/>
        <v>0</v>
      </c>
      <c r="V65" s="398">
        <f t="shared" si="1085"/>
        <v>0</v>
      </c>
      <c r="W65" s="398" t="e">
        <f t="shared" si="1086"/>
        <v>#N/A</v>
      </c>
      <c r="X65" s="404">
        <f t="shared" si="1087"/>
        <v>0</v>
      </c>
      <c r="Y65" s="400">
        <f t="shared" si="1088"/>
        <v>0</v>
      </c>
      <c r="Z65" s="392"/>
      <c r="AA65" s="392"/>
      <c r="AB65" s="631" t="s">
        <v>465</v>
      </c>
      <c r="AC65" s="608" t="s">
        <v>466</v>
      </c>
      <c r="AD65" s="583" t="s">
        <v>148</v>
      </c>
      <c r="AE65" s="584">
        <v>193</v>
      </c>
      <c r="AF65" s="487">
        <v>77906</v>
      </c>
      <c r="AG65" s="488">
        <f t="shared" si="1025"/>
        <v>15035858</v>
      </c>
      <c r="AH65" s="529"/>
      <c r="AI65" s="397">
        <f t="shared" si="1026"/>
        <v>1</v>
      </c>
      <c r="AJ65" s="397">
        <f t="shared" si="1027"/>
        <v>1</v>
      </c>
      <c r="AK65" s="398">
        <f t="shared" si="1028"/>
        <v>1</v>
      </c>
      <c r="AL65" s="398">
        <f t="shared" si="1089"/>
        <v>1</v>
      </c>
      <c r="AM65" s="398">
        <f t="shared" si="1090"/>
        <v>1</v>
      </c>
      <c r="AN65" s="398">
        <f t="shared" si="1091"/>
        <v>1</v>
      </c>
      <c r="AO65" s="404">
        <f t="shared" si="1092"/>
        <v>15035858</v>
      </c>
      <c r="AP65" s="400">
        <f t="shared" si="1093"/>
        <v>0</v>
      </c>
      <c r="AQ65" s="392"/>
      <c r="AR65" s="392"/>
      <c r="AS65" s="950" t="s">
        <v>465</v>
      </c>
      <c r="AT65" s="680" t="s">
        <v>466</v>
      </c>
      <c r="AU65" s="635" t="s">
        <v>148</v>
      </c>
      <c r="AV65" s="636">
        <v>193</v>
      </c>
      <c r="AW65" s="637">
        <v>80075.114279999994</v>
      </c>
      <c r="AX65" s="638">
        <f t="shared" si="1029"/>
        <v>15454497</v>
      </c>
      <c r="AY65" s="935"/>
      <c r="AZ65" s="397">
        <f t="shared" si="1030"/>
        <v>1</v>
      </c>
      <c r="BA65" s="397">
        <f t="shared" si="1031"/>
        <v>1</v>
      </c>
      <c r="BB65" s="398">
        <f t="shared" si="1032"/>
        <v>1</v>
      </c>
      <c r="BC65" s="398">
        <f t="shared" si="1094"/>
        <v>1</v>
      </c>
      <c r="BD65" s="398">
        <f t="shared" si="1095"/>
        <v>1</v>
      </c>
      <c r="BE65" s="398">
        <f t="shared" si="1096"/>
        <v>1</v>
      </c>
      <c r="BF65" s="404">
        <f t="shared" si="1097"/>
        <v>15454497</v>
      </c>
      <c r="BG65" s="400">
        <f t="shared" si="1098"/>
        <v>0</v>
      </c>
      <c r="BJ65" s="954" t="s">
        <v>739</v>
      </c>
      <c r="BK65" s="1056" t="s">
        <v>819</v>
      </c>
      <c r="BL65" s="707" t="s">
        <v>649</v>
      </c>
      <c r="BM65" s="708">
        <v>193</v>
      </c>
      <c r="BN65" s="709">
        <v>33515</v>
      </c>
      <c r="BO65" s="710">
        <v>6468395</v>
      </c>
      <c r="BP65" s="706"/>
      <c r="BQ65" s="397">
        <v>1</v>
      </c>
      <c r="BR65" s="397">
        <f t="shared" si="1034"/>
        <v>1</v>
      </c>
      <c r="BS65" s="398">
        <f t="shared" si="1035"/>
        <v>1</v>
      </c>
      <c r="BT65" s="398">
        <f t="shared" si="1099"/>
        <v>1</v>
      </c>
      <c r="BU65" s="398">
        <f t="shared" si="1100"/>
        <v>1</v>
      </c>
      <c r="BV65" s="398">
        <f t="shared" si="1101"/>
        <v>1</v>
      </c>
      <c r="BW65" s="404">
        <f t="shared" si="1102"/>
        <v>6468395</v>
      </c>
      <c r="BX65" s="400">
        <f t="shared" si="1103"/>
        <v>0</v>
      </c>
      <c r="CA65" s="631" t="s">
        <v>465</v>
      </c>
      <c r="CB65" s="773" t="s">
        <v>466</v>
      </c>
      <c r="CC65" s="583" t="s">
        <v>148</v>
      </c>
      <c r="CD65" s="584">
        <v>193</v>
      </c>
      <c r="CE65" s="756">
        <v>65685.3</v>
      </c>
      <c r="CF65" s="757">
        <f t="shared" si="1036"/>
        <v>12677263</v>
      </c>
      <c r="CG65" s="989"/>
      <c r="CH65" s="397">
        <f t="shared" si="1037"/>
        <v>1</v>
      </c>
      <c r="CI65" s="397">
        <f t="shared" si="1038"/>
        <v>1</v>
      </c>
      <c r="CJ65" s="398">
        <f t="shared" si="1039"/>
        <v>1</v>
      </c>
      <c r="CK65" s="398">
        <f t="shared" si="1104"/>
        <v>1</v>
      </c>
      <c r="CL65" s="398">
        <f t="shared" si="1105"/>
        <v>1</v>
      </c>
      <c r="CM65" s="398">
        <f t="shared" si="1106"/>
        <v>1</v>
      </c>
      <c r="CN65" s="404">
        <f t="shared" si="1107"/>
        <v>12677263</v>
      </c>
      <c r="CO65" s="400">
        <f t="shared" si="1108"/>
        <v>0</v>
      </c>
      <c r="CR65" s="1015" t="s">
        <v>465</v>
      </c>
      <c r="CS65" s="793" t="s">
        <v>466</v>
      </c>
      <c r="CT65" s="794" t="s">
        <v>148</v>
      </c>
      <c r="CU65" s="795">
        <v>193</v>
      </c>
      <c r="CV65" s="796">
        <v>99760</v>
      </c>
      <c r="CW65" s="797">
        <f t="shared" si="1040"/>
        <v>19253680</v>
      </c>
      <c r="CX65" s="1002"/>
      <c r="CY65" s="397">
        <f t="shared" si="1041"/>
        <v>1</v>
      </c>
      <c r="CZ65" s="397">
        <f t="shared" si="1042"/>
        <v>1</v>
      </c>
      <c r="DA65" s="398">
        <f t="shared" si="1043"/>
        <v>1</v>
      </c>
      <c r="DB65" s="398">
        <f t="shared" si="1109"/>
        <v>1</v>
      </c>
      <c r="DC65" s="398">
        <f t="shared" si="1110"/>
        <v>1</v>
      </c>
      <c r="DD65" s="398">
        <f t="shared" si="1111"/>
        <v>1</v>
      </c>
      <c r="DE65" s="404">
        <f t="shared" si="1112"/>
        <v>19253680</v>
      </c>
      <c r="DF65" s="400">
        <f t="shared" si="1113"/>
        <v>0</v>
      </c>
      <c r="DI65" s="631" t="s">
        <v>465</v>
      </c>
      <c r="DJ65" s="608" t="s">
        <v>466</v>
      </c>
      <c r="DK65" s="583" t="s">
        <v>148</v>
      </c>
      <c r="DL65" s="584">
        <v>193</v>
      </c>
      <c r="DM65" s="487">
        <v>33618</v>
      </c>
      <c r="DN65" s="488">
        <f t="shared" si="1044"/>
        <v>6488274</v>
      </c>
      <c r="DO65" s="529"/>
      <c r="DP65" s="397">
        <f t="shared" si="1045"/>
        <v>1</v>
      </c>
      <c r="DQ65" s="397">
        <f t="shared" si="1046"/>
        <v>1</v>
      </c>
      <c r="DR65" s="398">
        <f t="shared" si="1047"/>
        <v>1</v>
      </c>
      <c r="DS65" s="398">
        <f t="shared" si="1114"/>
        <v>1</v>
      </c>
      <c r="DT65" s="398">
        <f t="shared" si="1115"/>
        <v>1</v>
      </c>
      <c r="DU65" s="398">
        <f t="shared" si="1116"/>
        <v>1</v>
      </c>
      <c r="DV65" s="404">
        <f t="shared" si="1117"/>
        <v>6488274</v>
      </c>
      <c r="DW65" s="400">
        <f t="shared" si="1118"/>
        <v>0</v>
      </c>
      <c r="DZ65" s="631" t="s">
        <v>465</v>
      </c>
      <c r="EA65" s="608" t="s">
        <v>466</v>
      </c>
      <c r="EB65" s="583" t="s">
        <v>148</v>
      </c>
      <c r="EC65" s="584">
        <v>193</v>
      </c>
      <c r="ED65" s="487">
        <v>30406.5</v>
      </c>
      <c r="EE65" s="488">
        <f t="shared" si="1048"/>
        <v>5868455</v>
      </c>
      <c r="EF65" s="529"/>
      <c r="EG65" s="397">
        <f t="shared" si="1049"/>
        <v>1</v>
      </c>
      <c r="EH65" s="397">
        <f t="shared" si="1050"/>
        <v>1</v>
      </c>
      <c r="EI65" s="398">
        <f t="shared" si="1051"/>
        <v>1</v>
      </c>
      <c r="EJ65" s="398">
        <f t="shared" si="1119"/>
        <v>1</v>
      </c>
      <c r="EK65" s="398">
        <f t="shared" si="1120"/>
        <v>1</v>
      </c>
      <c r="EL65" s="398">
        <f t="shared" si="1121"/>
        <v>1</v>
      </c>
      <c r="EM65" s="404">
        <f t="shared" si="1122"/>
        <v>5868455</v>
      </c>
      <c r="EN65" s="400">
        <f t="shared" si="1123"/>
        <v>0</v>
      </c>
      <c r="EQ65" s="631" t="s">
        <v>465</v>
      </c>
      <c r="ER65" s="608" t="s">
        <v>466</v>
      </c>
      <c r="ES65" s="583" t="s">
        <v>148</v>
      </c>
      <c r="ET65" s="584">
        <v>193</v>
      </c>
      <c r="EU65" s="487">
        <v>116500</v>
      </c>
      <c r="EV65" s="488">
        <f t="shared" si="1052"/>
        <v>22484500</v>
      </c>
      <c r="EW65" s="529"/>
      <c r="EX65" s="397">
        <f t="shared" si="1053"/>
        <v>1</v>
      </c>
      <c r="EY65" s="397">
        <f t="shared" si="1054"/>
        <v>1</v>
      </c>
      <c r="EZ65" s="398">
        <f t="shared" si="1055"/>
        <v>1</v>
      </c>
      <c r="FA65" s="398">
        <f t="shared" si="1124"/>
        <v>1</v>
      </c>
      <c r="FB65" s="398">
        <f t="shared" si="1125"/>
        <v>1</v>
      </c>
      <c r="FC65" s="398">
        <f t="shared" si="1126"/>
        <v>1</v>
      </c>
      <c r="FD65" s="404">
        <f t="shared" si="1127"/>
        <v>22484500</v>
      </c>
      <c r="FE65" s="400">
        <f t="shared" si="1128"/>
        <v>0</v>
      </c>
      <c r="FH65" s="631" t="s">
        <v>465</v>
      </c>
      <c r="FI65" s="608" t="s">
        <v>466</v>
      </c>
      <c r="FJ65" s="583" t="s">
        <v>148</v>
      </c>
      <c r="FK65" s="584">
        <v>193</v>
      </c>
      <c r="FL65" s="487">
        <v>107250</v>
      </c>
      <c r="FM65" s="488">
        <f t="shared" si="1056"/>
        <v>20699250</v>
      </c>
      <c r="FN65" s="529"/>
      <c r="FO65" s="397">
        <f t="shared" si="1057"/>
        <v>1</v>
      </c>
      <c r="FP65" s="397">
        <f t="shared" si="1058"/>
        <v>1</v>
      </c>
      <c r="FQ65" s="398">
        <f t="shared" si="1059"/>
        <v>1</v>
      </c>
      <c r="FR65" s="398">
        <f t="shared" si="1129"/>
        <v>1</v>
      </c>
      <c r="FS65" s="398">
        <f t="shared" si="1130"/>
        <v>1</v>
      </c>
      <c r="FT65" s="398">
        <f t="shared" si="1131"/>
        <v>1</v>
      </c>
      <c r="FU65" s="404">
        <f t="shared" si="1132"/>
        <v>20699250</v>
      </c>
      <c r="FV65" s="400">
        <f t="shared" si="1133"/>
        <v>0</v>
      </c>
      <c r="FY65" s="1052" t="s">
        <v>465</v>
      </c>
      <c r="FZ65" s="901" t="s">
        <v>466</v>
      </c>
      <c r="GA65" s="861" t="s">
        <v>148</v>
      </c>
      <c r="GB65" s="862">
        <v>193</v>
      </c>
      <c r="GC65" s="863">
        <v>80133</v>
      </c>
      <c r="GD65" s="864">
        <f t="shared" si="1060"/>
        <v>15465669</v>
      </c>
      <c r="GE65" s="1036"/>
      <c r="GF65" s="397">
        <f t="shared" si="1061"/>
        <v>1</v>
      </c>
      <c r="GG65" s="397">
        <f t="shared" si="1062"/>
        <v>1</v>
      </c>
      <c r="GH65" s="398">
        <f t="shared" si="1063"/>
        <v>1</v>
      </c>
      <c r="GI65" s="398">
        <f t="shared" si="1134"/>
        <v>1</v>
      </c>
      <c r="GJ65" s="398">
        <f t="shared" si="1135"/>
        <v>1</v>
      </c>
      <c r="GK65" s="398">
        <f t="shared" si="1136"/>
        <v>1</v>
      </c>
      <c r="GL65" s="404">
        <f t="shared" si="1137"/>
        <v>15465669</v>
      </c>
      <c r="GM65" s="400">
        <f t="shared" si="1138"/>
        <v>0</v>
      </c>
      <c r="GP65" s="631" t="s">
        <v>465</v>
      </c>
      <c r="GQ65" s="608" t="s">
        <v>466</v>
      </c>
      <c r="GR65" s="583" t="s">
        <v>148</v>
      </c>
      <c r="GS65" s="584">
        <v>193</v>
      </c>
      <c r="GT65" s="487">
        <v>33785</v>
      </c>
      <c r="GU65" s="488">
        <f t="shared" si="1064"/>
        <v>6520505</v>
      </c>
      <c r="GV65" s="529"/>
      <c r="GW65" s="397">
        <f t="shared" si="1065"/>
        <v>1</v>
      </c>
      <c r="GX65" s="397">
        <f t="shared" si="1066"/>
        <v>1</v>
      </c>
      <c r="GY65" s="398">
        <f t="shared" si="1067"/>
        <v>1</v>
      </c>
      <c r="GZ65" s="398">
        <f t="shared" si="1139"/>
        <v>1</v>
      </c>
      <c r="HA65" s="398">
        <f t="shared" si="1140"/>
        <v>1</v>
      </c>
      <c r="HB65" s="398">
        <f t="shared" si="1141"/>
        <v>1</v>
      </c>
      <c r="HC65" s="404">
        <f t="shared" si="1142"/>
        <v>6520505</v>
      </c>
      <c r="HD65" s="400">
        <f t="shared" si="1143"/>
        <v>0</v>
      </c>
      <c r="HG65" s="631" t="s">
        <v>465</v>
      </c>
      <c r="HH65" s="608" t="s">
        <v>466</v>
      </c>
      <c r="HI65" s="583" t="s">
        <v>148</v>
      </c>
      <c r="HJ65" s="584">
        <v>193</v>
      </c>
      <c r="HK65" s="487">
        <v>62524.553684298364</v>
      </c>
      <c r="HL65" s="488">
        <f t="shared" si="1068"/>
        <v>12067239</v>
      </c>
      <c r="HM65" s="529"/>
      <c r="HN65" s="397">
        <f t="shared" si="1069"/>
        <v>1</v>
      </c>
      <c r="HO65" s="397">
        <f t="shared" si="1070"/>
        <v>1</v>
      </c>
      <c r="HP65" s="398">
        <f t="shared" si="1071"/>
        <v>1</v>
      </c>
      <c r="HQ65" s="398">
        <f t="shared" si="1144"/>
        <v>1</v>
      </c>
      <c r="HR65" s="398">
        <f t="shared" si="1145"/>
        <v>1</v>
      </c>
      <c r="HS65" s="398">
        <f t="shared" si="1146"/>
        <v>1</v>
      </c>
      <c r="HT65" s="404">
        <f t="shared" si="1147"/>
        <v>12067239</v>
      </c>
      <c r="HU65" s="400">
        <f t="shared" si="1148"/>
        <v>0</v>
      </c>
      <c r="HX65" s="631" t="s">
        <v>465</v>
      </c>
      <c r="HY65" s="608" t="s">
        <v>466</v>
      </c>
      <c r="HZ65" s="583" t="s">
        <v>148</v>
      </c>
      <c r="IA65" s="584">
        <v>193</v>
      </c>
      <c r="IB65" s="487">
        <v>100000</v>
      </c>
      <c r="IC65" s="488">
        <f t="shared" si="1072"/>
        <v>19300000</v>
      </c>
      <c r="ID65" s="529"/>
      <c r="IE65" s="397">
        <f t="shared" si="1073"/>
        <v>1</v>
      </c>
      <c r="IF65" s="397">
        <f t="shared" si="1074"/>
        <v>1</v>
      </c>
      <c r="IG65" s="398">
        <f t="shared" si="1075"/>
        <v>1</v>
      </c>
      <c r="IH65" s="398">
        <f t="shared" si="1149"/>
        <v>1</v>
      </c>
      <c r="II65" s="398">
        <f t="shared" si="1150"/>
        <v>1</v>
      </c>
      <c r="IJ65" s="398">
        <f t="shared" si="1151"/>
        <v>1</v>
      </c>
      <c r="IK65" s="404">
        <f t="shared" si="1152"/>
        <v>19300000</v>
      </c>
      <c r="IL65" s="400">
        <f t="shared" si="1153"/>
        <v>0</v>
      </c>
      <c r="IO65" s="631" t="s">
        <v>465</v>
      </c>
      <c r="IP65" s="608" t="s">
        <v>466</v>
      </c>
      <c r="IQ65" s="583" t="s">
        <v>148</v>
      </c>
      <c r="IR65" s="584">
        <v>193</v>
      </c>
      <c r="IS65" s="487">
        <v>60500</v>
      </c>
      <c r="IT65" s="488">
        <f t="shared" si="1076"/>
        <v>11676500</v>
      </c>
      <c r="IU65" s="529"/>
      <c r="IV65" s="397">
        <f t="shared" si="1077"/>
        <v>1</v>
      </c>
      <c r="IW65" s="397">
        <f t="shared" si="1078"/>
        <v>1</v>
      </c>
      <c r="IX65" s="398">
        <f t="shared" si="1079"/>
        <v>1</v>
      </c>
      <c r="IY65" s="398">
        <f t="shared" si="1154"/>
        <v>1</v>
      </c>
      <c r="IZ65" s="398">
        <f t="shared" si="1155"/>
        <v>1</v>
      </c>
      <c r="JA65" s="398">
        <f t="shared" si="1156"/>
        <v>1</v>
      </c>
      <c r="JB65" s="404">
        <f t="shared" si="1157"/>
        <v>11676500</v>
      </c>
      <c r="JC65" s="400">
        <f t="shared" si="1158"/>
        <v>0</v>
      </c>
      <c r="JF65" s="631" t="s">
        <v>465</v>
      </c>
      <c r="JG65" s="608" t="s">
        <v>466</v>
      </c>
      <c r="JH65" s="583" t="s">
        <v>148</v>
      </c>
      <c r="JI65" s="584">
        <v>193</v>
      </c>
      <c r="JJ65" s="487">
        <v>33347</v>
      </c>
      <c r="JK65" s="488">
        <f t="shared" si="1080"/>
        <v>6435971</v>
      </c>
      <c r="JL65" s="529"/>
      <c r="JM65" s="397">
        <f t="shared" si="1081"/>
        <v>1</v>
      </c>
      <c r="JN65" s="397">
        <f t="shared" si="1082"/>
        <v>1</v>
      </c>
      <c r="JO65" s="398">
        <f t="shared" si="1083"/>
        <v>1</v>
      </c>
      <c r="JP65" s="398">
        <f t="shared" si="1159"/>
        <v>1</v>
      </c>
      <c r="JQ65" s="398">
        <f t="shared" si="1160"/>
        <v>1</v>
      </c>
      <c r="JR65" s="398">
        <f t="shared" si="1161"/>
        <v>1</v>
      </c>
      <c r="JS65" s="404">
        <f t="shared" si="1162"/>
        <v>6435971</v>
      </c>
      <c r="JT65" s="400">
        <f t="shared" si="1163"/>
        <v>0</v>
      </c>
    </row>
    <row r="66" spans="2:280" ht="76.5" customHeight="1">
      <c r="B66" s="538" t="s">
        <v>467</v>
      </c>
      <c r="C66" s="539" t="s">
        <v>468</v>
      </c>
      <c r="D66" s="485" t="s">
        <v>148</v>
      </c>
      <c r="E66" s="486">
        <v>20</v>
      </c>
      <c r="F66" s="487"/>
      <c r="G66" s="488">
        <f t="shared" si="1021"/>
        <v>0</v>
      </c>
      <c r="H66" s="529"/>
      <c r="K66" s="538"/>
      <c r="L66" s="539"/>
      <c r="M66" s="485"/>
      <c r="N66" s="486"/>
      <c r="O66" s="487"/>
      <c r="P66" s="488"/>
      <c r="Q66" s="529"/>
      <c r="R66" s="397" t="e">
        <f t="shared" si="1022"/>
        <v>#N/A</v>
      </c>
      <c r="S66" s="397" t="e">
        <f t="shared" si="1023"/>
        <v>#N/A</v>
      </c>
      <c r="T66" s="398" t="e">
        <f t="shared" si="1024"/>
        <v>#N/A</v>
      </c>
      <c r="U66" s="398">
        <f t="shared" si="1084"/>
        <v>0</v>
      </c>
      <c r="V66" s="398">
        <f t="shared" si="1085"/>
        <v>0</v>
      </c>
      <c r="W66" s="398" t="e">
        <f t="shared" si="1086"/>
        <v>#N/A</v>
      </c>
      <c r="X66" s="404">
        <f t="shared" si="1087"/>
        <v>0</v>
      </c>
      <c r="Y66" s="400">
        <f t="shared" si="1088"/>
        <v>0</v>
      </c>
      <c r="Z66" s="392"/>
      <c r="AA66" s="392"/>
      <c r="AB66" s="631" t="s">
        <v>467</v>
      </c>
      <c r="AC66" s="608" t="s">
        <v>468</v>
      </c>
      <c r="AD66" s="583" t="s">
        <v>148</v>
      </c>
      <c r="AE66" s="584">
        <v>20</v>
      </c>
      <c r="AF66" s="487">
        <v>50530</v>
      </c>
      <c r="AG66" s="488">
        <f t="shared" si="1025"/>
        <v>1010600</v>
      </c>
      <c r="AH66" s="529"/>
      <c r="AI66" s="397">
        <f t="shared" si="1026"/>
        <v>1</v>
      </c>
      <c r="AJ66" s="397">
        <f t="shared" si="1027"/>
        <v>1</v>
      </c>
      <c r="AK66" s="398">
        <f t="shared" si="1028"/>
        <v>1</v>
      </c>
      <c r="AL66" s="398">
        <f t="shared" si="1089"/>
        <v>1</v>
      </c>
      <c r="AM66" s="398">
        <f t="shared" si="1090"/>
        <v>1</v>
      </c>
      <c r="AN66" s="398">
        <f t="shared" si="1091"/>
        <v>1</v>
      </c>
      <c r="AO66" s="404">
        <f t="shared" si="1092"/>
        <v>1010600</v>
      </c>
      <c r="AP66" s="400">
        <f t="shared" si="1093"/>
        <v>0</v>
      </c>
      <c r="AQ66" s="392"/>
      <c r="AR66" s="392"/>
      <c r="AS66" s="950" t="s">
        <v>467</v>
      </c>
      <c r="AT66" s="680" t="s">
        <v>468</v>
      </c>
      <c r="AU66" s="635" t="s">
        <v>148</v>
      </c>
      <c r="AV66" s="636">
        <v>20</v>
      </c>
      <c r="AW66" s="637">
        <v>84448.655319999991</v>
      </c>
      <c r="AX66" s="638">
        <f t="shared" si="1029"/>
        <v>1688973</v>
      </c>
      <c r="AY66" s="935"/>
      <c r="AZ66" s="397">
        <f t="shared" si="1030"/>
        <v>1</v>
      </c>
      <c r="BA66" s="397">
        <f t="shared" si="1031"/>
        <v>1</v>
      </c>
      <c r="BB66" s="398">
        <f t="shared" si="1032"/>
        <v>1</v>
      </c>
      <c r="BC66" s="398">
        <f t="shared" si="1094"/>
        <v>1</v>
      </c>
      <c r="BD66" s="398">
        <f t="shared" si="1095"/>
        <v>1</v>
      </c>
      <c r="BE66" s="398">
        <f t="shared" si="1096"/>
        <v>1</v>
      </c>
      <c r="BF66" s="404">
        <f t="shared" si="1097"/>
        <v>1688973</v>
      </c>
      <c r="BG66" s="400">
        <f t="shared" si="1098"/>
        <v>0</v>
      </c>
      <c r="BJ66" s="954" t="s">
        <v>740</v>
      </c>
      <c r="BK66" s="715" t="s">
        <v>666</v>
      </c>
      <c r="BL66" s="707" t="s">
        <v>649</v>
      </c>
      <c r="BM66" s="708">
        <v>20</v>
      </c>
      <c r="BN66" s="709">
        <v>49344</v>
      </c>
      <c r="BO66" s="710">
        <v>986880</v>
      </c>
      <c r="BP66" s="706"/>
      <c r="BQ66" s="397">
        <f t="shared" si="1033"/>
        <v>1</v>
      </c>
      <c r="BR66" s="397">
        <f t="shared" si="1034"/>
        <v>1</v>
      </c>
      <c r="BS66" s="398">
        <f t="shared" si="1035"/>
        <v>1</v>
      </c>
      <c r="BT66" s="398">
        <f t="shared" si="1099"/>
        <v>1</v>
      </c>
      <c r="BU66" s="398">
        <f t="shared" si="1100"/>
        <v>1</v>
      </c>
      <c r="BV66" s="398">
        <f t="shared" si="1101"/>
        <v>1</v>
      </c>
      <c r="BW66" s="404">
        <f t="shared" si="1102"/>
        <v>986880</v>
      </c>
      <c r="BX66" s="400">
        <f t="shared" si="1103"/>
        <v>0</v>
      </c>
      <c r="CA66" s="631" t="s">
        <v>467</v>
      </c>
      <c r="CB66" s="773" t="s">
        <v>468</v>
      </c>
      <c r="CC66" s="583" t="s">
        <v>148</v>
      </c>
      <c r="CD66" s="584">
        <v>20</v>
      </c>
      <c r="CE66" s="756">
        <v>62552.1</v>
      </c>
      <c r="CF66" s="757">
        <f t="shared" si="1036"/>
        <v>1251042</v>
      </c>
      <c r="CG66" s="989"/>
      <c r="CH66" s="397">
        <f t="shared" si="1037"/>
        <v>1</v>
      </c>
      <c r="CI66" s="397">
        <f t="shared" si="1038"/>
        <v>1</v>
      </c>
      <c r="CJ66" s="398">
        <f t="shared" si="1039"/>
        <v>1</v>
      </c>
      <c r="CK66" s="398">
        <f t="shared" si="1104"/>
        <v>1</v>
      </c>
      <c r="CL66" s="398">
        <f t="shared" si="1105"/>
        <v>1</v>
      </c>
      <c r="CM66" s="398">
        <f t="shared" si="1106"/>
        <v>1</v>
      </c>
      <c r="CN66" s="404">
        <f t="shared" si="1107"/>
        <v>1251042</v>
      </c>
      <c r="CO66" s="400">
        <f t="shared" si="1108"/>
        <v>0</v>
      </c>
      <c r="CR66" s="1015" t="s">
        <v>467</v>
      </c>
      <c r="CS66" s="793" t="s">
        <v>468</v>
      </c>
      <c r="CT66" s="794" t="s">
        <v>148</v>
      </c>
      <c r="CU66" s="795">
        <v>20</v>
      </c>
      <c r="CV66" s="796">
        <v>92800</v>
      </c>
      <c r="CW66" s="797">
        <f t="shared" si="1040"/>
        <v>1856000</v>
      </c>
      <c r="CX66" s="1002"/>
      <c r="CY66" s="397">
        <f t="shared" si="1041"/>
        <v>1</v>
      </c>
      <c r="CZ66" s="397">
        <f t="shared" si="1042"/>
        <v>1</v>
      </c>
      <c r="DA66" s="398">
        <f t="shared" si="1043"/>
        <v>1</v>
      </c>
      <c r="DB66" s="398">
        <f t="shared" si="1109"/>
        <v>1</v>
      </c>
      <c r="DC66" s="398">
        <f t="shared" si="1110"/>
        <v>1</v>
      </c>
      <c r="DD66" s="398">
        <f t="shared" si="1111"/>
        <v>1</v>
      </c>
      <c r="DE66" s="404">
        <f t="shared" si="1112"/>
        <v>1856000</v>
      </c>
      <c r="DF66" s="400">
        <f t="shared" si="1113"/>
        <v>0</v>
      </c>
      <c r="DI66" s="631" t="s">
        <v>467</v>
      </c>
      <c r="DJ66" s="608" t="s">
        <v>468</v>
      </c>
      <c r="DK66" s="583" t="s">
        <v>148</v>
      </c>
      <c r="DL66" s="584">
        <v>20</v>
      </c>
      <c r="DM66" s="487">
        <v>49494</v>
      </c>
      <c r="DN66" s="488">
        <f t="shared" si="1044"/>
        <v>989880</v>
      </c>
      <c r="DO66" s="529"/>
      <c r="DP66" s="397">
        <f t="shared" si="1045"/>
        <v>1</v>
      </c>
      <c r="DQ66" s="397">
        <f t="shared" si="1046"/>
        <v>1</v>
      </c>
      <c r="DR66" s="398">
        <f t="shared" si="1047"/>
        <v>1</v>
      </c>
      <c r="DS66" s="398">
        <f t="shared" si="1114"/>
        <v>1</v>
      </c>
      <c r="DT66" s="398">
        <f t="shared" si="1115"/>
        <v>1</v>
      </c>
      <c r="DU66" s="398">
        <f t="shared" si="1116"/>
        <v>1</v>
      </c>
      <c r="DV66" s="404">
        <f t="shared" si="1117"/>
        <v>989880</v>
      </c>
      <c r="DW66" s="400">
        <f t="shared" si="1118"/>
        <v>0</v>
      </c>
      <c r="DZ66" s="631" t="s">
        <v>467</v>
      </c>
      <c r="EA66" s="608" t="s">
        <v>468</v>
      </c>
      <c r="EB66" s="583" t="s">
        <v>148</v>
      </c>
      <c r="EC66" s="584">
        <v>20</v>
      </c>
      <c r="ED66" s="487">
        <v>50486.400000000001</v>
      </c>
      <c r="EE66" s="488">
        <f t="shared" si="1048"/>
        <v>1009728</v>
      </c>
      <c r="EF66" s="529"/>
      <c r="EG66" s="397">
        <f t="shared" si="1049"/>
        <v>1</v>
      </c>
      <c r="EH66" s="397">
        <f t="shared" si="1050"/>
        <v>1</v>
      </c>
      <c r="EI66" s="398">
        <f t="shared" si="1051"/>
        <v>1</v>
      </c>
      <c r="EJ66" s="398">
        <f t="shared" si="1119"/>
        <v>1</v>
      </c>
      <c r="EK66" s="398">
        <f t="shared" si="1120"/>
        <v>1</v>
      </c>
      <c r="EL66" s="398">
        <f t="shared" si="1121"/>
        <v>1</v>
      </c>
      <c r="EM66" s="404">
        <f t="shared" si="1122"/>
        <v>1009728</v>
      </c>
      <c r="EN66" s="400">
        <f t="shared" si="1123"/>
        <v>0</v>
      </c>
      <c r="EQ66" s="631" t="s">
        <v>467</v>
      </c>
      <c r="ER66" s="608" t="s">
        <v>468</v>
      </c>
      <c r="ES66" s="583" t="s">
        <v>148</v>
      </c>
      <c r="ET66" s="584">
        <v>20</v>
      </c>
      <c r="EU66" s="487">
        <v>87600</v>
      </c>
      <c r="EV66" s="488">
        <f t="shared" si="1052"/>
        <v>1752000</v>
      </c>
      <c r="EW66" s="529"/>
      <c r="EX66" s="397">
        <f t="shared" si="1053"/>
        <v>1</v>
      </c>
      <c r="EY66" s="397">
        <f t="shared" si="1054"/>
        <v>1</v>
      </c>
      <c r="EZ66" s="398">
        <f t="shared" si="1055"/>
        <v>1</v>
      </c>
      <c r="FA66" s="398">
        <f t="shared" si="1124"/>
        <v>1</v>
      </c>
      <c r="FB66" s="398">
        <f t="shared" si="1125"/>
        <v>1</v>
      </c>
      <c r="FC66" s="398">
        <f t="shared" si="1126"/>
        <v>1</v>
      </c>
      <c r="FD66" s="404">
        <f t="shared" si="1127"/>
        <v>1752000</v>
      </c>
      <c r="FE66" s="400">
        <f t="shared" si="1128"/>
        <v>0</v>
      </c>
      <c r="FH66" s="631" t="s">
        <v>467</v>
      </c>
      <c r="FI66" s="608" t="s">
        <v>468</v>
      </c>
      <c r="FJ66" s="583" t="s">
        <v>148</v>
      </c>
      <c r="FK66" s="584">
        <v>20</v>
      </c>
      <c r="FL66" s="487">
        <v>107250</v>
      </c>
      <c r="FM66" s="488">
        <f t="shared" si="1056"/>
        <v>2145000</v>
      </c>
      <c r="FN66" s="529"/>
      <c r="FO66" s="397">
        <f t="shared" si="1057"/>
        <v>1</v>
      </c>
      <c r="FP66" s="397">
        <f t="shared" si="1058"/>
        <v>1</v>
      </c>
      <c r="FQ66" s="398">
        <f t="shared" si="1059"/>
        <v>1</v>
      </c>
      <c r="FR66" s="398">
        <f t="shared" si="1129"/>
        <v>1</v>
      </c>
      <c r="FS66" s="398">
        <f t="shared" si="1130"/>
        <v>1</v>
      </c>
      <c r="FT66" s="398">
        <f t="shared" si="1131"/>
        <v>1</v>
      </c>
      <c r="FU66" s="404">
        <f t="shared" si="1132"/>
        <v>2145000</v>
      </c>
      <c r="FV66" s="400">
        <f t="shared" si="1133"/>
        <v>0</v>
      </c>
      <c r="FY66" s="1052" t="s">
        <v>467</v>
      </c>
      <c r="FZ66" s="901" t="s">
        <v>468</v>
      </c>
      <c r="GA66" s="861" t="s">
        <v>148</v>
      </c>
      <c r="GB66" s="862">
        <v>20</v>
      </c>
      <c r="GC66" s="863">
        <v>82000</v>
      </c>
      <c r="GD66" s="864">
        <f t="shared" si="1060"/>
        <v>1640000</v>
      </c>
      <c r="GE66" s="1036"/>
      <c r="GF66" s="397">
        <f t="shared" si="1061"/>
        <v>1</v>
      </c>
      <c r="GG66" s="397">
        <f t="shared" si="1062"/>
        <v>1</v>
      </c>
      <c r="GH66" s="398">
        <f t="shared" si="1063"/>
        <v>1</v>
      </c>
      <c r="GI66" s="398">
        <f t="shared" si="1134"/>
        <v>1</v>
      </c>
      <c r="GJ66" s="398">
        <f t="shared" si="1135"/>
        <v>1</v>
      </c>
      <c r="GK66" s="398">
        <f t="shared" si="1136"/>
        <v>1</v>
      </c>
      <c r="GL66" s="404">
        <f t="shared" si="1137"/>
        <v>1640000</v>
      </c>
      <c r="GM66" s="400">
        <f t="shared" si="1138"/>
        <v>0</v>
      </c>
      <c r="GP66" s="631" t="s">
        <v>467</v>
      </c>
      <c r="GQ66" s="608" t="s">
        <v>468</v>
      </c>
      <c r="GR66" s="583" t="s">
        <v>148</v>
      </c>
      <c r="GS66" s="584">
        <v>20</v>
      </c>
      <c r="GT66" s="487">
        <v>49742</v>
      </c>
      <c r="GU66" s="488">
        <f t="shared" si="1064"/>
        <v>994840</v>
      </c>
      <c r="GV66" s="529"/>
      <c r="GW66" s="397">
        <f t="shared" si="1065"/>
        <v>1</v>
      </c>
      <c r="GX66" s="397">
        <f t="shared" si="1066"/>
        <v>1</v>
      </c>
      <c r="GY66" s="398">
        <f t="shared" si="1067"/>
        <v>1</v>
      </c>
      <c r="GZ66" s="398">
        <f t="shared" si="1139"/>
        <v>1</v>
      </c>
      <c r="HA66" s="398">
        <f t="shared" si="1140"/>
        <v>1</v>
      </c>
      <c r="HB66" s="398">
        <f t="shared" si="1141"/>
        <v>1</v>
      </c>
      <c r="HC66" s="404">
        <f t="shared" si="1142"/>
        <v>994840</v>
      </c>
      <c r="HD66" s="400">
        <f t="shared" si="1143"/>
        <v>0</v>
      </c>
      <c r="HG66" s="631" t="s">
        <v>467</v>
      </c>
      <c r="HH66" s="608" t="s">
        <v>468</v>
      </c>
      <c r="HI66" s="583" t="s">
        <v>148</v>
      </c>
      <c r="HJ66" s="584">
        <v>20</v>
      </c>
      <c r="HK66" s="487">
        <v>66069.20735845188</v>
      </c>
      <c r="HL66" s="488">
        <f t="shared" si="1068"/>
        <v>1321384</v>
      </c>
      <c r="HM66" s="529"/>
      <c r="HN66" s="397">
        <f t="shared" si="1069"/>
        <v>1</v>
      </c>
      <c r="HO66" s="397">
        <f t="shared" si="1070"/>
        <v>1</v>
      </c>
      <c r="HP66" s="398">
        <f t="shared" si="1071"/>
        <v>1</v>
      </c>
      <c r="HQ66" s="398">
        <f t="shared" si="1144"/>
        <v>1</v>
      </c>
      <c r="HR66" s="398">
        <f t="shared" si="1145"/>
        <v>1</v>
      </c>
      <c r="HS66" s="398">
        <f t="shared" si="1146"/>
        <v>1</v>
      </c>
      <c r="HT66" s="404">
        <f t="shared" si="1147"/>
        <v>1321384</v>
      </c>
      <c r="HU66" s="400">
        <f t="shared" si="1148"/>
        <v>0</v>
      </c>
      <c r="HX66" s="631" t="s">
        <v>467</v>
      </c>
      <c r="HY66" s="608" t="s">
        <v>468</v>
      </c>
      <c r="HZ66" s="583" t="s">
        <v>148</v>
      </c>
      <c r="IA66" s="584">
        <v>20</v>
      </c>
      <c r="IB66" s="487">
        <v>120000</v>
      </c>
      <c r="IC66" s="488">
        <f t="shared" si="1072"/>
        <v>2400000</v>
      </c>
      <c r="ID66" s="529"/>
      <c r="IE66" s="397">
        <f t="shared" si="1073"/>
        <v>1</v>
      </c>
      <c r="IF66" s="397">
        <f t="shared" si="1074"/>
        <v>1</v>
      </c>
      <c r="IG66" s="398">
        <f t="shared" si="1075"/>
        <v>1</v>
      </c>
      <c r="IH66" s="398">
        <f t="shared" si="1149"/>
        <v>1</v>
      </c>
      <c r="II66" s="398">
        <f t="shared" si="1150"/>
        <v>1</v>
      </c>
      <c r="IJ66" s="398">
        <f t="shared" si="1151"/>
        <v>1</v>
      </c>
      <c r="IK66" s="404">
        <f t="shared" si="1152"/>
        <v>2400000</v>
      </c>
      <c r="IL66" s="400">
        <f t="shared" si="1153"/>
        <v>0</v>
      </c>
      <c r="IO66" s="631" t="s">
        <v>467</v>
      </c>
      <c r="IP66" s="608" t="s">
        <v>468</v>
      </c>
      <c r="IQ66" s="583" t="s">
        <v>148</v>
      </c>
      <c r="IR66" s="584">
        <v>20</v>
      </c>
      <c r="IS66" s="487">
        <v>60500</v>
      </c>
      <c r="IT66" s="488">
        <f t="shared" si="1076"/>
        <v>1210000</v>
      </c>
      <c r="IU66" s="529"/>
      <c r="IV66" s="397">
        <f t="shared" si="1077"/>
        <v>1</v>
      </c>
      <c r="IW66" s="397">
        <f t="shared" si="1078"/>
        <v>1</v>
      </c>
      <c r="IX66" s="398">
        <f t="shared" si="1079"/>
        <v>1</v>
      </c>
      <c r="IY66" s="398">
        <f t="shared" si="1154"/>
        <v>1</v>
      </c>
      <c r="IZ66" s="398">
        <f t="shared" si="1155"/>
        <v>1</v>
      </c>
      <c r="JA66" s="398">
        <f t="shared" si="1156"/>
        <v>1</v>
      </c>
      <c r="JB66" s="404">
        <f t="shared" si="1157"/>
        <v>1210000</v>
      </c>
      <c r="JC66" s="400">
        <f t="shared" si="1158"/>
        <v>0</v>
      </c>
      <c r="JF66" s="631" t="s">
        <v>467</v>
      </c>
      <c r="JG66" s="608" t="s">
        <v>468</v>
      </c>
      <c r="JH66" s="583" t="s">
        <v>148</v>
      </c>
      <c r="JI66" s="584">
        <v>20</v>
      </c>
      <c r="JJ66" s="487">
        <v>49097</v>
      </c>
      <c r="JK66" s="488">
        <f t="shared" si="1080"/>
        <v>981940</v>
      </c>
      <c r="JL66" s="529"/>
      <c r="JM66" s="397">
        <f t="shared" si="1081"/>
        <v>1</v>
      </c>
      <c r="JN66" s="397">
        <f t="shared" si="1082"/>
        <v>1</v>
      </c>
      <c r="JO66" s="398">
        <f t="shared" si="1083"/>
        <v>1</v>
      </c>
      <c r="JP66" s="398">
        <f t="shared" si="1159"/>
        <v>1</v>
      </c>
      <c r="JQ66" s="398">
        <f t="shared" si="1160"/>
        <v>1</v>
      </c>
      <c r="JR66" s="398">
        <f t="shared" si="1161"/>
        <v>1</v>
      </c>
      <c r="JS66" s="404">
        <f t="shared" si="1162"/>
        <v>981940</v>
      </c>
      <c r="JT66" s="400">
        <f t="shared" si="1163"/>
        <v>0</v>
      </c>
    </row>
    <row r="67" spans="2:280" ht="67.5" customHeight="1">
      <c r="B67" s="538" t="s">
        <v>469</v>
      </c>
      <c r="C67" s="539" t="s">
        <v>470</v>
      </c>
      <c r="D67" s="485" t="s">
        <v>148</v>
      </c>
      <c r="E67" s="486">
        <v>20</v>
      </c>
      <c r="F67" s="487"/>
      <c r="G67" s="488">
        <f t="shared" si="1021"/>
        <v>0</v>
      </c>
      <c r="H67" s="529"/>
      <c r="K67" s="538"/>
      <c r="L67" s="539"/>
      <c r="M67" s="485"/>
      <c r="N67" s="486"/>
      <c r="O67" s="487"/>
      <c r="P67" s="488"/>
      <c r="Q67" s="529"/>
      <c r="R67" s="397" t="e">
        <f t="shared" si="1022"/>
        <v>#N/A</v>
      </c>
      <c r="S67" s="397" t="e">
        <f t="shared" si="1023"/>
        <v>#N/A</v>
      </c>
      <c r="T67" s="398" t="e">
        <f t="shared" si="1024"/>
        <v>#N/A</v>
      </c>
      <c r="U67" s="398">
        <f t="shared" si="1084"/>
        <v>0</v>
      </c>
      <c r="V67" s="398">
        <f t="shared" si="1085"/>
        <v>0</v>
      </c>
      <c r="W67" s="398" t="e">
        <f t="shared" si="1086"/>
        <v>#N/A</v>
      </c>
      <c r="X67" s="404">
        <f t="shared" si="1087"/>
        <v>0</v>
      </c>
      <c r="Y67" s="400">
        <f t="shared" si="1088"/>
        <v>0</v>
      </c>
      <c r="Z67" s="392"/>
      <c r="AA67" s="392"/>
      <c r="AB67" s="631" t="s">
        <v>469</v>
      </c>
      <c r="AC67" s="608" t="s">
        <v>470</v>
      </c>
      <c r="AD67" s="583" t="s">
        <v>148</v>
      </c>
      <c r="AE67" s="584">
        <v>20</v>
      </c>
      <c r="AF67" s="487">
        <v>50530</v>
      </c>
      <c r="AG67" s="488">
        <f t="shared" si="1025"/>
        <v>1010600</v>
      </c>
      <c r="AH67" s="529"/>
      <c r="AI67" s="397">
        <f t="shared" si="1026"/>
        <v>1</v>
      </c>
      <c r="AJ67" s="397">
        <f t="shared" si="1027"/>
        <v>1</v>
      </c>
      <c r="AK67" s="398">
        <f t="shared" si="1028"/>
        <v>1</v>
      </c>
      <c r="AL67" s="398">
        <f t="shared" si="1089"/>
        <v>1</v>
      </c>
      <c r="AM67" s="398">
        <f t="shared" si="1090"/>
        <v>1</v>
      </c>
      <c r="AN67" s="398">
        <f t="shared" si="1091"/>
        <v>1</v>
      </c>
      <c r="AO67" s="404">
        <f t="shared" si="1092"/>
        <v>1010600</v>
      </c>
      <c r="AP67" s="400">
        <f t="shared" si="1093"/>
        <v>0</v>
      </c>
      <c r="AQ67" s="392"/>
      <c r="AR67" s="392"/>
      <c r="AS67" s="950" t="s">
        <v>469</v>
      </c>
      <c r="AT67" s="680" t="s">
        <v>470</v>
      </c>
      <c r="AU67" s="635" t="s">
        <v>148</v>
      </c>
      <c r="AV67" s="636">
        <v>20</v>
      </c>
      <c r="AW67" s="637">
        <v>76227.576359999992</v>
      </c>
      <c r="AX67" s="638">
        <f t="shared" si="1029"/>
        <v>1524552</v>
      </c>
      <c r="AY67" s="935"/>
      <c r="AZ67" s="397">
        <f t="shared" si="1030"/>
        <v>1</v>
      </c>
      <c r="BA67" s="397">
        <f t="shared" si="1031"/>
        <v>1</v>
      </c>
      <c r="BB67" s="398">
        <f t="shared" si="1032"/>
        <v>1</v>
      </c>
      <c r="BC67" s="398">
        <f t="shared" si="1094"/>
        <v>1</v>
      </c>
      <c r="BD67" s="398">
        <f t="shared" si="1095"/>
        <v>1</v>
      </c>
      <c r="BE67" s="398">
        <f t="shared" si="1096"/>
        <v>1</v>
      </c>
      <c r="BF67" s="404">
        <f t="shared" si="1097"/>
        <v>1524552</v>
      </c>
      <c r="BG67" s="400">
        <f t="shared" si="1098"/>
        <v>0</v>
      </c>
      <c r="BJ67" s="954" t="s">
        <v>741</v>
      </c>
      <c r="BK67" s="1056" t="s">
        <v>828</v>
      </c>
      <c r="BL67" s="707" t="s">
        <v>649</v>
      </c>
      <c r="BM67" s="708">
        <v>20</v>
      </c>
      <c r="BN67" s="709">
        <v>51619</v>
      </c>
      <c r="BO67" s="710">
        <v>1032380</v>
      </c>
      <c r="BP67" s="706"/>
      <c r="BQ67" s="397">
        <v>1</v>
      </c>
      <c r="BR67" s="397">
        <f t="shared" si="1034"/>
        <v>1</v>
      </c>
      <c r="BS67" s="398">
        <f t="shared" si="1035"/>
        <v>1</v>
      </c>
      <c r="BT67" s="398">
        <f t="shared" si="1099"/>
        <v>1</v>
      </c>
      <c r="BU67" s="398">
        <f t="shared" si="1100"/>
        <v>1</v>
      </c>
      <c r="BV67" s="398">
        <f t="shared" si="1101"/>
        <v>1</v>
      </c>
      <c r="BW67" s="404">
        <f t="shared" si="1102"/>
        <v>1032380</v>
      </c>
      <c r="BX67" s="400">
        <f t="shared" si="1103"/>
        <v>0</v>
      </c>
      <c r="CA67" s="631" t="s">
        <v>469</v>
      </c>
      <c r="CB67" s="773" t="s">
        <v>470</v>
      </c>
      <c r="CC67" s="583" t="s">
        <v>148</v>
      </c>
      <c r="CD67" s="584">
        <v>20</v>
      </c>
      <c r="CE67" s="756">
        <v>53488.2</v>
      </c>
      <c r="CF67" s="757">
        <f t="shared" si="1036"/>
        <v>1069764</v>
      </c>
      <c r="CG67" s="989"/>
      <c r="CH67" s="397">
        <f t="shared" si="1037"/>
        <v>1</v>
      </c>
      <c r="CI67" s="397">
        <f t="shared" si="1038"/>
        <v>1</v>
      </c>
      <c r="CJ67" s="398">
        <f t="shared" si="1039"/>
        <v>1</v>
      </c>
      <c r="CK67" s="398">
        <f t="shared" si="1104"/>
        <v>1</v>
      </c>
      <c r="CL67" s="398">
        <f t="shared" si="1105"/>
        <v>1</v>
      </c>
      <c r="CM67" s="398">
        <f t="shared" si="1106"/>
        <v>1</v>
      </c>
      <c r="CN67" s="404">
        <f t="shared" si="1107"/>
        <v>1069764</v>
      </c>
      <c r="CO67" s="400">
        <f t="shared" si="1108"/>
        <v>0</v>
      </c>
      <c r="CR67" s="1015" t="s">
        <v>469</v>
      </c>
      <c r="CS67" s="793" t="s">
        <v>470</v>
      </c>
      <c r="CT67" s="794" t="s">
        <v>148</v>
      </c>
      <c r="CU67" s="795">
        <v>20</v>
      </c>
      <c r="CV67" s="796">
        <v>104400</v>
      </c>
      <c r="CW67" s="797">
        <f t="shared" si="1040"/>
        <v>2088000</v>
      </c>
      <c r="CX67" s="1002"/>
      <c r="CY67" s="397">
        <f t="shared" si="1041"/>
        <v>1</v>
      </c>
      <c r="CZ67" s="397">
        <f t="shared" si="1042"/>
        <v>1</v>
      </c>
      <c r="DA67" s="398">
        <f t="shared" si="1043"/>
        <v>1</v>
      </c>
      <c r="DB67" s="398">
        <f t="shared" si="1109"/>
        <v>1</v>
      </c>
      <c r="DC67" s="398">
        <f t="shared" si="1110"/>
        <v>1</v>
      </c>
      <c r="DD67" s="398">
        <f t="shared" si="1111"/>
        <v>1</v>
      </c>
      <c r="DE67" s="404">
        <f t="shared" si="1112"/>
        <v>2088000</v>
      </c>
      <c r="DF67" s="400">
        <f t="shared" si="1113"/>
        <v>0</v>
      </c>
      <c r="DI67" s="631" t="s">
        <v>469</v>
      </c>
      <c r="DJ67" s="608" t="s">
        <v>470</v>
      </c>
      <c r="DK67" s="583" t="s">
        <v>148</v>
      </c>
      <c r="DL67" s="584">
        <v>20</v>
      </c>
      <c r="DM67" s="487">
        <v>51776</v>
      </c>
      <c r="DN67" s="488">
        <f t="shared" si="1044"/>
        <v>1035520</v>
      </c>
      <c r="DO67" s="529"/>
      <c r="DP67" s="397">
        <f t="shared" si="1045"/>
        <v>1</v>
      </c>
      <c r="DQ67" s="397">
        <f t="shared" si="1046"/>
        <v>1</v>
      </c>
      <c r="DR67" s="398">
        <f t="shared" si="1047"/>
        <v>1</v>
      </c>
      <c r="DS67" s="398">
        <f t="shared" si="1114"/>
        <v>1</v>
      </c>
      <c r="DT67" s="398">
        <f t="shared" si="1115"/>
        <v>1</v>
      </c>
      <c r="DU67" s="398">
        <f t="shared" si="1116"/>
        <v>1</v>
      </c>
      <c r="DV67" s="404">
        <f t="shared" si="1117"/>
        <v>1035520</v>
      </c>
      <c r="DW67" s="400">
        <f t="shared" si="1118"/>
        <v>0</v>
      </c>
      <c r="DZ67" s="631" t="s">
        <v>469</v>
      </c>
      <c r="EA67" s="608" t="s">
        <v>470</v>
      </c>
      <c r="EB67" s="583" t="s">
        <v>148</v>
      </c>
      <c r="EC67" s="584">
        <v>20</v>
      </c>
      <c r="ED67" s="487">
        <v>50486.400000000001</v>
      </c>
      <c r="EE67" s="488">
        <f t="shared" si="1048"/>
        <v>1009728</v>
      </c>
      <c r="EF67" s="529"/>
      <c r="EG67" s="397">
        <f t="shared" si="1049"/>
        <v>1</v>
      </c>
      <c r="EH67" s="397">
        <f t="shared" si="1050"/>
        <v>1</v>
      </c>
      <c r="EI67" s="398">
        <f t="shared" si="1051"/>
        <v>1</v>
      </c>
      <c r="EJ67" s="398">
        <f t="shared" si="1119"/>
        <v>1</v>
      </c>
      <c r="EK67" s="398">
        <f t="shared" si="1120"/>
        <v>1</v>
      </c>
      <c r="EL67" s="398">
        <f t="shared" si="1121"/>
        <v>1</v>
      </c>
      <c r="EM67" s="404">
        <f t="shared" si="1122"/>
        <v>1009728</v>
      </c>
      <c r="EN67" s="400">
        <f t="shared" si="1123"/>
        <v>0</v>
      </c>
      <c r="EQ67" s="631" t="s">
        <v>469</v>
      </c>
      <c r="ER67" s="608" t="s">
        <v>470</v>
      </c>
      <c r="ES67" s="583" t="s">
        <v>148</v>
      </c>
      <c r="ET67" s="584">
        <v>20</v>
      </c>
      <c r="EU67" s="487">
        <v>99600</v>
      </c>
      <c r="EV67" s="488">
        <f t="shared" si="1052"/>
        <v>1992000</v>
      </c>
      <c r="EW67" s="529"/>
      <c r="EX67" s="397">
        <f t="shared" si="1053"/>
        <v>1</v>
      </c>
      <c r="EY67" s="397">
        <f t="shared" si="1054"/>
        <v>1</v>
      </c>
      <c r="EZ67" s="398">
        <f t="shared" si="1055"/>
        <v>1</v>
      </c>
      <c r="FA67" s="398">
        <f t="shared" si="1124"/>
        <v>1</v>
      </c>
      <c r="FB67" s="398">
        <f t="shared" si="1125"/>
        <v>1</v>
      </c>
      <c r="FC67" s="398">
        <f t="shared" si="1126"/>
        <v>1</v>
      </c>
      <c r="FD67" s="404">
        <f t="shared" si="1127"/>
        <v>1992000</v>
      </c>
      <c r="FE67" s="400">
        <f t="shared" si="1128"/>
        <v>0</v>
      </c>
      <c r="FH67" s="631" t="s">
        <v>469</v>
      </c>
      <c r="FI67" s="608" t="s">
        <v>470</v>
      </c>
      <c r="FJ67" s="583" t="s">
        <v>148</v>
      </c>
      <c r="FK67" s="584">
        <v>20</v>
      </c>
      <c r="FL67" s="487">
        <v>92625</v>
      </c>
      <c r="FM67" s="488">
        <f t="shared" si="1056"/>
        <v>1852500</v>
      </c>
      <c r="FN67" s="529"/>
      <c r="FO67" s="397">
        <f t="shared" si="1057"/>
        <v>1</v>
      </c>
      <c r="FP67" s="397">
        <f t="shared" si="1058"/>
        <v>1</v>
      </c>
      <c r="FQ67" s="398">
        <f t="shared" si="1059"/>
        <v>1</v>
      </c>
      <c r="FR67" s="398">
        <f t="shared" si="1129"/>
        <v>1</v>
      </c>
      <c r="FS67" s="398">
        <f t="shared" si="1130"/>
        <v>1</v>
      </c>
      <c r="FT67" s="398">
        <f t="shared" si="1131"/>
        <v>1</v>
      </c>
      <c r="FU67" s="404">
        <f t="shared" si="1132"/>
        <v>1852500</v>
      </c>
      <c r="FV67" s="400">
        <f t="shared" si="1133"/>
        <v>0</v>
      </c>
      <c r="FY67" s="1052" t="s">
        <v>469</v>
      </c>
      <c r="FZ67" s="901" t="s">
        <v>470</v>
      </c>
      <c r="GA67" s="861" t="s">
        <v>148</v>
      </c>
      <c r="GB67" s="862">
        <v>20</v>
      </c>
      <c r="GC67" s="863">
        <v>79500</v>
      </c>
      <c r="GD67" s="864">
        <f t="shared" si="1060"/>
        <v>1590000</v>
      </c>
      <c r="GE67" s="1036"/>
      <c r="GF67" s="397">
        <f t="shared" si="1061"/>
        <v>1</v>
      </c>
      <c r="GG67" s="397">
        <f t="shared" si="1062"/>
        <v>1</v>
      </c>
      <c r="GH67" s="398">
        <f t="shared" si="1063"/>
        <v>1</v>
      </c>
      <c r="GI67" s="398">
        <f t="shared" si="1134"/>
        <v>1</v>
      </c>
      <c r="GJ67" s="398">
        <f t="shared" si="1135"/>
        <v>1</v>
      </c>
      <c r="GK67" s="398">
        <f t="shared" si="1136"/>
        <v>1</v>
      </c>
      <c r="GL67" s="404">
        <f t="shared" si="1137"/>
        <v>1590000</v>
      </c>
      <c r="GM67" s="400">
        <f t="shared" si="1138"/>
        <v>0</v>
      </c>
      <c r="GP67" s="631" t="s">
        <v>469</v>
      </c>
      <c r="GQ67" s="608" t="s">
        <v>470</v>
      </c>
      <c r="GR67" s="583" t="s">
        <v>148</v>
      </c>
      <c r="GS67" s="584">
        <v>20</v>
      </c>
      <c r="GT67" s="487">
        <v>52035</v>
      </c>
      <c r="GU67" s="488">
        <f t="shared" si="1064"/>
        <v>1040700</v>
      </c>
      <c r="GV67" s="529"/>
      <c r="GW67" s="397">
        <f t="shared" si="1065"/>
        <v>1</v>
      </c>
      <c r="GX67" s="397">
        <f t="shared" si="1066"/>
        <v>1</v>
      </c>
      <c r="GY67" s="398">
        <f t="shared" si="1067"/>
        <v>1</v>
      </c>
      <c r="GZ67" s="398">
        <f t="shared" si="1139"/>
        <v>1</v>
      </c>
      <c r="HA67" s="398">
        <f t="shared" si="1140"/>
        <v>1</v>
      </c>
      <c r="HB67" s="398">
        <f t="shared" si="1141"/>
        <v>1</v>
      </c>
      <c r="HC67" s="404">
        <f t="shared" si="1142"/>
        <v>1040700</v>
      </c>
      <c r="HD67" s="400">
        <f t="shared" si="1143"/>
        <v>0</v>
      </c>
      <c r="HG67" s="631" t="s">
        <v>469</v>
      </c>
      <c r="HH67" s="608" t="s">
        <v>470</v>
      </c>
      <c r="HI67" s="583" t="s">
        <v>148</v>
      </c>
      <c r="HJ67" s="584">
        <v>20</v>
      </c>
      <c r="HK67" s="487">
        <v>60994.031750270267</v>
      </c>
      <c r="HL67" s="488">
        <f t="shared" si="1068"/>
        <v>1219881</v>
      </c>
      <c r="HM67" s="529"/>
      <c r="HN67" s="397">
        <f t="shared" si="1069"/>
        <v>1</v>
      </c>
      <c r="HO67" s="397">
        <f t="shared" si="1070"/>
        <v>1</v>
      </c>
      <c r="HP67" s="398">
        <f t="shared" si="1071"/>
        <v>1</v>
      </c>
      <c r="HQ67" s="398">
        <f t="shared" si="1144"/>
        <v>1</v>
      </c>
      <c r="HR67" s="398">
        <f t="shared" si="1145"/>
        <v>1</v>
      </c>
      <c r="HS67" s="398">
        <f t="shared" si="1146"/>
        <v>1</v>
      </c>
      <c r="HT67" s="404">
        <f t="shared" si="1147"/>
        <v>1219881</v>
      </c>
      <c r="HU67" s="400">
        <f t="shared" si="1148"/>
        <v>0</v>
      </c>
      <c r="HX67" s="631" t="s">
        <v>469</v>
      </c>
      <c r="HY67" s="608" t="s">
        <v>470</v>
      </c>
      <c r="HZ67" s="583" t="s">
        <v>148</v>
      </c>
      <c r="IA67" s="584">
        <v>20</v>
      </c>
      <c r="IB67" s="487">
        <v>120000</v>
      </c>
      <c r="IC67" s="488">
        <f t="shared" si="1072"/>
        <v>2400000</v>
      </c>
      <c r="ID67" s="529"/>
      <c r="IE67" s="397">
        <f t="shared" si="1073"/>
        <v>1</v>
      </c>
      <c r="IF67" s="397">
        <f t="shared" si="1074"/>
        <v>1</v>
      </c>
      <c r="IG67" s="398">
        <f t="shared" si="1075"/>
        <v>1</v>
      </c>
      <c r="IH67" s="398">
        <f t="shared" si="1149"/>
        <v>1</v>
      </c>
      <c r="II67" s="398">
        <f t="shared" si="1150"/>
        <v>1</v>
      </c>
      <c r="IJ67" s="398">
        <f t="shared" si="1151"/>
        <v>1</v>
      </c>
      <c r="IK67" s="404">
        <f t="shared" si="1152"/>
        <v>2400000</v>
      </c>
      <c r="IL67" s="400">
        <f t="shared" si="1153"/>
        <v>0</v>
      </c>
      <c r="IO67" s="631" t="s">
        <v>469</v>
      </c>
      <c r="IP67" s="608" t="s">
        <v>470</v>
      </c>
      <c r="IQ67" s="583" t="s">
        <v>148</v>
      </c>
      <c r="IR67" s="584">
        <v>20</v>
      </c>
      <c r="IS67" s="487">
        <v>65000</v>
      </c>
      <c r="IT67" s="488">
        <f t="shared" si="1076"/>
        <v>1300000</v>
      </c>
      <c r="IU67" s="529"/>
      <c r="IV67" s="397">
        <f t="shared" si="1077"/>
        <v>1</v>
      </c>
      <c r="IW67" s="397">
        <f t="shared" si="1078"/>
        <v>1</v>
      </c>
      <c r="IX67" s="398">
        <f t="shared" si="1079"/>
        <v>1</v>
      </c>
      <c r="IY67" s="398">
        <f t="shared" si="1154"/>
        <v>1</v>
      </c>
      <c r="IZ67" s="398">
        <f t="shared" si="1155"/>
        <v>1</v>
      </c>
      <c r="JA67" s="398">
        <f t="shared" si="1156"/>
        <v>1</v>
      </c>
      <c r="JB67" s="404">
        <f t="shared" si="1157"/>
        <v>1300000</v>
      </c>
      <c r="JC67" s="400">
        <f t="shared" si="1158"/>
        <v>0</v>
      </c>
      <c r="JF67" s="631" t="s">
        <v>469</v>
      </c>
      <c r="JG67" s="608" t="s">
        <v>470</v>
      </c>
      <c r="JH67" s="583" t="s">
        <v>148</v>
      </c>
      <c r="JI67" s="584">
        <v>20</v>
      </c>
      <c r="JJ67" s="487">
        <v>51359</v>
      </c>
      <c r="JK67" s="488">
        <f t="shared" si="1080"/>
        <v>1027180</v>
      </c>
      <c r="JL67" s="529"/>
      <c r="JM67" s="397">
        <f t="shared" si="1081"/>
        <v>1</v>
      </c>
      <c r="JN67" s="397">
        <f t="shared" si="1082"/>
        <v>1</v>
      </c>
      <c r="JO67" s="398">
        <f t="shared" si="1083"/>
        <v>1</v>
      </c>
      <c r="JP67" s="398">
        <f t="shared" si="1159"/>
        <v>1</v>
      </c>
      <c r="JQ67" s="398">
        <f t="shared" si="1160"/>
        <v>1</v>
      </c>
      <c r="JR67" s="398">
        <f t="shared" si="1161"/>
        <v>1</v>
      </c>
      <c r="JS67" s="404">
        <f t="shared" si="1162"/>
        <v>1027180</v>
      </c>
      <c r="JT67" s="400">
        <f t="shared" si="1163"/>
        <v>0</v>
      </c>
    </row>
    <row r="68" spans="2:280" ht="70.5" customHeight="1">
      <c r="B68" s="538" t="s">
        <v>471</v>
      </c>
      <c r="C68" s="539" t="s">
        <v>472</v>
      </c>
      <c r="D68" s="485" t="s">
        <v>148</v>
      </c>
      <c r="E68" s="486">
        <v>214</v>
      </c>
      <c r="F68" s="487"/>
      <c r="G68" s="488">
        <f t="shared" si="1021"/>
        <v>0</v>
      </c>
      <c r="H68" s="529"/>
      <c r="K68" s="538"/>
      <c r="L68" s="539"/>
      <c r="M68" s="485"/>
      <c r="N68" s="486"/>
      <c r="O68" s="487"/>
      <c r="P68" s="488"/>
      <c r="Q68" s="529"/>
      <c r="R68" s="397" t="e">
        <f t="shared" si="1022"/>
        <v>#N/A</v>
      </c>
      <c r="S68" s="397" t="e">
        <f t="shared" si="1023"/>
        <v>#N/A</v>
      </c>
      <c r="T68" s="398" t="e">
        <f t="shared" si="1024"/>
        <v>#N/A</v>
      </c>
      <c r="U68" s="398">
        <f>IF(O68=0,0,1)</f>
        <v>0</v>
      </c>
      <c r="V68" s="398">
        <f>IF(P68=0,0,1)</f>
        <v>0</v>
      </c>
      <c r="W68" s="398" t="e">
        <f>PRODUCT(R68:V68)</f>
        <v>#N/A</v>
      </c>
      <c r="X68" s="404">
        <f>ROUND(P68,0)</f>
        <v>0</v>
      </c>
      <c r="Y68" s="400">
        <f>P68-X68</f>
        <v>0</v>
      </c>
      <c r="Z68" s="392"/>
      <c r="AA68" s="392"/>
      <c r="AB68" s="631" t="s">
        <v>471</v>
      </c>
      <c r="AC68" s="608" t="s">
        <v>472</v>
      </c>
      <c r="AD68" s="583" t="s">
        <v>148</v>
      </c>
      <c r="AE68" s="584">
        <v>214</v>
      </c>
      <c r="AF68" s="487">
        <v>33379</v>
      </c>
      <c r="AG68" s="488">
        <f t="shared" si="1025"/>
        <v>7143106</v>
      </c>
      <c r="AH68" s="529"/>
      <c r="AI68" s="397">
        <f t="shared" si="1026"/>
        <v>1</v>
      </c>
      <c r="AJ68" s="397">
        <f t="shared" si="1027"/>
        <v>1</v>
      </c>
      <c r="AK68" s="398">
        <f t="shared" si="1028"/>
        <v>1</v>
      </c>
      <c r="AL68" s="398">
        <f>IF(AF68=0,0,1)</f>
        <v>1</v>
      </c>
      <c r="AM68" s="398">
        <f>IF(AG68=0,0,1)</f>
        <v>1</v>
      </c>
      <c r="AN68" s="398">
        <f>PRODUCT(AI68:AM68)</f>
        <v>1</v>
      </c>
      <c r="AO68" s="404">
        <f>ROUND(AG68,0)</f>
        <v>7143106</v>
      </c>
      <c r="AP68" s="400">
        <f>AG68-AO68</f>
        <v>0</v>
      </c>
      <c r="AQ68" s="392"/>
      <c r="AR68" s="392"/>
      <c r="AS68" s="950" t="s">
        <v>471</v>
      </c>
      <c r="AT68" s="680" t="s">
        <v>472</v>
      </c>
      <c r="AU68" s="635" t="s">
        <v>148</v>
      </c>
      <c r="AV68" s="636">
        <v>214</v>
      </c>
      <c r="AW68" s="637">
        <v>73508.502519999995</v>
      </c>
      <c r="AX68" s="638">
        <f t="shared" si="1029"/>
        <v>15730820</v>
      </c>
      <c r="AY68" s="935"/>
      <c r="AZ68" s="397">
        <f t="shared" si="1030"/>
        <v>1</v>
      </c>
      <c r="BA68" s="397">
        <f t="shared" si="1031"/>
        <v>1</v>
      </c>
      <c r="BB68" s="398">
        <f t="shared" si="1032"/>
        <v>1</v>
      </c>
      <c r="BC68" s="398">
        <f>IF(AW68=0,0,1)</f>
        <v>1</v>
      </c>
      <c r="BD68" s="398">
        <f>IF(AX68=0,0,1)</f>
        <v>1</v>
      </c>
      <c r="BE68" s="398">
        <f>PRODUCT(AZ68:BD68)</f>
        <v>1</v>
      </c>
      <c r="BF68" s="404">
        <f>ROUND(AX68,0)</f>
        <v>15730820</v>
      </c>
      <c r="BG68" s="400">
        <f>AX68-BF68</f>
        <v>0</v>
      </c>
      <c r="BJ68" s="954" t="s">
        <v>742</v>
      </c>
      <c r="BK68" s="1056" t="s">
        <v>829</v>
      </c>
      <c r="BL68" s="707" t="s">
        <v>649</v>
      </c>
      <c r="BM68" s="708">
        <v>214</v>
      </c>
      <c r="BN68" s="709">
        <v>33997</v>
      </c>
      <c r="BO68" s="710">
        <v>7275358</v>
      </c>
      <c r="BP68" s="706"/>
      <c r="BQ68" s="397">
        <v>1</v>
      </c>
      <c r="BR68" s="397">
        <f t="shared" si="1034"/>
        <v>1</v>
      </c>
      <c r="BS68" s="398">
        <f t="shared" si="1035"/>
        <v>1</v>
      </c>
      <c r="BT68" s="398">
        <f>IF(BN68=0,0,1)</f>
        <v>1</v>
      </c>
      <c r="BU68" s="398">
        <f>IF(BO68=0,0,1)</f>
        <v>1</v>
      </c>
      <c r="BV68" s="398">
        <f>PRODUCT(BQ68:BU68)</f>
        <v>1</v>
      </c>
      <c r="BW68" s="404">
        <f>ROUND(BO68,0)</f>
        <v>7275358</v>
      </c>
      <c r="BX68" s="400">
        <f>BO68-BW68</f>
        <v>0</v>
      </c>
      <c r="CA68" s="631" t="s">
        <v>471</v>
      </c>
      <c r="CB68" s="773" t="s">
        <v>472</v>
      </c>
      <c r="CC68" s="583" t="s">
        <v>148</v>
      </c>
      <c r="CD68" s="584">
        <v>214</v>
      </c>
      <c r="CE68" s="756">
        <v>54831</v>
      </c>
      <c r="CF68" s="757">
        <f t="shared" si="1036"/>
        <v>11733834</v>
      </c>
      <c r="CG68" s="989"/>
      <c r="CH68" s="397">
        <f t="shared" si="1037"/>
        <v>1</v>
      </c>
      <c r="CI68" s="397">
        <f t="shared" si="1038"/>
        <v>1</v>
      </c>
      <c r="CJ68" s="398">
        <f t="shared" si="1039"/>
        <v>1</v>
      </c>
      <c r="CK68" s="398">
        <f>IF(CE68=0,0,1)</f>
        <v>1</v>
      </c>
      <c r="CL68" s="398">
        <f>IF(CF68=0,0,1)</f>
        <v>1</v>
      </c>
      <c r="CM68" s="398">
        <f>PRODUCT(CH68:CL68)</f>
        <v>1</v>
      </c>
      <c r="CN68" s="404">
        <f>ROUND(CF68,0)</f>
        <v>11733834</v>
      </c>
      <c r="CO68" s="400">
        <f>CF68-CN68</f>
        <v>0</v>
      </c>
      <c r="CR68" s="1015" t="s">
        <v>471</v>
      </c>
      <c r="CS68" s="793" t="s">
        <v>472</v>
      </c>
      <c r="CT68" s="794" t="s">
        <v>148</v>
      </c>
      <c r="CU68" s="795">
        <v>214</v>
      </c>
      <c r="CV68" s="796">
        <v>92800</v>
      </c>
      <c r="CW68" s="797">
        <f t="shared" si="1040"/>
        <v>19859200</v>
      </c>
      <c r="CX68" s="1002"/>
      <c r="CY68" s="397">
        <f t="shared" si="1041"/>
        <v>1</v>
      </c>
      <c r="CZ68" s="397">
        <f t="shared" si="1042"/>
        <v>1</v>
      </c>
      <c r="DA68" s="398">
        <f t="shared" si="1043"/>
        <v>1</v>
      </c>
      <c r="DB68" s="398">
        <f>IF(CV68=0,0,1)</f>
        <v>1</v>
      </c>
      <c r="DC68" s="398">
        <f>IF(CW68=0,0,1)</f>
        <v>1</v>
      </c>
      <c r="DD68" s="398">
        <f>PRODUCT(CY68:DC68)</f>
        <v>1</v>
      </c>
      <c r="DE68" s="404">
        <f>ROUND(CW68,0)</f>
        <v>19859200</v>
      </c>
      <c r="DF68" s="400">
        <f>CW68-DE68</f>
        <v>0</v>
      </c>
      <c r="DI68" s="631" t="s">
        <v>471</v>
      </c>
      <c r="DJ68" s="608" t="s">
        <v>472</v>
      </c>
      <c r="DK68" s="583" t="s">
        <v>148</v>
      </c>
      <c r="DL68" s="584">
        <v>214</v>
      </c>
      <c r="DM68" s="487">
        <v>34100</v>
      </c>
      <c r="DN68" s="488">
        <f t="shared" si="1044"/>
        <v>7297400</v>
      </c>
      <c r="DO68" s="529"/>
      <c r="DP68" s="397">
        <f t="shared" si="1045"/>
        <v>1</v>
      </c>
      <c r="DQ68" s="397">
        <f t="shared" si="1046"/>
        <v>1</v>
      </c>
      <c r="DR68" s="398">
        <f t="shared" si="1047"/>
        <v>1</v>
      </c>
      <c r="DS68" s="398">
        <f>IF(DM68=0,0,1)</f>
        <v>1</v>
      </c>
      <c r="DT68" s="398">
        <f>IF(DN68=0,0,1)</f>
        <v>1</v>
      </c>
      <c r="DU68" s="398">
        <f>PRODUCT(DP68:DT68)</f>
        <v>1</v>
      </c>
      <c r="DV68" s="404">
        <f>ROUND(DN68,0)</f>
        <v>7297400</v>
      </c>
      <c r="DW68" s="400">
        <f>DN68-DV68</f>
        <v>0</v>
      </c>
      <c r="DZ68" s="631" t="s">
        <v>471</v>
      </c>
      <c r="EA68" s="608" t="s">
        <v>472</v>
      </c>
      <c r="EB68" s="583" t="s">
        <v>148</v>
      </c>
      <c r="EC68" s="584">
        <v>214</v>
      </c>
      <c r="ED68" s="487">
        <v>30843.9</v>
      </c>
      <c r="EE68" s="488">
        <f t="shared" si="1048"/>
        <v>6600595</v>
      </c>
      <c r="EF68" s="529"/>
      <c r="EG68" s="397">
        <f t="shared" si="1049"/>
        <v>1</v>
      </c>
      <c r="EH68" s="397">
        <f t="shared" si="1050"/>
        <v>1</v>
      </c>
      <c r="EI68" s="398">
        <f t="shared" si="1051"/>
        <v>1</v>
      </c>
      <c r="EJ68" s="398">
        <f>IF(ED68=0,0,1)</f>
        <v>1</v>
      </c>
      <c r="EK68" s="398">
        <f>IF(EE68=0,0,1)</f>
        <v>1</v>
      </c>
      <c r="EL68" s="398">
        <f>PRODUCT(EG68:EK68)</f>
        <v>1</v>
      </c>
      <c r="EM68" s="404">
        <f>ROUND(EE68,0)</f>
        <v>6600595</v>
      </c>
      <c r="EN68" s="400">
        <f>EE68-EM68</f>
        <v>0</v>
      </c>
      <c r="EQ68" s="631" t="s">
        <v>471</v>
      </c>
      <c r="ER68" s="608" t="s">
        <v>472</v>
      </c>
      <c r="ES68" s="583" t="s">
        <v>148</v>
      </c>
      <c r="ET68" s="584">
        <v>214</v>
      </c>
      <c r="EU68" s="487">
        <v>106500</v>
      </c>
      <c r="EV68" s="488">
        <f t="shared" si="1052"/>
        <v>22791000</v>
      </c>
      <c r="EW68" s="529"/>
      <c r="EX68" s="397">
        <f t="shared" si="1053"/>
        <v>1</v>
      </c>
      <c r="EY68" s="397">
        <f t="shared" si="1054"/>
        <v>1</v>
      </c>
      <c r="EZ68" s="398">
        <f t="shared" si="1055"/>
        <v>1</v>
      </c>
      <c r="FA68" s="398">
        <f>IF(EU68=0,0,1)</f>
        <v>1</v>
      </c>
      <c r="FB68" s="398">
        <f>IF(EV68=0,0,1)</f>
        <v>1</v>
      </c>
      <c r="FC68" s="398">
        <f>PRODUCT(EX68:FB68)</f>
        <v>1</v>
      </c>
      <c r="FD68" s="404">
        <f>ROUND(EV68,0)</f>
        <v>22791000</v>
      </c>
      <c r="FE68" s="400">
        <f>EV68-FD68</f>
        <v>0</v>
      </c>
      <c r="FH68" s="631" t="s">
        <v>471</v>
      </c>
      <c r="FI68" s="608" t="s">
        <v>472</v>
      </c>
      <c r="FJ68" s="583" t="s">
        <v>148</v>
      </c>
      <c r="FK68" s="584">
        <v>214</v>
      </c>
      <c r="FL68" s="487">
        <v>92625</v>
      </c>
      <c r="FM68" s="488">
        <f t="shared" si="1056"/>
        <v>19821750</v>
      </c>
      <c r="FN68" s="529"/>
      <c r="FO68" s="397">
        <f t="shared" si="1057"/>
        <v>1</v>
      </c>
      <c r="FP68" s="397">
        <f t="shared" si="1058"/>
        <v>1</v>
      </c>
      <c r="FQ68" s="398">
        <f t="shared" si="1059"/>
        <v>1</v>
      </c>
      <c r="FR68" s="398">
        <f>IF(FL68=0,0,1)</f>
        <v>1</v>
      </c>
      <c r="FS68" s="398">
        <f>IF(FM68=0,0,1)</f>
        <v>1</v>
      </c>
      <c r="FT68" s="398">
        <f>PRODUCT(FO68:FS68)</f>
        <v>1</v>
      </c>
      <c r="FU68" s="404">
        <f>ROUND(FM68,0)</f>
        <v>19821750</v>
      </c>
      <c r="FV68" s="400">
        <f>FM68-FU68</f>
        <v>0</v>
      </c>
      <c r="FY68" s="1052" t="s">
        <v>471</v>
      </c>
      <c r="FZ68" s="901" t="s">
        <v>472</v>
      </c>
      <c r="GA68" s="861" t="s">
        <v>148</v>
      </c>
      <c r="GB68" s="862">
        <v>214</v>
      </c>
      <c r="GC68" s="863">
        <v>78500</v>
      </c>
      <c r="GD68" s="864">
        <f t="shared" si="1060"/>
        <v>16799000</v>
      </c>
      <c r="GE68" s="1036"/>
      <c r="GF68" s="397">
        <f t="shared" si="1061"/>
        <v>1</v>
      </c>
      <c r="GG68" s="397">
        <f t="shared" si="1062"/>
        <v>1</v>
      </c>
      <c r="GH68" s="398">
        <f t="shared" si="1063"/>
        <v>1</v>
      </c>
      <c r="GI68" s="398">
        <f>IF(GC68=0,0,1)</f>
        <v>1</v>
      </c>
      <c r="GJ68" s="398">
        <f>IF(GD68=0,0,1)</f>
        <v>1</v>
      </c>
      <c r="GK68" s="398">
        <f>PRODUCT(GF68:GJ68)</f>
        <v>1</v>
      </c>
      <c r="GL68" s="404">
        <f>ROUND(GD68,0)</f>
        <v>16799000</v>
      </c>
      <c r="GM68" s="400">
        <f>GD68-GL68</f>
        <v>0</v>
      </c>
      <c r="GP68" s="631" t="s">
        <v>471</v>
      </c>
      <c r="GQ68" s="608" t="s">
        <v>472</v>
      </c>
      <c r="GR68" s="583" t="s">
        <v>148</v>
      </c>
      <c r="GS68" s="584">
        <v>214</v>
      </c>
      <c r="GT68" s="487">
        <v>34271</v>
      </c>
      <c r="GU68" s="488">
        <f t="shared" si="1064"/>
        <v>7333994</v>
      </c>
      <c r="GV68" s="529"/>
      <c r="GW68" s="397">
        <f t="shared" si="1065"/>
        <v>1</v>
      </c>
      <c r="GX68" s="397">
        <f t="shared" si="1066"/>
        <v>1</v>
      </c>
      <c r="GY68" s="398">
        <f t="shared" si="1067"/>
        <v>1</v>
      </c>
      <c r="GZ68" s="398">
        <f>IF(GT68=0,0,1)</f>
        <v>1</v>
      </c>
      <c r="HA68" s="398">
        <f>IF(GU68=0,0,1)</f>
        <v>1</v>
      </c>
      <c r="HB68" s="398">
        <f>PRODUCT(GW68:HA68)</f>
        <v>1</v>
      </c>
      <c r="HC68" s="404">
        <f>ROUND(GU68,0)</f>
        <v>7333994</v>
      </c>
      <c r="HD68" s="400">
        <f>GU68-HC68</f>
        <v>0</v>
      </c>
      <c r="HG68" s="631" t="s">
        <v>471</v>
      </c>
      <c r="HH68" s="608" t="s">
        <v>472</v>
      </c>
      <c r="HI68" s="583" t="s">
        <v>148</v>
      </c>
      <c r="HJ68" s="584">
        <v>214</v>
      </c>
      <c r="HK68" s="487">
        <v>60212.807085414046</v>
      </c>
      <c r="HL68" s="488">
        <f t="shared" si="1068"/>
        <v>12885541</v>
      </c>
      <c r="HM68" s="529"/>
      <c r="HN68" s="397">
        <f t="shared" si="1069"/>
        <v>1</v>
      </c>
      <c r="HO68" s="397">
        <f t="shared" si="1070"/>
        <v>1</v>
      </c>
      <c r="HP68" s="398">
        <f t="shared" si="1071"/>
        <v>1</v>
      </c>
      <c r="HQ68" s="398">
        <f>IF(HK68=0,0,1)</f>
        <v>1</v>
      </c>
      <c r="HR68" s="398">
        <f>IF(HL68=0,0,1)</f>
        <v>1</v>
      </c>
      <c r="HS68" s="398">
        <f>PRODUCT(HN68:HR68)</f>
        <v>1</v>
      </c>
      <c r="HT68" s="404">
        <f>ROUND(HL68,0)</f>
        <v>12885541</v>
      </c>
      <c r="HU68" s="400">
        <f>HL68-HT68</f>
        <v>0</v>
      </c>
      <c r="HX68" s="631" t="s">
        <v>471</v>
      </c>
      <c r="HY68" s="608" t="s">
        <v>472</v>
      </c>
      <c r="HZ68" s="583" t="s">
        <v>148</v>
      </c>
      <c r="IA68" s="584">
        <v>214</v>
      </c>
      <c r="IB68" s="487">
        <v>115000</v>
      </c>
      <c r="IC68" s="488">
        <f t="shared" si="1072"/>
        <v>24610000</v>
      </c>
      <c r="ID68" s="529"/>
      <c r="IE68" s="397">
        <f t="shared" si="1073"/>
        <v>1</v>
      </c>
      <c r="IF68" s="397">
        <f t="shared" si="1074"/>
        <v>1</v>
      </c>
      <c r="IG68" s="398">
        <f t="shared" si="1075"/>
        <v>1</v>
      </c>
      <c r="IH68" s="398">
        <f>IF(IB68=0,0,1)</f>
        <v>1</v>
      </c>
      <c r="II68" s="398">
        <f>IF(IC68=0,0,1)</f>
        <v>1</v>
      </c>
      <c r="IJ68" s="398">
        <f>PRODUCT(IE68:II68)</f>
        <v>1</v>
      </c>
      <c r="IK68" s="404">
        <f>ROUND(IC68,0)</f>
        <v>24610000</v>
      </c>
      <c r="IL68" s="400">
        <f>IC68-IK68</f>
        <v>0</v>
      </c>
      <c r="IO68" s="631" t="s">
        <v>471</v>
      </c>
      <c r="IP68" s="608" t="s">
        <v>472</v>
      </c>
      <c r="IQ68" s="583" t="s">
        <v>148</v>
      </c>
      <c r="IR68" s="584">
        <v>214</v>
      </c>
      <c r="IS68" s="487">
        <v>58500</v>
      </c>
      <c r="IT68" s="488">
        <f t="shared" si="1076"/>
        <v>12519000</v>
      </c>
      <c r="IU68" s="529"/>
      <c r="IV68" s="397">
        <f t="shared" si="1077"/>
        <v>1</v>
      </c>
      <c r="IW68" s="397">
        <f t="shared" si="1078"/>
        <v>1</v>
      </c>
      <c r="IX68" s="398">
        <f t="shared" si="1079"/>
        <v>1</v>
      </c>
      <c r="IY68" s="398">
        <f>IF(IS68=0,0,1)</f>
        <v>1</v>
      </c>
      <c r="IZ68" s="398">
        <f>IF(IT68=0,0,1)</f>
        <v>1</v>
      </c>
      <c r="JA68" s="398">
        <f>PRODUCT(IV68:IZ68)</f>
        <v>1</v>
      </c>
      <c r="JB68" s="404">
        <f>ROUND(IT68,0)</f>
        <v>12519000</v>
      </c>
      <c r="JC68" s="400">
        <f>IT68-JB68</f>
        <v>0</v>
      </c>
      <c r="JF68" s="631" t="s">
        <v>471</v>
      </c>
      <c r="JG68" s="608" t="s">
        <v>472</v>
      </c>
      <c r="JH68" s="583" t="s">
        <v>148</v>
      </c>
      <c r="JI68" s="584">
        <v>214</v>
      </c>
      <c r="JJ68" s="487">
        <v>33827</v>
      </c>
      <c r="JK68" s="488">
        <f t="shared" si="1080"/>
        <v>7238978</v>
      </c>
      <c r="JL68" s="529"/>
      <c r="JM68" s="397">
        <f t="shared" si="1081"/>
        <v>1</v>
      </c>
      <c r="JN68" s="397">
        <f t="shared" si="1082"/>
        <v>1</v>
      </c>
      <c r="JO68" s="398">
        <f t="shared" si="1083"/>
        <v>1</v>
      </c>
      <c r="JP68" s="398">
        <f>IF(JJ68=0,0,1)</f>
        <v>1</v>
      </c>
      <c r="JQ68" s="398">
        <f>IF(JK68=0,0,1)</f>
        <v>1</v>
      </c>
      <c r="JR68" s="398">
        <f>PRODUCT(JM68:JQ68)</f>
        <v>1</v>
      </c>
      <c r="JS68" s="404">
        <f>ROUND(JK68,0)</f>
        <v>7238978</v>
      </c>
      <c r="JT68" s="400">
        <f>JK68-JS68</f>
        <v>0</v>
      </c>
    </row>
    <row r="69" spans="2:280" ht="45.75" thickBot="1">
      <c r="B69" s="538" t="s">
        <v>473</v>
      </c>
      <c r="C69" s="539" t="s">
        <v>474</v>
      </c>
      <c r="D69" s="485" t="s">
        <v>148</v>
      </c>
      <c r="E69" s="486">
        <v>20</v>
      </c>
      <c r="F69" s="487"/>
      <c r="G69" s="488">
        <f t="shared" si="1021"/>
        <v>0</v>
      </c>
      <c r="H69" s="529"/>
      <c r="K69" s="538"/>
      <c r="L69" s="539"/>
      <c r="M69" s="485"/>
      <c r="N69" s="486"/>
      <c r="O69" s="487"/>
      <c r="P69" s="488"/>
      <c r="Q69" s="529"/>
      <c r="R69" s="397" t="e">
        <f t="shared" si="1022"/>
        <v>#N/A</v>
      </c>
      <c r="S69" s="397" t="e">
        <f t="shared" si="1023"/>
        <v>#N/A</v>
      </c>
      <c r="T69" s="398" t="e">
        <f t="shared" si="1024"/>
        <v>#N/A</v>
      </c>
      <c r="U69" s="398">
        <f>IF(O69=0,0,1)</f>
        <v>0</v>
      </c>
      <c r="V69" s="398">
        <f>IF(P69=0,0,1)</f>
        <v>0</v>
      </c>
      <c r="W69" s="398" t="e">
        <f>PRODUCT(R69:V69)</f>
        <v>#N/A</v>
      </c>
      <c r="X69" s="404">
        <f>ROUND(P69,0)</f>
        <v>0</v>
      </c>
      <c r="Y69" s="400">
        <f>P69-X69</f>
        <v>0</v>
      </c>
      <c r="Z69" s="392"/>
      <c r="AA69" s="392"/>
      <c r="AB69" s="631" t="s">
        <v>473</v>
      </c>
      <c r="AC69" s="608" t="s">
        <v>474</v>
      </c>
      <c r="AD69" s="583" t="s">
        <v>148</v>
      </c>
      <c r="AE69" s="584">
        <v>20</v>
      </c>
      <c r="AF69" s="487">
        <v>26498</v>
      </c>
      <c r="AG69" s="488">
        <f t="shared" si="1025"/>
        <v>529960</v>
      </c>
      <c r="AH69" s="529"/>
      <c r="AI69" s="397">
        <f t="shared" si="1026"/>
        <v>1</v>
      </c>
      <c r="AJ69" s="397">
        <f t="shared" si="1027"/>
        <v>1</v>
      </c>
      <c r="AK69" s="398">
        <f t="shared" si="1028"/>
        <v>1</v>
      </c>
      <c r="AL69" s="398">
        <f>IF(AF69=0,0,1)</f>
        <v>1</v>
      </c>
      <c r="AM69" s="398">
        <f>IF(AG69=0,0,1)</f>
        <v>1</v>
      </c>
      <c r="AN69" s="398">
        <f>PRODUCT(AI69:AM69)</f>
        <v>1</v>
      </c>
      <c r="AO69" s="404">
        <f>ROUND(AG69,0)</f>
        <v>529960</v>
      </c>
      <c r="AP69" s="400">
        <f>AG69-AO69</f>
        <v>0</v>
      </c>
      <c r="AQ69" s="392"/>
      <c r="AR69" s="392"/>
      <c r="AS69" s="950" t="s">
        <v>473</v>
      </c>
      <c r="AT69" s="680" t="s">
        <v>474</v>
      </c>
      <c r="AU69" s="635" t="s">
        <v>148</v>
      </c>
      <c r="AV69" s="636">
        <v>20</v>
      </c>
      <c r="AW69" s="637">
        <v>73129.288279999993</v>
      </c>
      <c r="AX69" s="638">
        <f t="shared" si="1029"/>
        <v>1462586</v>
      </c>
      <c r="AY69" s="935"/>
      <c r="AZ69" s="397">
        <f t="shared" si="1030"/>
        <v>1</v>
      </c>
      <c r="BA69" s="397">
        <f t="shared" si="1031"/>
        <v>1</v>
      </c>
      <c r="BB69" s="398">
        <f t="shared" si="1032"/>
        <v>1</v>
      </c>
      <c r="BC69" s="398">
        <f>IF(AW69=0,0,1)</f>
        <v>1</v>
      </c>
      <c r="BD69" s="398">
        <f>IF(AX69=0,0,1)</f>
        <v>1</v>
      </c>
      <c r="BE69" s="398">
        <f>PRODUCT(AZ69:BD69)</f>
        <v>1</v>
      </c>
      <c r="BF69" s="404">
        <f>ROUND(AX69,0)</f>
        <v>1462586</v>
      </c>
      <c r="BG69" s="400">
        <f>AX69-BF69</f>
        <v>0</v>
      </c>
      <c r="BJ69" s="954" t="s">
        <v>743</v>
      </c>
      <c r="BK69" s="715" t="s">
        <v>667</v>
      </c>
      <c r="BL69" s="707" t="s">
        <v>649</v>
      </c>
      <c r="BM69" s="708">
        <v>20</v>
      </c>
      <c r="BN69" s="709">
        <v>33515</v>
      </c>
      <c r="BO69" s="710">
        <v>670300</v>
      </c>
      <c r="BP69" s="706"/>
      <c r="BQ69" s="397">
        <f t="shared" si="1033"/>
        <v>1</v>
      </c>
      <c r="BR69" s="397">
        <f t="shared" si="1034"/>
        <v>1</v>
      </c>
      <c r="BS69" s="398">
        <f t="shared" si="1035"/>
        <v>1</v>
      </c>
      <c r="BT69" s="398">
        <f>IF(BN69=0,0,1)</f>
        <v>1</v>
      </c>
      <c r="BU69" s="398">
        <f>IF(BO69=0,0,1)</f>
        <v>1</v>
      </c>
      <c r="BV69" s="398">
        <f>PRODUCT(BQ69:BU69)</f>
        <v>1</v>
      </c>
      <c r="BW69" s="404">
        <f>ROUND(BO69,0)</f>
        <v>670300</v>
      </c>
      <c r="BX69" s="400">
        <f>BO69-BW69</f>
        <v>0</v>
      </c>
      <c r="CA69" s="631" t="s">
        <v>473</v>
      </c>
      <c r="CB69" s="773" t="s">
        <v>474</v>
      </c>
      <c r="CC69" s="583" t="s">
        <v>148</v>
      </c>
      <c r="CD69" s="584">
        <v>20</v>
      </c>
      <c r="CE69" s="756">
        <v>47333.7</v>
      </c>
      <c r="CF69" s="757">
        <f t="shared" si="1036"/>
        <v>946674</v>
      </c>
      <c r="CG69" s="987"/>
      <c r="CH69" s="397">
        <f t="shared" si="1037"/>
        <v>1</v>
      </c>
      <c r="CI69" s="397">
        <f t="shared" si="1038"/>
        <v>1</v>
      </c>
      <c r="CJ69" s="398">
        <f t="shared" si="1039"/>
        <v>1</v>
      </c>
      <c r="CK69" s="398">
        <f>IF(CE69=0,0,1)</f>
        <v>1</v>
      </c>
      <c r="CL69" s="398">
        <f>IF(CF69=0,0,1)</f>
        <v>1</v>
      </c>
      <c r="CM69" s="398">
        <f>PRODUCT(CH69:CL69)</f>
        <v>1</v>
      </c>
      <c r="CN69" s="404">
        <f>ROUND(CF69,0)</f>
        <v>946674</v>
      </c>
      <c r="CO69" s="400">
        <f>CF69-CN69</f>
        <v>0</v>
      </c>
      <c r="CR69" s="1019" t="s">
        <v>473</v>
      </c>
      <c r="CS69" s="816" t="s">
        <v>474</v>
      </c>
      <c r="CT69" s="817" t="s">
        <v>148</v>
      </c>
      <c r="CU69" s="818">
        <v>20</v>
      </c>
      <c r="CV69" s="819">
        <v>85840</v>
      </c>
      <c r="CW69" s="820">
        <f t="shared" si="1040"/>
        <v>1716800</v>
      </c>
      <c r="CX69" s="1005"/>
      <c r="CY69" s="397">
        <f t="shared" si="1041"/>
        <v>1</v>
      </c>
      <c r="CZ69" s="397">
        <f t="shared" si="1042"/>
        <v>1</v>
      </c>
      <c r="DA69" s="398">
        <f t="shared" si="1043"/>
        <v>1</v>
      </c>
      <c r="DB69" s="398">
        <f>IF(CV69=0,0,1)</f>
        <v>1</v>
      </c>
      <c r="DC69" s="398">
        <f>IF(CW69=0,0,1)</f>
        <v>1</v>
      </c>
      <c r="DD69" s="398">
        <f>PRODUCT(CY69:DC69)</f>
        <v>1</v>
      </c>
      <c r="DE69" s="404">
        <f>ROUND(CW69,0)</f>
        <v>1716800</v>
      </c>
      <c r="DF69" s="400">
        <f>CW69-DE69</f>
        <v>0</v>
      </c>
      <c r="DI69" s="631" t="s">
        <v>473</v>
      </c>
      <c r="DJ69" s="608" t="s">
        <v>474</v>
      </c>
      <c r="DK69" s="583" t="s">
        <v>148</v>
      </c>
      <c r="DL69" s="584">
        <v>20</v>
      </c>
      <c r="DM69" s="487">
        <v>33618</v>
      </c>
      <c r="DN69" s="488">
        <f t="shared" si="1044"/>
        <v>672360</v>
      </c>
      <c r="DO69" s="529"/>
      <c r="DP69" s="397">
        <f t="shared" si="1045"/>
        <v>1</v>
      </c>
      <c r="DQ69" s="397">
        <f t="shared" si="1046"/>
        <v>1</v>
      </c>
      <c r="DR69" s="398">
        <f t="shared" si="1047"/>
        <v>1</v>
      </c>
      <c r="DS69" s="398">
        <f>IF(DM69=0,0,1)</f>
        <v>1</v>
      </c>
      <c r="DT69" s="398">
        <f>IF(DN69=0,0,1)</f>
        <v>1</v>
      </c>
      <c r="DU69" s="398">
        <f>PRODUCT(DP69:DT69)</f>
        <v>1</v>
      </c>
      <c r="DV69" s="404">
        <f>ROUND(DN69,0)</f>
        <v>672360</v>
      </c>
      <c r="DW69" s="400">
        <f>DN69-DV69</f>
        <v>0</v>
      </c>
      <c r="DZ69" s="631" t="s">
        <v>473</v>
      </c>
      <c r="EA69" s="608" t="s">
        <v>474</v>
      </c>
      <c r="EB69" s="583" t="s">
        <v>148</v>
      </c>
      <c r="EC69" s="584">
        <v>20</v>
      </c>
      <c r="ED69" s="487">
        <v>34906.5</v>
      </c>
      <c r="EE69" s="488">
        <f t="shared" si="1048"/>
        <v>698130</v>
      </c>
      <c r="EF69" s="529"/>
      <c r="EG69" s="397">
        <f t="shared" si="1049"/>
        <v>1</v>
      </c>
      <c r="EH69" s="397">
        <f t="shared" si="1050"/>
        <v>1</v>
      </c>
      <c r="EI69" s="398">
        <f t="shared" si="1051"/>
        <v>1</v>
      </c>
      <c r="EJ69" s="398">
        <f>IF(ED69=0,0,1)</f>
        <v>1</v>
      </c>
      <c r="EK69" s="398">
        <f>IF(EE69=0,0,1)</f>
        <v>1</v>
      </c>
      <c r="EL69" s="398">
        <f>PRODUCT(EG69:EK69)</f>
        <v>1</v>
      </c>
      <c r="EM69" s="404">
        <f>ROUND(EE69,0)</f>
        <v>698130</v>
      </c>
      <c r="EN69" s="400">
        <f>EE69-EM69</f>
        <v>0</v>
      </c>
      <c r="EQ69" s="631" t="s">
        <v>473</v>
      </c>
      <c r="ER69" s="608" t="s">
        <v>474</v>
      </c>
      <c r="ES69" s="583" t="s">
        <v>148</v>
      </c>
      <c r="ET69" s="584">
        <v>20</v>
      </c>
      <c r="EU69" s="487">
        <v>116500</v>
      </c>
      <c r="EV69" s="488">
        <f t="shared" si="1052"/>
        <v>2330000</v>
      </c>
      <c r="EW69" s="529"/>
      <c r="EX69" s="397">
        <f t="shared" si="1053"/>
        <v>1</v>
      </c>
      <c r="EY69" s="397">
        <f t="shared" si="1054"/>
        <v>1</v>
      </c>
      <c r="EZ69" s="398">
        <f t="shared" si="1055"/>
        <v>1</v>
      </c>
      <c r="FA69" s="398">
        <f>IF(EU69=0,0,1)</f>
        <v>1</v>
      </c>
      <c r="FB69" s="398">
        <f>IF(EV69=0,0,1)</f>
        <v>1</v>
      </c>
      <c r="FC69" s="398">
        <f>PRODUCT(EX69:FB69)</f>
        <v>1</v>
      </c>
      <c r="FD69" s="404">
        <f>ROUND(EV69,0)</f>
        <v>2330000</v>
      </c>
      <c r="FE69" s="400">
        <f>EV69-FD69</f>
        <v>0</v>
      </c>
      <c r="FH69" s="631" t="s">
        <v>473</v>
      </c>
      <c r="FI69" s="608" t="s">
        <v>474</v>
      </c>
      <c r="FJ69" s="583" t="s">
        <v>148</v>
      </c>
      <c r="FK69" s="584">
        <v>20</v>
      </c>
      <c r="FL69" s="487">
        <v>107250</v>
      </c>
      <c r="FM69" s="488">
        <f t="shared" si="1056"/>
        <v>2145000</v>
      </c>
      <c r="FN69" s="529"/>
      <c r="FO69" s="397">
        <f t="shared" si="1057"/>
        <v>1</v>
      </c>
      <c r="FP69" s="397">
        <f t="shared" si="1058"/>
        <v>1</v>
      </c>
      <c r="FQ69" s="398">
        <f t="shared" si="1059"/>
        <v>1</v>
      </c>
      <c r="FR69" s="398">
        <f>IF(FL69=0,0,1)</f>
        <v>1</v>
      </c>
      <c r="FS69" s="398">
        <f>IF(FM69=0,0,1)</f>
        <v>1</v>
      </c>
      <c r="FT69" s="398">
        <f>PRODUCT(FO69:FS69)</f>
        <v>1</v>
      </c>
      <c r="FU69" s="404">
        <f>ROUND(FM69,0)</f>
        <v>2145000</v>
      </c>
      <c r="FV69" s="400">
        <f>FM69-FU69</f>
        <v>0</v>
      </c>
      <c r="FY69" s="1052" t="s">
        <v>473</v>
      </c>
      <c r="FZ69" s="901" t="s">
        <v>474</v>
      </c>
      <c r="GA69" s="861" t="s">
        <v>148</v>
      </c>
      <c r="GB69" s="862">
        <v>20</v>
      </c>
      <c r="GC69" s="863">
        <v>65700</v>
      </c>
      <c r="GD69" s="864">
        <f t="shared" si="1060"/>
        <v>1314000</v>
      </c>
      <c r="GE69" s="1036"/>
      <c r="GF69" s="397">
        <f t="shared" si="1061"/>
        <v>1</v>
      </c>
      <c r="GG69" s="397">
        <f t="shared" si="1062"/>
        <v>1</v>
      </c>
      <c r="GH69" s="398">
        <f t="shared" si="1063"/>
        <v>1</v>
      </c>
      <c r="GI69" s="398">
        <f>IF(GC69=0,0,1)</f>
        <v>1</v>
      </c>
      <c r="GJ69" s="398">
        <f>IF(GD69=0,0,1)</f>
        <v>1</v>
      </c>
      <c r="GK69" s="398">
        <f>PRODUCT(GF69:GJ69)</f>
        <v>1</v>
      </c>
      <c r="GL69" s="404">
        <f>ROUND(GD69,0)</f>
        <v>1314000</v>
      </c>
      <c r="GM69" s="400">
        <f>GD69-GL69</f>
        <v>0</v>
      </c>
      <c r="GP69" s="631" t="s">
        <v>473</v>
      </c>
      <c r="GQ69" s="608" t="s">
        <v>474</v>
      </c>
      <c r="GR69" s="583" t="s">
        <v>148</v>
      </c>
      <c r="GS69" s="584">
        <v>20</v>
      </c>
      <c r="GT69" s="487">
        <v>33785</v>
      </c>
      <c r="GU69" s="488">
        <f t="shared" si="1064"/>
        <v>675700</v>
      </c>
      <c r="GV69" s="529"/>
      <c r="GW69" s="397">
        <f t="shared" si="1065"/>
        <v>1</v>
      </c>
      <c r="GX69" s="397">
        <f t="shared" si="1066"/>
        <v>1</v>
      </c>
      <c r="GY69" s="398">
        <f t="shared" si="1067"/>
        <v>1</v>
      </c>
      <c r="GZ69" s="398">
        <f>IF(GT69=0,0,1)</f>
        <v>1</v>
      </c>
      <c r="HA69" s="398">
        <f>IF(GU69=0,0,1)</f>
        <v>1</v>
      </c>
      <c r="HB69" s="398">
        <f>PRODUCT(GW69:HA69)</f>
        <v>1</v>
      </c>
      <c r="HC69" s="404">
        <f>ROUND(GU69,0)</f>
        <v>675700</v>
      </c>
      <c r="HD69" s="400">
        <f>GU69-HC69</f>
        <v>0</v>
      </c>
      <c r="HG69" s="631" t="s">
        <v>473</v>
      </c>
      <c r="HH69" s="608" t="s">
        <v>474</v>
      </c>
      <c r="HI69" s="583" t="s">
        <v>148</v>
      </c>
      <c r="HJ69" s="584">
        <v>20</v>
      </c>
      <c r="HK69" s="487">
        <v>57455.931893621615</v>
      </c>
      <c r="HL69" s="488">
        <f t="shared" si="1068"/>
        <v>1149119</v>
      </c>
      <c r="HM69" s="529"/>
      <c r="HN69" s="397">
        <f t="shared" si="1069"/>
        <v>1</v>
      </c>
      <c r="HO69" s="397">
        <f t="shared" si="1070"/>
        <v>1</v>
      </c>
      <c r="HP69" s="398">
        <f t="shared" si="1071"/>
        <v>1</v>
      </c>
      <c r="HQ69" s="398">
        <f>IF(HK69=0,0,1)</f>
        <v>1</v>
      </c>
      <c r="HR69" s="398">
        <f>IF(HL69=0,0,1)</f>
        <v>1</v>
      </c>
      <c r="HS69" s="398">
        <f>PRODUCT(HN69:HR69)</f>
        <v>1</v>
      </c>
      <c r="HT69" s="404">
        <f>ROUND(HL69,0)</f>
        <v>1149119</v>
      </c>
      <c r="HU69" s="400">
        <f>HL69-HT69</f>
        <v>0</v>
      </c>
      <c r="HX69" s="631" t="s">
        <v>473</v>
      </c>
      <c r="HY69" s="608" t="s">
        <v>474</v>
      </c>
      <c r="HZ69" s="583" t="s">
        <v>148</v>
      </c>
      <c r="IA69" s="584">
        <v>20</v>
      </c>
      <c r="IB69" s="487">
        <v>120000</v>
      </c>
      <c r="IC69" s="488">
        <f t="shared" si="1072"/>
        <v>2400000</v>
      </c>
      <c r="ID69" s="529"/>
      <c r="IE69" s="397">
        <f t="shared" si="1073"/>
        <v>1</v>
      </c>
      <c r="IF69" s="397">
        <f t="shared" si="1074"/>
        <v>1</v>
      </c>
      <c r="IG69" s="398">
        <f t="shared" si="1075"/>
        <v>1</v>
      </c>
      <c r="IH69" s="398">
        <f>IF(IB69=0,0,1)</f>
        <v>1</v>
      </c>
      <c r="II69" s="398">
        <f>IF(IC69=0,0,1)</f>
        <v>1</v>
      </c>
      <c r="IJ69" s="398">
        <f>PRODUCT(IE69:II69)</f>
        <v>1</v>
      </c>
      <c r="IK69" s="404">
        <f>ROUND(IC69,0)</f>
        <v>2400000</v>
      </c>
      <c r="IL69" s="400">
        <f>IC69-IK69</f>
        <v>0</v>
      </c>
      <c r="IO69" s="631" t="s">
        <v>473</v>
      </c>
      <c r="IP69" s="608" t="s">
        <v>474</v>
      </c>
      <c r="IQ69" s="583" t="s">
        <v>148</v>
      </c>
      <c r="IR69" s="584">
        <v>20</v>
      </c>
      <c r="IS69" s="487">
        <v>55000</v>
      </c>
      <c r="IT69" s="488">
        <f t="shared" si="1076"/>
        <v>1100000</v>
      </c>
      <c r="IU69" s="529"/>
      <c r="IV69" s="397">
        <f t="shared" si="1077"/>
        <v>1</v>
      </c>
      <c r="IW69" s="397">
        <f t="shared" si="1078"/>
        <v>1</v>
      </c>
      <c r="IX69" s="398">
        <f t="shared" si="1079"/>
        <v>1</v>
      </c>
      <c r="IY69" s="398">
        <f>IF(IS69=0,0,1)</f>
        <v>1</v>
      </c>
      <c r="IZ69" s="398">
        <f>IF(IT69=0,0,1)</f>
        <v>1</v>
      </c>
      <c r="JA69" s="398">
        <f>PRODUCT(IV69:IZ69)</f>
        <v>1</v>
      </c>
      <c r="JB69" s="404">
        <f>ROUND(IT69,0)</f>
        <v>1100000</v>
      </c>
      <c r="JC69" s="400">
        <f>IT69-JB69</f>
        <v>0</v>
      </c>
      <c r="JF69" s="631" t="s">
        <v>473</v>
      </c>
      <c r="JG69" s="608" t="s">
        <v>474</v>
      </c>
      <c r="JH69" s="583" t="s">
        <v>148</v>
      </c>
      <c r="JI69" s="584">
        <v>20</v>
      </c>
      <c r="JJ69" s="487">
        <v>33347</v>
      </c>
      <c r="JK69" s="488">
        <f t="shared" si="1080"/>
        <v>666940</v>
      </c>
      <c r="JL69" s="529"/>
      <c r="JM69" s="397">
        <f t="shared" si="1081"/>
        <v>1</v>
      </c>
      <c r="JN69" s="397">
        <f t="shared" si="1082"/>
        <v>1</v>
      </c>
      <c r="JO69" s="398">
        <f t="shared" si="1083"/>
        <v>1</v>
      </c>
      <c r="JP69" s="398">
        <f>IF(JJ69=0,0,1)</f>
        <v>1</v>
      </c>
      <c r="JQ69" s="398">
        <f>IF(JK69=0,0,1)</f>
        <v>1</v>
      </c>
      <c r="JR69" s="398">
        <f>PRODUCT(JM69:JQ69)</f>
        <v>1</v>
      </c>
      <c r="JS69" s="404">
        <f>ROUND(JK69,0)</f>
        <v>666940</v>
      </c>
      <c r="JT69" s="400">
        <f>JK69-JS69</f>
        <v>0</v>
      </c>
    </row>
    <row r="70" spans="2:280" ht="18.75" thickTop="1" thickBot="1">
      <c r="B70" s="494" t="s">
        <v>475</v>
      </c>
      <c r="C70" s="477" t="s">
        <v>238</v>
      </c>
      <c r="D70" s="478"/>
      <c r="E70" s="479"/>
      <c r="F70" s="540"/>
      <c r="G70" s="495"/>
      <c r="H70" s="500">
        <f>SUM(G72:G73)</f>
        <v>0</v>
      </c>
      <c r="K70" s="494"/>
      <c r="L70" s="477"/>
      <c r="M70" s="478"/>
      <c r="N70" s="479"/>
      <c r="O70" s="540"/>
      <c r="P70" s="495"/>
      <c r="Q70" s="500"/>
      <c r="R70" s="397"/>
      <c r="S70" s="397"/>
      <c r="T70" s="401"/>
      <c r="U70" s="401"/>
      <c r="V70" s="401"/>
      <c r="W70" s="401"/>
      <c r="X70" s="402"/>
      <c r="Y70" s="403"/>
      <c r="Z70" s="392"/>
      <c r="AA70" s="392"/>
      <c r="AB70" s="622" t="s">
        <v>475</v>
      </c>
      <c r="AC70" s="587" t="s">
        <v>238</v>
      </c>
      <c r="AD70" s="588"/>
      <c r="AE70" s="589"/>
      <c r="AF70" s="540"/>
      <c r="AG70" s="495"/>
      <c r="AH70" s="500">
        <f>SUM(AG72:AG73)</f>
        <v>35364285</v>
      </c>
      <c r="AI70" s="397"/>
      <c r="AJ70" s="397"/>
      <c r="AK70" s="401"/>
      <c r="AL70" s="401"/>
      <c r="AM70" s="401"/>
      <c r="AN70" s="401"/>
      <c r="AO70" s="402"/>
      <c r="AP70" s="403"/>
      <c r="AQ70" s="392"/>
      <c r="AR70" s="392"/>
      <c r="AS70" s="941" t="s">
        <v>475</v>
      </c>
      <c r="AT70" s="653" t="s">
        <v>238</v>
      </c>
      <c r="AU70" s="644"/>
      <c r="AV70" s="645"/>
      <c r="AW70" s="681"/>
      <c r="AX70" s="647"/>
      <c r="AY70" s="930">
        <f>SUM(AX72:AX73)</f>
        <v>39708552</v>
      </c>
      <c r="AZ70" s="397"/>
      <c r="BA70" s="397"/>
      <c r="BB70" s="401"/>
      <c r="BC70" s="401"/>
      <c r="BD70" s="401"/>
      <c r="BE70" s="401"/>
      <c r="BF70" s="402"/>
      <c r="BG70" s="403"/>
      <c r="BJ70" s="955" t="s">
        <v>744</v>
      </c>
      <c r="BK70" s="716" t="s">
        <v>668</v>
      </c>
      <c r="BL70" s="717"/>
      <c r="BM70" s="717"/>
      <c r="BN70" s="735"/>
      <c r="BO70" s="717"/>
      <c r="BP70" s="965">
        <v>59302410</v>
      </c>
      <c r="BQ70" s="397"/>
      <c r="BR70" s="397"/>
      <c r="BS70" s="401"/>
      <c r="BT70" s="401"/>
      <c r="BU70" s="401"/>
      <c r="BV70" s="401"/>
      <c r="BW70" s="402"/>
      <c r="BX70" s="403"/>
      <c r="CA70" s="622" t="s">
        <v>475</v>
      </c>
      <c r="CB70" s="587" t="s">
        <v>238</v>
      </c>
      <c r="CC70" s="588"/>
      <c r="CD70" s="589"/>
      <c r="CE70" s="774"/>
      <c r="CF70" s="762"/>
      <c r="CG70" s="980">
        <f>SUM(CF72:CF73)</f>
        <v>106148340</v>
      </c>
      <c r="CH70" s="397"/>
      <c r="CI70" s="397"/>
      <c r="CJ70" s="401"/>
      <c r="CK70" s="401"/>
      <c r="CL70" s="401"/>
      <c r="CM70" s="401"/>
      <c r="CN70" s="402"/>
      <c r="CO70" s="403"/>
      <c r="CR70" s="1016" t="s">
        <v>475</v>
      </c>
      <c r="CS70" s="801" t="s">
        <v>238</v>
      </c>
      <c r="CT70" s="802"/>
      <c r="CU70" s="803"/>
      <c r="CV70" s="804"/>
      <c r="CW70" s="805"/>
      <c r="CX70" s="1000">
        <f>SUM(CW72:CW73)</f>
        <v>56074400</v>
      </c>
      <c r="CY70" s="397"/>
      <c r="CZ70" s="397"/>
      <c r="DA70" s="401"/>
      <c r="DB70" s="401"/>
      <c r="DC70" s="401"/>
      <c r="DD70" s="401"/>
      <c r="DE70" s="402"/>
      <c r="DF70" s="403"/>
      <c r="DI70" s="622" t="s">
        <v>475</v>
      </c>
      <c r="DJ70" s="587" t="s">
        <v>238</v>
      </c>
      <c r="DK70" s="588"/>
      <c r="DL70" s="589"/>
      <c r="DM70" s="540">
        <v>0</v>
      </c>
      <c r="DN70" s="495"/>
      <c r="DO70" s="500">
        <f>SUM(DN72:DN73)</f>
        <v>59481872</v>
      </c>
      <c r="DP70" s="397"/>
      <c r="DQ70" s="397"/>
      <c r="DR70" s="401"/>
      <c r="DS70" s="401"/>
      <c r="DT70" s="401"/>
      <c r="DU70" s="401"/>
      <c r="DV70" s="402"/>
      <c r="DW70" s="403"/>
      <c r="DZ70" s="622" t="s">
        <v>475</v>
      </c>
      <c r="EA70" s="587" t="s">
        <v>238</v>
      </c>
      <c r="EB70" s="588"/>
      <c r="EC70" s="589"/>
      <c r="ED70" s="540"/>
      <c r="EE70" s="495"/>
      <c r="EF70" s="500">
        <f>SUM(EE72:EE73)</f>
        <v>68104544</v>
      </c>
      <c r="EG70" s="397"/>
      <c r="EH70" s="397"/>
      <c r="EI70" s="401"/>
      <c r="EJ70" s="401"/>
      <c r="EK70" s="401"/>
      <c r="EL70" s="401"/>
      <c r="EM70" s="402"/>
      <c r="EN70" s="403"/>
      <c r="EQ70" s="622" t="s">
        <v>475</v>
      </c>
      <c r="ER70" s="587" t="s">
        <v>238</v>
      </c>
      <c r="ES70" s="588"/>
      <c r="ET70" s="589"/>
      <c r="EU70" s="540"/>
      <c r="EV70" s="495"/>
      <c r="EW70" s="500">
        <f>SUM(EV72:EV73)</f>
        <v>36458000</v>
      </c>
      <c r="EX70" s="397"/>
      <c r="EY70" s="397"/>
      <c r="EZ70" s="401"/>
      <c r="FA70" s="401"/>
      <c r="FB70" s="401"/>
      <c r="FC70" s="401"/>
      <c r="FD70" s="402"/>
      <c r="FE70" s="403"/>
      <c r="FH70" s="622" t="s">
        <v>475</v>
      </c>
      <c r="FI70" s="587" t="s">
        <v>238</v>
      </c>
      <c r="FJ70" s="588"/>
      <c r="FK70" s="589"/>
      <c r="FL70" s="859"/>
      <c r="FM70" s="495"/>
      <c r="FN70" s="500">
        <f>SUM(FM72:FM73)</f>
        <v>37518000</v>
      </c>
      <c r="FO70" s="397"/>
      <c r="FP70" s="397"/>
      <c r="FQ70" s="401"/>
      <c r="FR70" s="401"/>
      <c r="FS70" s="401"/>
      <c r="FT70" s="401"/>
      <c r="FU70" s="402"/>
      <c r="FV70" s="403"/>
      <c r="FY70" s="1043" t="s">
        <v>475</v>
      </c>
      <c r="FZ70" s="869" t="s">
        <v>238</v>
      </c>
      <c r="GA70" s="870"/>
      <c r="GB70" s="871"/>
      <c r="GC70" s="902"/>
      <c r="GD70" s="873"/>
      <c r="GE70" s="1031">
        <f>SUM(GD72:GD73)</f>
        <v>35378986</v>
      </c>
      <c r="GF70" s="397"/>
      <c r="GG70" s="397"/>
      <c r="GH70" s="401"/>
      <c r="GI70" s="401"/>
      <c r="GJ70" s="401"/>
      <c r="GK70" s="401"/>
      <c r="GL70" s="402"/>
      <c r="GM70" s="403"/>
      <c r="GP70" s="622" t="s">
        <v>475</v>
      </c>
      <c r="GQ70" s="587" t="s">
        <v>238</v>
      </c>
      <c r="GR70" s="588"/>
      <c r="GS70" s="589"/>
      <c r="GT70" s="540"/>
      <c r="GU70" s="495"/>
      <c r="GV70" s="500">
        <f>SUM(GU72:GU73)</f>
        <v>59780610</v>
      </c>
      <c r="GW70" s="397"/>
      <c r="GX70" s="397"/>
      <c r="GY70" s="401"/>
      <c r="GZ70" s="401"/>
      <c r="HA70" s="401"/>
      <c r="HB70" s="401"/>
      <c r="HC70" s="402"/>
      <c r="HD70" s="403"/>
      <c r="HG70" s="622" t="s">
        <v>475</v>
      </c>
      <c r="HH70" s="587" t="s">
        <v>238</v>
      </c>
      <c r="HI70" s="588"/>
      <c r="HJ70" s="589"/>
      <c r="HK70" s="540"/>
      <c r="HL70" s="495"/>
      <c r="HM70" s="500">
        <f>SUM(HL72:HL73)</f>
        <v>15048364</v>
      </c>
      <c r="HN70" s="397"/>
      <c r="HO70" s="397"/>
      <c r="HP70" s="401"/>
      <c r="HQ70" s="401"/>
      <c r="HR70" s="401"/>
      <c r="HS70" s="401"/>
      <c r="HT70" s="402"/>
      <c r="HU70" s="403"/>
      <c r="HX70" s="622" t="s">
        <v>475</v>
      </c>
      <c r="HY70" s="587" t="s">
        <v>238</v>
      </c>
      <c r="HZ70" s="588"/>
      <c r="IA70" s="589"/>
      <c r="IB70" s="540"/>
      <c r="IC70" s="495"/>
      <c r="ID70" s="500">
        <f>SUM(IC72:IC73)</f>
        <v>57500000</v>
      </c>
      <c r="IE70" s="397"/>
      <c r="IF70" s="397"/>
      <c r="IG70" s="401"/>
      <c r="IH70" s="401"/>
      <c r="II70" s="401"/>
      <c r="IJ70" s="401"/>
      <c r="IK70" s="402"/>
      <c r="IL70" s="403"/>
      <c r="IO70" s="622" t="s">
        <v>475</v>
      </c>
      <c r="IP70" s="587" t="s">
        <v>238</v>
      </c>
      <c r="IQ70" s="588"/>
      <c r="IR70" s="589"/>
      <c r="IS70" s="540"/>
      <c r="IT70" s="495"/>
      <c r="IU70" s="500">
        <f>SUM(IT72:IT73)</f>
        <v>75760000</v>
      </c>
      <c r="IV70" s="397"/>
      <c r="IW70" s="397"/>
      <c r="IX70" s="401"/>
      <c r="IY70" s="401"/>
      <c r="IZ70" s="401"/>
      <c r="JA70" s="401"/>
      <c r="JB70" s="402"/>
      <c r="JC70" s="403"/>
      <c r="JF70" s="622" t="s">
        <v>475</v>
      </c>
      <c r="JG70" s="587" t="s">
        <v>238</v>
      </c>
      <c r="JH70" s="588"/>
      <c r="JI70" s="589"/>
      <c r="JJ70" s="540"/>
      <c r="JK70" s="495"/>
      <c r="JL70" s="500">
        <f>SUM(JK72:JK73)</f>
        <v>59003866</v>
      </c>
      <c r="JM70" s="397"/>
      <c r="JN70" s="397"/>
      <c r="JO70" s="401"/>
      <c r="JP70" s="401"/>
      <c r="JQ70" s="401"/>
      <c r="JR70" s="401"/>
      <c r="JS70" s="402"/>
      <c r="JT70" s="403"/>
    </row>
    <row r="71" spans="2:280" ht="60.75" customHeight="1" thickTop="1" thickBot="1">
      <c r="B71" s="524"/>
      <c r="C71" s="525" t="s">
        <v>239</v>
      </c>
      <c r="D71" s="526"/>
      <c r="E71" s="526"/>
      <c r="F71" s="541"/>
      <c r="G71" s="528"/>
      <c r="H71" s="529"/>
      <c r="K71" s="524"/>
      <c r="L71" s="526"/>
      <c r="M71" s="526"/>
      <c r="N71" s="526"/>
      <c r="O71" s="541"/>
      <c r="P71" s="528"/>
      <c r="Q71" s="529"/>
      <c r="R71" s="397"/>
      <c r="S71" s="397"/>
      <c r="T71" s="401"/>
      <c r="U71" s="401"/>
      <c r="V71" s="401"/>
      <c r="W71" s="401"/>
      <c r="X71" s="402"/>
      <c r="Y71" s="403"/>
      <c r="Z71" s="392"/>
      <c r="AA71" s="392"/>
      <c r="AB71" s="628"/>
      <c r="AC71" s="602" t="s">
        <v>239</v>
      </c>
      <c r="AD71" s="602"/>
      <c r="AE71" s="602"/>
      <c r="AF71" s="541"/>
      <c r="AG71" s="528"/>
      <c r="AH71" s="529"/>
      <c r="AI71" s="397"/>
      <c r="AJ71" s="397"/>
      <c r="AK71" s="401"/>
      <c r="AL71" s="401"/>
      <c r="AM71" s="401"/>
      <c r="AN71" s="401"/>
      <c r="AO71" s="402"/>
      <c r="AP71" s="403"/>
      <c r="AQ71" s="392"/>
      <c r="AR71" s="392"/>
      <c r="AS71" s="947"/>
      <c r="AT71" s="679" t="s">
        <v>239</v>
      </c>
      <c r="AU71" s="670"/>
      <c r="AV71" s="670"/>
      <c r="AW71" s="682"/>
      <c r="AX71" s="672"/>
      <c r="AY71" s="935"/>
      <c r="AZ71" s="397"/>
      <c r="BA71" s="397"/>
      <c r="BB71" s="401"/>
      <c r="BC71" s="401"/>
      <c r="BD71" s="401"/>
      <c r="BE71" s="401"/>
      <c r="BF71" s="402"/>
      <c r="BG71" s="403"/>
      <c r="BJ71" s="731"/>
      <c r="BK71" s="734" t="s">
        <v>669</v>
      </c>
      <c r="BL71" s="731"/>
      <c r="BM71" s="731"/>
      <c r="BN71" s="736"/>
      <c r="BO71" s="731"/>
      <c r="BP71" s="706"/>
      <c r="BQ71" s="397"/>
      <c r="BR71" s="397"/>
      <c r="BS71" s="401"/>
      <c r="BT71" s="401"/>
      <c r="BU71" s="401"/>
      <c r="BV71" s="401"/>
      <c r="BW71" s="402"/>
      <c r="BX71" s="403"/>
      <c r="CA71" s="628"/>
      <c r="CB71" s="602" t="s">
        <v>239</v>
      </c>
      <c r="CC71" s="602"/>
      <c r="CD71" s="602"/>
      <c r="CE71" s="602"/>
      <c r="CF71" s="602"/>
      <c r="CG71" s="986"/>
      <c r="CH71" s="397"/>
      <c r="CI71" s="397"/>
      <c r="CJ71" s="401"/>
      <c r="CK71" s="401"/>
      <c r="CL71" s="401"/>
      <c r="CM71" s="401"/>
      <c r="CN71" s="402"/>
      <c r="CO71" s="403"/>
      <c r="CR71" s="1023"/>
      <c r="CS71" s="834" t="s">
        <v>239</v>
      </c>
      <c r="CT71" s="835"/>
      <c r="CU71" s="835"/>
      <c r="CV71" s="835"/>
      <c r="CW71" s="835"/>
      <c r="CX71" s="1009"/>
      <c r="CY71" s="397"/>
      <c r="CZ71" s="397"/>
      <c r="DA71" s="401"/>
      <c r="DB71" s="401"/>
      <c r="DC71" s="401"/>
      <c r="DD71" s="401"/>
      <c r="DE71" s="402"/>
      <c r="DF71" s="403"/>
      <c r="DI71" s="628"/>
      <c r="DJ71" s="602" t="s">
        <v>239</v>
      </c>
      <c r="DK71" s="602"/>
      <c r="DL71" s="602"/>
      <c r="DM71" s="541">
        <v>0</v>
      </c>
      <c r="DN71" s="528"/>
      <c r="DO71" s="529"/>
      <c r="DP71" s="397"/>
      <c r="DQ71" s="397"/>
      <c r="DR71" s="401"/>
      <c r="DS71" s="401"/>
      <c r="DT71" s="401"/>
      <c r="DU71" s="401"/>
      <c r="DV71" s="402"/>
      <c r="DW71" s="403"/>
      <c r="DZ71" s="628"/>
      <c r="EA71" s="602" t="s">
        <v>239</v>
      </c>
      <c r="EB71" s="602"/>
      <c r="EC71" s="602"/>
      <c r="ED71" s="541"/>
      <c r="EE71" s="528"/>
      <c r="EF71" s="529"/>
      <c r="EG71" s="397"/>
      <c r="EH71" s="397"/>
      <c r="EI71" s="401"/>
      <c r="EJ71" s="401"/>
      <c r="EK71" s="401"/>
      <c r="EL71" s="401"/>
      <c r="EM71" s="402"/>
      <c r="EN71" s="403"/>
      <c r="EQ71" s="628"/>
      <c r="ER71" s="602" t="s">
        <v>239</v>
      </c>
      <c r="ES71" s="602"/>
      <c r="ET71" s="602"/>
      <c r="EU71" s="541"/>
      <c r="EV71" s="528"/>
      <c r="EW71" s="529"/>
      <c r="EX71" s="397"/>
      <c r="EY71" s="397"/>
      <c r="EZ71" s="401"/>
      <c r="FA71" s="401"/>
      <c r="FB71" s="401"/>
      <c r="FC71" s="401"/>
      <c r="FD71" s="402"/>
      <c r="FE71" s="403"/>
      <c r="FH71" s="628"/>
      <c r="FI71" s="602" t="s">
        <v>239</v>
      </c>
      <c r="FJ71" s="602"/>
      <c r="FK71" s="602"/>
      <c r="FL71" s="527"/>
      <c r="FM71" s="528"/>
      <c r="FN71" s="529"/>
      <c r="FO71" s="397"/>
      <c r="FP71" s="397"/>
      <c r="FQ71" s="401"/>
      <c r="FR71" s="401"/>
      <c r="FS71" s="401"/>
      <c r="FT71" s="401"/>
      <c r="FU71" s="402"/>
      <c r="FV71" s="403"/>
      <c r="FY71" s="1049"/>
      <c r="FZ71" s="892" t="s">
        <v>239</v>
      </c>
      <c r="GA71" s="892"/>
      <c r="GB71" s="892"/>
      <c r="GC71" s="903"/>
      <c r="GD71" s="894"/>
      <c r="GE71" s="1036"/>
      <c r="GF71" s="397"/>
      <c r="GG71" s="397"/>
      <c r="GH71" s="401"/>
      <c r="GI71" s="401"/>
      <c r="GJ71" s="401"/>
      <c r="GK71" s="401"/>
      <c r="GL71" s="402"/>
      <c r="GM71" s="403"/>
      <c r="GP71" s="628"/>
      <c r="GQ71" s="602" t="s">
        <v>239</v>
      </c>
      <c r="GR71" s="602"/>
      <c r="GS71" s="602"/>
      <c r="GT71" s="541"/>
      <c r="GU71" s="528"/>
      <c r="GV71" s="529"/>
      <c r="GW71" s="397"/>
      <c r="GX71" s="397"/>
      <c r="GY71" s="401"/>
      <c r="GZ71" s="401"/>
      <c r="HA71" s="401"/>
      <c r="HB71" s="401"/>
      <c r="HC71" s="402"/>
      <c r="HD71" s="403"/>
      <c r="HG71" s="628"/>
      <c r="HH71" s="602" t="s">
        <v>239</v>
      </c>
      <c r="HI71" s="602"/>
      <c r="HJ71" s="602"/>
      <c r="HK71" s="541"/>
      <c r="HL71" s="528"/>
      <c r="HM71" s="529"/>
      <c r="HN71" s="397"/>
      <c r="HO71" s="397"/>
      <c r="HP71" s="401"/>
      <c r="HQ71" s="401"/>
      <c r="HR71" s="401"/>
      <c r="HS71" s="401"/>
      <c r="HT71" s="402"/>
      <c r="HU71" s="403"/>
      <c r="HX71" s="628"/>
      <c r="HY71" s="602" t="s">
        <v>239</v>
      </c>
      <c r="HZ71" s="602"/>
      <c r="IA71" s="602"/>
      <c r="IB71" s="541"/>
      <c r="IC71" s="528"/>
      <c r="ID71" s="529"/>
      <c r="IE71" s="397"/>
      <c r="IF71" s="397"/>
      <c r="IG71" s="401"/>
      <c r="IH71" s="401"/>
      <c r="II71" s="401"/>
      <c r="IJ71" s="401"/>
      <c r="IK71" s="402"/>
      <c r="IL71" s="403"/>
      <c r="IO71" s="628"/>
      <c r="IP71" s="602" t="s">
        <v>239</v>
      </c>
      <c r="IQ71" s="602"/>
      <c r="IR71" s="602"/>
      <c r="IS71" s="541"/>
      <c r="IT71" s="528"/>
      <c r="IU71" s="529"/>
      <c r="IV71" s="397"/>
      <c r="IW71" s="397"/>
      <c r="IX71" s="401"/>
      <c r="IY71" s="401"/>
      <c r="IZ71" s="401"/>
      <c r="JA71" s="401"/>
      <c r="JB71" s="402"/>
      <c r="JC71" s="403"/>
      <c r="JF71" s="628"/>
      <c r="JG71" s="602" t="s">
        <v>239</v>
      </c>
      <c r="JH71" s="602"/>
      <c r="JI71" s="602"/>
      <c r="JJ71" s="541"/>
      <c r="JK71" s="528"/>
      <c r="JL71" s="529"/>
      <c r="JM71" s="397"/>
      <c r="JN71" s="397"/>
      <c r="JO71" s="401"/>
      <c r="JP71" s="401"/>
      <c r="JQ71" s="401"/>
      <c r="JR71" s="401"/>
      <c r="JS71" s="402"/>
      <c r="JT71" s="403"/>
    </row>
    <row r="72" spans="2:280" ht="148.5" customHeight="1" thickTop="1">
      <c r="B72" s="508" t="s">
        <v>476</v>
      </c>
      <c r="C72" s="539" t="s">
        <v>477</v>
      </c>
      <c r="D72" s="485" t="s">
        <v>148</v>
      </c>
      <c r="E72" s="486">
        <v>214</v>
      </c>
      <c r="F72" s="487"/>
      <c r="G72" s="488">
        <f t="shared" ref="G72:G73" si="1164">ROUND(E72*F72,0)</f>
        <v>0</v>
      </c>
      <c r="H72" s="529"/>
      <c r="K72" s="508"/>
      <c r="L72" s="539"/>
      <c r="M72" s="485"/>
      <c r="N72" s="486"/>
      <c r="O72" s="487"/>
      <c r="P72" s="488"/>
      <c r="Q72" s="529"/>
      <c r="R72" s="397" t="e">
        <f>IF(EXACT(VLOOKUP(K72,OFERTA_0,2,FALSE),L72),1,0)</f>
        <v>#N/A</v>
      </c>
      <c r="S72" s="397" t="e">
        <f>IF(EXACT(VLOOKUP(K72,OFERTA_0,3,FALSE),M72),1,0)</f>
        <v>#N/A</v>
      </c>
      <c r="T72" s="398" t="e">
        <f>IF(EXACT(VLOOKUP(K72,OFERTA_0,4,FALSE),N72),1,0)</f>
        <v>#N/A</v>
      </c>
      <c r="U72" s="398">
        <f>IF(O72=0,0,1)</f>
        <v>0</v>
      </c>
      <c r="V72" s="398">
        <f>IF(P72=0,0,1)</f>
        <v>0</v>
      </c>
      <c r="W72" s="398" t="e">
        <f>PRODUCT(R72:V72)</f>
        <v>#N/A</v>
      </c>
      <c r="X72" s="404">
        <f>ROUND(P72,0)</f>
        <v>0</v>
      </c>
      <c r="Y72" s="400">
        <f>P72-X72</f>
        <v>0</v>
      </c>
      <c r="Z72" s="392"/>
      <c r="AA72" s="392"/>
      <c r="AB72" s="625" t="s">
        <v>476</v>
      </c>
      <c r="AC72" s="608" t="s">
        <v>477</v>
      </c>
      <c r="AD72" s="583" t="s">
        <v>148</v>
      </c>
      <c r="AE72" s="584">
        <v>214</v>
      </c>
      <c r="AF72" s="487">
        <v>134257.50000000003</v>
      </c>
      <c r="AG72" s="488">
        <f t="shared" ref="AG72:AG73" si="1165">ROUND(AE72*AF72,0)</f>
        <v>28731105</v>
      </c>
      <c r="AH72" s="529"/>
      <c r="AI72" s="397">
        <f>IF(EXACT(VLOOKUP(AB72,OFERTA_0,2,FALSE),AC72),1,0)</f>
        <v>1</v>
      </c>
      <c r="AJ72" s="397">
        <f>IF(EXACT(VLOOKUP(AB72,OFERTA_0,3,FALSE),AD72),1,0)</f>
        <v>1</v>
      </c>
      <c r="AK72" s="398">
        <f>IF(EXACT(VLOOKUP(AB72,OFERTA_0,4,FALSE),AE72),1,0)</f>
        <v>1</v>
      </c>
      <c r="AL72" s="398">
        <f>IF(AF72=0,0,1)</f>
        <v>1</v>
      </c>
      <c r="AM72" s="398">
        <f>IF(AG72=0,0,1)</f>
        <v>1</v>
      </c>
      <c r="AN72" s="398">
        <f>PRODUCT(AI72:AM72)</f>
        <v>1</v>
      </c>
      <c r="AO72" s="404">
        <f>ROUND(AG72,0)</f>
        <v>28731105</v>
      </c>
      <c r="AP72" s="400">
        <f>AG72-AO72</f>
        <v>0</v>
      </c>
      <c r="AQ72" s="392"/>
      <c r="AR72" s="392"/>
      <c r="AS72" s="944" t="s">
        <v>476</v>
      </c>
      <c r="AT72" s="680" t="s">
        <v>477</v>
      </c>
      <c r="AU72" s="635" t="s">
        <v>148</v>
      </c>
      <c r="AV72" s="636">
        <v>214</v>
      </c>
      <c r="AW72" s="637">
        <v>168157.97679999997</v>
      </c>
      <c r="AX72" s="638">
        <f t="shared" ref="AX72:AX73" si="1166">ROUND(AV72*AW72,0)</f>
        <v>35985807</v>
      </c>
      <c r="AY72" s="935"/>
      <c r="AZ72" s="397">
        <f>IF(EXACT(VLOOKUP(AS72,OFERTA_0,2,FALSE),AT72),1,0)</f>
        <v>1</v>
      </c>
      <c r="BA72" s="397">
        <f>IF(EXACT(VLOOKUP(AS72,OFERTA_0,3,FALSE),AU72),1,0)</f>
        <v>1</v>
      </c>
      <c r="BB72" s="398">
        <f>IF(EXACT(VLOOKUP(AS72,OFERTA_0,4,FALSE),AV72),1,0)</f>
        <v>1</v>
      </c>
      <c r="BC72" s="398">
        <f>IF(AW72=0,0,1)</f>
        <v>1</v>
      </c>
      <c r="BD72" s="398">
        <f>IF(AX72=0,0,1)</f>
        <v>1</v>
      </c>
      <c r="BE72" s="398">
        <f>PRODUCT(AZ72:BD72)</f>
        <v>1</v>
      </c>
      <c r="BF72" s="404">
        <f>ROUND(AX72,0)</f>
        <v>35985807</v>
      </c>
      <c r="BG72" s="400">
        <f>AX72-BF72</f>
        <v>0</v>
      </c>
      <c r="BJ72" s="954" t="s">
        <v>745</v>
      </c>
      <c r="BK72" s="1056" t="s">
        <v>830</v>
      </c>
      <c r="BL72" s="707" t="s">
        <v>649</v>
      </c>
      <c r="BM72" s="708">
        <v>214</v>
      </c>
      <c r="BN72" s="709">
        <v>245545</v>
      </c>
      <c r="BO72" s="710">
        <v>52546630</v>
      </c>
      <c r="BP72" s="706"/>
      <c r="BQ72" s="397">
        <v>1</v>
      </c>
      <c r="BR72" s="397">
        <f>IF(EXACT(VLOOKUP(BJ72,OFERTA_0,3,FALSE),BL72),1,0)</f>
        <v>1</v>
      </c>
      <c r="BS72" s="398">
        <f>IF(EXACT(VLOOKUP(BJ72,OFERTA_0,4,FALSE),BM72),1,0)</f>
        <v>1</v>
      </c>
      <c r="BT72" s="398">
        <f>IF(BN72=0,0,1)</f>
        <v>1</v>
      </c>
      <c r="BU72" s="398">
        <f>IF(BO72=0,0,1)</f>
        <v>1</v>
      </c>
      <c r="BV72" s="398">
        <f>PRODUCT(BQ72:BU72)</f>
        <v>1</v>
      </c>
      <c r="BW72" s="404">
        <f>ROUND(BO72,0)</f>
        <v>52546630</v>
      </c>
      <c r="BX72" s="400">
        <f>BO72-BW72</f>
        <v>0</v>
      </c>
      <c r="CA72" s="625" t="s">
        <v>476</v>
      </c>
      <c r="CB72" s="773" t="s">
        <v>477</v>
      </c>
      <c r="CC72" s="583" t="s">
        <v>148</v>
      </c>
      <c r="CD72" s="584">
        <v>214</v>
      </c>
      <c r="CE72" s="756">
        <v>458790</v>
      </c>
      <c r="CF72" s="757">
        <f t="shared" ref="CF72:CF73" si="1167">ROUND(CD72*CE72,0)</f>
        <v>98181060</v>
      </c>
      <c r="CG72" s="990"/>
      <c r="CH72" s="397">
        <f>IF(EXACT(VLOOKUP(CA72,OFERTA_0,2,FALSE),CB72),1,0)</f>
        <v>1</v>
      </c>
      <c r="CI72" s="397">
        <f>IF(EXACT(VLOOKUP(CA72,OFERTA_0,3,FALSE),CC72),1,0)</f>
        <v>1</v>
      </c>
      <c r="CJ72" s="398">
        <f>IF(EXACT(VLOOKUP(CA72,OFERTA_0,4,FALSE),CD72),1,0)</f>
        <v>1</v>
      </c>
      <c r="CK72" s="398">
        <f>IF(CE72=0,0,1)</f>
        <v>1</v>
      </c>
      <c r="CL72" s="398">
        <f>IF(CF72=0,0,1)</f>
        <v>1</v>
      </c>
      <c r="CM72" s="398">
        <f>PRODUCT(CH72:CL72)</f>
        <v>1</v>
      </c>
      <c r="CN72" s="404">
        <f>ROUND(CF72,0)</f>
        <v>98181060</v>
      </c>
      <c r="CO72" s="400">
        <f>CF72-CN72</f>
        <v>0</v>
      </c>
      <c r="CR72" s="1014" t="s">
        <v>476</v>
      </c>
      <c r="CS72" s="824" t="s">
        <v>477</v>
      </c>
      <c r="CT72" s="825" t="s">
        <v>148</v>
      </c>
      <c r="CU72" s="790">
        <v>214</v>
      </c>
      <c r="CV72" s="791">
        <v>243600</v>
      </c>
      <c r="CW72" s="826">
        <f t="shared" ref="CW72:CW73" si="1168">ROUND(CU72*CV72,0)</f>
        <v>52130400</v>
      </c>
      <c r="CX72" s="1001"/>
      <c r="CY72" s="397">
        <f>IF(EXACT(VLOOKUP(CR72,OFERTA_0,2,FALSE),CS72),1,0)</f>
        <v>1</v>
      </c>
      <c r="CZ72" s="397">
        <f>IF(EXACT(VLOOKUP(CR72,OFERTA_0,3,FALSE),CT72),1,0)</f>
        <v>1</v>
      </c>
      <c r="DA72" s="398">
        <f>IF(EXACT(VLOOKUP(CR72,OFERTA_0,4,FALSE),CU72),1,0)</f>
        <v>1</v>
      </c>
      <c r="DB72" s="398">
        <f>IF(CV72=0,0,1)</f>
        <v>1</v>
      </c>
      <c r="DC72" s="398">
        <f>IF(CW72=0,0,1)</f>
        <v>1</v>
      </c>
      <c r="DD72" s="398">
        <f>PRODUCT(CY72:DC72)</f>
        <v>1</v>
      </c>
      <c r="DE72" s="404">
        <f>ROUND(CW72,0)</f>
        <v>52130400</v>
      </c>
      <c r="DF72" s="400">
        <f>CW72-DE72</f>
        <v>0</v>
      </c>
      <c r="DI72" s="625" t="s">
        <v>476</v>
      </c>
      <c r="DJ72" s="608" t="s">
        <v>477</v>
      </c>
      <c r="DK72" s="583" t="s">
        <v>148</v>
      </c>
      <c r="DL72" s="584">
        <v>214</v>
      </c>
      <c r="DM72" s="487">
        <v>246288</v>
      </c>
      <c r="DN72" s="488">
        <f>ROUND(DL72*DM72,0)</f>
        <v>52705632</v>
      </c>
      <c r="DO72" s="529"/>
      <c r="DP72" s="397">
        <f>IF(EXACT(VLOOKUP(DI72,OFERTA_0,2,FALSE),DJ72),1,0)</f>
        <v>1</v>
      </c>
      <c r="DQ72" s="397">
        <f>IF(EXACT(VLOOKUP(DI72,OFERTA_0,3,FALSE),DK72),1,0)</f>
        <v>1</v>
      </c>
      <c r="DR72" s="398">
        <f>IF(EXACT(VLOOKUP(DI72,OFERTA_0,4,FALSE),DL72),1,0)</f>
        <v>1</v>
      </c>
      <c r="DS72" s="398">
        <f>IF(DM72=0,0,1)</f>
        <v>1</v>
      </c>
      <c r="DT72" s="398">
        <f>IF(DN72=0,0,1)</f>
        <v>1</v>
      </c>
      <c r="DU72" s="398">
        <f>PRODUCT(DP72:DT72)</f>
        <v>1</v>
      </c>
      <c r="DV72" s="404">
        <f>ROUND(DN72,0)</f>
        <v>52705632</v>
      </c>
      <c r="DW72" s="400">
        <f>DN72-DV72</f>
        <v>0</v>
      </c>
      <c r="DZ72" s="625" t="s">
        <v>476</v>
      </c>
      <c r="EA72" s="608" t="s">
        <v>477</v>
      </c>
      <c r="EB72" s="583" t="s">
        <v>148</v>
      </c>
      <c r="EC72" s="584">
        <v>214</v>
      </c>
      <c r="ED72" s="487">
        <v>289604.25</v>
      </c>
      <c r="EE72" s="488">
        <f t="shared" ref="EE72:EE73" si="1169">ROUND(EC72*ED72,0)</f>
        <v>61975310</v>
      </c>
      <c r="EF72" s="529"/>
      <c r="EG72" s="397">
        <f>IF(EXACT(VLOOKUP(DZ72,OFERTA_0,2,FALSE),EA72),1,0)</f>
        <v>1</v>
      </c>
      <c r="EH72" s="397">
        <f>IF(EXACT(VLOOKUP(DZ72,OFERTA_0,3,FALSE),EB72),1,0)</f>
        <v>1</v>
      </c>
      <c r="EI72" s="398">
        <f>IF(EXACT(VLOOKUP(DZ72,OFERTA_0,4,FALSE),EC72),1,0)</f>
        <v>1</v>
      </c>
      <c r="EJ72" s="398">
        <f>IF(ED72=0,0,1)</f>
        <v>1</v>
      </c>
      <c r="EK72" s="398">
        <f>IF(EE72=0,0,1)</f>
        <v>1</v>
      </c>
      <c r="EL72" s="398">
        <f>PRODUCT(EG72:EK72)</f>
        <v>1</v>
      </c>
      <c r="EM72" s="404">
        <f>ROUND(EE72,0)</f>
        <v>61975310</v>
      </c>
      <c r="EN72" s="400">
        <f>EE72-EM72</f>
        <v>0</v>
      </c>
      <c r="EQ72" s="625" t="s">
        <v>476</v>
      </c>
      <c r="ER72" s="608" t="s">
        <v>477</v>
      </c>
      <c r="ES72" s="583" t="s">
        <v>148</v>
      </c>
      <c r="ET72" s="584">
        <v>214</v>
      </c>
      <c r="EU72" s="487">
        <v>157000</v>
      </c>
      <c r="EV72" s="488">
        <f t="shared" ref="EV72:EV73" si="1170">ROUND(ET72*EU72,0)</f>
        <v>33598000</v>
      </c>
      <c r="EW72" s="529"/>
      <c r="EX72" s="397">
        <f>IF(EXACT(VLOOKUP(EQ72,OFERTA_0,2,FALSE),ER72),1,0)</f>
        <v>1</v>
      </c>
      <c r="EY72" s="397">
        <f>IF(EXACT(VLOOKUP(EQ72,OFERTA_0,3,FALSE),ES72),1,0)</f>
        <v>1</v>
      </c>
      <c r="EZ72" s="398">
        <f>IF(EXACT(VLOOKUP(EQ72,OFERTA_0,4,FALSE),ET72),1,0)</f>
        <v>1</v>
      </c>
      <c r="FA72" s="398">
        <f>IF(EU72=0,0,1)</f>
        <v>1</v>
      </c>
      <c r="FB72" s="398">
        <f>IF(EV72=0,0,1)</f>
        <v>1</v>
      </c>
      <c r="FC72" s="398">
        <f>PRODUCT(EX72:FB72)</f>
        <v>1</v>
      </c>
      <c r="FD72" s="404">
        <f>ROUND(EV72,0)</f>
        <v>33598000</v>
      </c>
      <c r="FE72" s="400">
        <f>EV72-FD72</f>
        <v>0</v>
      </c>
      <c r="FH72" s="625" t="s">
        <v>476</v>
      </c>
      <c r="FI72" s="608" t="s">
        <v>477</v>
      </c>
      <c r="FJ72" s="583" t="s">
        <v>148</v>
      </c>
      <c r="FK72" s="584">
        <v>214</v>
      </c>
      <c r="FL72" s="487">
        <v>165750</v>
      </c>
      <c r="FM72" s="488">
        <f>ROUND(FK72*FL72,0)</f>
        <v>35470500</v>
      </c>
      <c r="FN72" s="529"/>
      <c r="FO72" s="397">
        <f>IF(EXACT(VLOOKUP(FH72,OFERTA_0,2,FALSE),FI72),1,0)</f>
        <v>1</v>
      </c>
      <c r="FP72" s="397">
        <f>IF(EXACT(VLOOKUP(FH72,OFERTA_0,3,FALSE),FJ72),1,0)</f>
        <v>1</v>
      </c>
      <c r="FQ72" s="398">
        <f>IF(EXACT(VLOOKUP(FH72,OFERTA_0,4,FALSE),FK72),1,0)</f>
        <v>1</v>
      </c>
      <c r="FR72" s="398">
        <f>IF(FL72=0,0,1)</f>
        <v>1</v>
      </c>
      <c r="FS72" s="398">
        <f>IF(FM72=0,0,1)</f>
        <v>1</v>
      </c>
      <c r="FT72" s="398">
        <f>PRODUCT(FO72:FS72)</f>
        <v>1</v>
      </c>
      <c r="FU72" s="404">
        <f>ROUND(FM72,0)</f>
        <v>35470500</v>
      </c>
      <c r="FV72" s="400">
        <f>FM72-FU72</f>
        <v>0</v>
      </c>
      <c r="FY72" s="1046" t="s">
        <v>476</v>
      </c>
      <c r="FZ72" s="901" t="s">
        <v>477</v>
      </c>
      <c r="GA72" s="861" t="s">
        <v>148</v>
      </c>
      <c r="GB72" s="862">
        <v>214</v>
      </c>
      <c r="GC72" s="863">
        <v>156309</v>
      </c>
      <c r="GD72" s="864">
        <f t="shared" ref="GD72:GD73" si="1171">ROUND(GB72*GC72,0)</f>
        <v>33450126</v>
      </c>
      <c r="GE72" s="1036"/>
      <c r="GF72" s="397">
        <f>IF(EXACT(VLOOKUP(FY72,OFERTA_0,2,FALSE),FZ72),1,0)</f>
        <v>1</v>
      </c>
      <c r="GG72" s="397">
        <f>IF(EXACT(VLOOKUP(FY72,OFERTA_0,3,FALSE),GA72),1,0)</f>
        <v>1</v>
      </c>
      <c r="GH72" s="398">
        <f>IF(EXACT(VLOOKUP(FY72,OFERTA_0,4,FALSE),GB72),1,0)</f>
        <v>1</v>
      </c>
      <c r="GI72" s="398">
        <f>IF(GC72=0,0,1)</f>
        <v>1</v>
      </c>
      <c r="GJ72" s="398">
        <f>IF(GD72=0,0,1)</f>
        <v>1</v>
      </c>
      <c r="GK72" s="398">
        <f>PRODUCT(GF72:GJ72)</f>
        <v>1</v>
      </c>
      <c r="GL72" s="404">
        <f>ROUND(GD72,0)</f>
        <v>33450126</v>
      </c>
      <c r="GM72" s="400">
        <f>GD72-GL72</f>
        <v>0</v>
      </c>
      <c r="GP72" s="625" t="s">
        <v>476</v>
      </c>
      <c r="GQ72" s="608" t="s">
        <v>477</v>
      </c>
      <c r="GR72" s="583" t="s">
        <v>148</v>
      </c>
      <c r="GS72" s="584">
        <v>214</v>
      </c>
      <c r="GT72" s="487">
        <v>247525</v>
      </c>
      <c r="GU72" s="488">
        <f>ROUND(GS72*GT72,0)</f>
        <v>52970350</v>
      </c>
      <c r="GV72" s="529"/>
      <c r="GW72" s="397">
        <f>IF(EXACT(VLOOKUP(GP72,OFERTA_0,2,FALSE),GQ72),1,0)</f>
        <v>1</v>
      </c>
      <c r="GX72" s="397">
        <f>IF(EXACT(VLOOKUP(GP72,OFERTA_0,3,FALSE),GR72),1,0)</f>
        <v>1</v>
      </c>
      <c r="GY72" s="398">
        <f>IF(EXACT(VLOOKUP(GP72,OFERTA_0,4,FALSE),GS72),1,0)</f>
        <v>1</v>
      </c>
      <c r="GZ72" s="398">
        <f>IF(GT72=0,0,1)</f>
        <v>1</v>
      </c>
      <c r="HA72" s="398">
        <f>IF(GU72=0,0,1)</f>
        <v>1</v>
      </c>
      <c r="HB72" s="398">
        <f>PRODUCT(GW72:HA72)</f>
        <v>1</v>
      </c>
      <c r="HC72" s="404">
        <f>ROUND(GU72,0)</f>
        <v>52970350</v>
      </c>
      <c r="HD72" s="400">
        <f>GU72-HC72</f>
        <v>0</v>
      </c>
      <c r="HG72" s="625" t="s">
        <v>476</v>
      </c>
      <c r="HH72" s="608" t="s">
        <v>477</v>
      </c>
      <c r="HI72" s="583" t="s">
        <v>148</v>
      </c>
      <c r="HJ72" s="584">
        <v>214</v>
      </c>
      <c r="HK72" s="487">
        <v>67652.67155632432</v>
      </c>
      <c r="HL72" s="488">
        <f t="shared" ref="HL72:HL73" si="1172">ROUND(HJ72*HK72,0)</f>
        <v>14477672</v>
      </c>
      <c r="HM72" s="529"/>
      <c r="HN72" s="397">
        <f>IF(EXACT(VLOOKUP(HG72,OFERTA_0,2,FALSE),HH72),1,0)</f>
        <v>1</v>
      </c>
      <c r="HO72" s="397">
        <f>IF(EXACT(VLOOKUP(HG72,OFERTA_0,3,FALSE),HI72),1,0)</f>
        <v>1</v>
      </c>
      <c r="HP72" s="398">
        <f>IF(EXACT(VLOOKUP(HG72,OFERTA_0,4,FALSE),HJ72),1,0)</f>
        <v>1</v>
      </c>
      <c r="HQ72" s="398">
        <f>IF(HK72=0,0,1)</f>
        <v>1</v>
      </c>
      <c r="HR72" s="398">
        <f>IF(HL72=0,0,1)</f>
        <v>1</v>
      </c>
      <c r="HS72" s="398">
        <f>PRODUCT(HN72:HR72)</f>
        <v>1</v>
      </c>
      <c r="HT72" s="404">
        <f>ROUND(HL72,0)</f>
        <v>14477672</v>
      </c>
      <c r="HU72" s="400">
        <f>HL72-HT72</f>
        <v>0</v>
      </c>
      <c r="HX72" s="625" t="s">
        <v>476</v>
      </c>
      <c r="HY72" s="608" t="s">
        <v>477</v>
      </c>
      <c r="HZ72" s="583" t="s">
        <v>148</v>
      </c>
      <c r="IA72" s="584">
        <v>214</v>
      </c>
      <c r="IB72" s="487">
        <v>250000</v>
      </c>
      <c r="IC72" s="488">
        <f t="shared" ref="IC72:IC73" si="1173">ROUND(IA72*IB72,0)</f>
        <v>53500000</v>
      </c>
      <c r="ID72" s="529"/>
      <c r="IE72" s="397">
        <f>IF(EXACT(VLOOKUP(HX72,OFERTA_0,2,FALSE),HY72),1,0)</f>
        <v>1</v>
      </c>
      <c r="IF72" s="397">
        <f>IF(EXACT(VLOOKUP(HX72,OFERTA_0,3,FALSE),HZ72),1,0)</f>
        <v>1</v>
      </c>
      <c r="IG72" s="398">
        <f>IF(EXACT(VLOOKUP(HX72,OFERTA_0,4,FALSE),IA72),1,0)</f>
        <v>1</v>
      </c>
      <c r="IH72" s="398">
        <f>IF(IB72=0,0,1)</f>
        <v>1</v>
      </c>
      <c r="II72" s="398">
        <f>IF(IC72=0,0,1)</f>
        <v>1</v>
      </c>
      <c r="IJ72" s="398">
        <f>PRODUCT(IE72:II72)</f>
        <v>1</v>
      </c>
      <c r="IK72" s="404">
        <f>ROUND(IC72,0)</f>
        <v>53500000</v>
      </c>
      <c r="IL72" s="400">
        <f>IC72-IK72</f>
        <v>0</v>
      </c>
      <c r="IO72" s="625" t="s">
        <v>476</v>
      </c>
      <c r="IP72" s="608" t="s">
        <v>477</v>
      </c>
      <c r="IQ72" s="583" t="s">
        <v>148</v>
      </c>
      <c r="IR72" s="584">
        <v>214</v>
      </c>
      <c r="IS72" s="487">
        <v>340000</v>
      </c>
      <c r="IT72" s="488">
        <f t="shared" ref="IT72:IT73" si="1174">ROUND(IR72*IS72,0)</f>
        <v>72760000</v>
      </c>
      <c r="IU72" s="529"/>
      <c r="IV72" s="397">
        <f>IF(EXACT(VLOOKUP(IO72,OFERTA_0,2,FALSE),IP72),1,0)</f>
        <v>1</v>
      </c>
      <c r="IW72" s="397">
        <f>IF(EXACT(VLOOKUP(IO72,OFERTA_0,3,FALSE),IQ72),1,0)</f>
        <v>1</v>
      </c>
      <c r="IX72" s="398">
        <f>IF(EXACT(VLOOKUP(IO72,OFERTA_0,4,FALSE),IR72),1,0)</f>
        <v>1</v>
      </c>
      <c r="IY72" s="398">
        <f>IF(IS72=0,0,1)</f>
        <v>1</v>
      </c>
      <c r="IZ72" s="398">
        <f>IF(IT72=0,0,1)</f>
        <v>1</v>
      </c>
      <c r="JA72" s="398">
        <f>PRODUCT(IV72:IZ72)</f>
        <v>1</v>
      </c>
      <c r="JB72" s="404">
        <f>ROUND(IT72,0)</f>
        <v>72760000</v>
      </c>
      <c r="JC72" s="400">
        <f>IT72-JB72</f>
        <v>0</v>
      </c>
      <c r="JF72" s="625" t="s">
        <v>476</v>
      </c>
      <c r="JG72" s="608" t="s">
        <v>477</v>
      </c>
      <c r="JH72" s="583" t="s">
        <v>148</v>
      </c>
      <c r="JI72" s="584">
        <v>214</v>
      </c>
      <c r="JJ72" s="487">
        <v>244309</v>
      </c>
      <c r="JK72" s="488">
        <f>ROUND(JI72*JJ72,0)</f>
        <v>52282126</v>
      </c>
      <c r="JL72" s="529"/>
      <c r="JM72" s="397">
        <f>IF(EXACT(VLOOKUP(JF72,OFERTA_0,2,FALSE),JG72),1,0)</f>
        <v>1</v>
      </c>
      <c r="JN72" s="397">
        <f>IF(EXACT(VLOOKUP(JF72,OFERTA_0,3,FALSE),JH72),1,0)</f>
        <v>1</v>
      </c>
      <c r="JO72" s="398">
        <f>IF(EXACT(VLOOKUP(JF72,OFERTA_0,4,FALSE),JI72),1,0)</f>
        <v>1</v>
      </c>
      <c r="JP72" s="398">
        <f>IF(JJ72=0,0,1)</f>
        <v>1</v>
      </c>
      <c r="JQ72" s="398">
        <f>IF(JK72=0,0,1)</f>
        <v>1</v>
      </c>
      <c r="JR72" s="398">
        <f>PRODUCT(JM72:JQ72)</f>
        <v>1</v>
      </c>
      <c r="JS72" s="404">
        <f>ROUND(JK72,0)</f>
        <v>52282126</v>
      </c>
      <c r="JT72" s="400">
        <f>JK72-JS72</f>
        <v>0</v>
      </c>
    </row>
    <row r="73" spans="2:280" ht="81.75" customHeight="1" thickBot="1">
      <c r="B73" s="538" t="s">
        <v>478</v>
      </c>
      <c r="C73" s="539" t="s">
        <v>291</v>
      </c>
      <c r="D73" s="485" t="s">
        <v>148</v>
      </c>
      <c r="E73" s="486">
        <v>20</v>
      </c>
      <c r="F73" s="487"/>
      <c r="G73" s="488">
        <f t="shared" si="1164"/>
        <v>0</v>
      </c>
      <c r="H73" s="529"/>
      <c r="K73" s="538"/>
      <c r="L73" s="539"/>
      <c r="M73" s="485"/>
      <c r="N73" s="486"/>
      <c r="O73" s="487"/>
      <c r="P73" s="488"/>
      <c r="Q73" s="529"/>
      <c r="R73" s="397" t="e">
        <f>IF(EXACT(VLOOKUP(K73,OFERTA_0,2,FALSE),L73),1,0)</f>
        <v>#N/A</v>
      </c>
      <c r="S73" s="397" t="e">
        <f>IF(EXACT(VLOOKUP(K73,OFERTA_0,3,FALSE),M73),1,0)</f>
        <v>#N/A</v>
      </c>
      <c r="T73" s="398" t="e">
        <f>IF(EXACT(VLOOKUP(K73,OFERTA_0,4,FALSE),N73),1,0)</f>
        <v>#N/A</v>
      </c>
      <c r="U73" s="398">
        <f>IF(O73=0,0,1)</f>
        <v>0</v>
      </c>
      <c r="V73" s="398">
        <f>IF(P73=0,0,1)</f>
        <v>0</v>
      </c>
      <c r="W73" s="398" t="e">
        <f>PRODUCT(R73:V73)</f>
        <v>#N/A</v>
      </c>
      <c r="X73" s="404">
        <f>ROUND(P73,0)</f>
        <v>0</v>
      </c>
      <c r="Y73" s="400">
        <f>P73-X73</f>
        <v>0</v>
      </c>
      <c r="Z73" s="392"/>
      <c r="AA73" s="392"/>
      <c r="AB73" s="631" t="s">
        <v>478</v>
      </c>
      <c r="AC73" s="608" t="s">
        <v>291</v>
      </c>
      <c r="AD73" s="583" t="s">
        <v>148</v>
      </c>
      <c r="AE73" s="584">
        <v>20</v>
      </c>
      <c r="AF73" s="487">
        <v>331659</v>
      </c>
      <c r="AG73" s="488">
        <f t="shared" si="1165"/>
        <v>6633180</v>
      </c>
      <c r="AH73" s="529"/>
      <c r="AI73" s="397">
        <f>IF(EXACT(VLOOKUP(AB73,OFERTA_0,2,FALSE),AC73),1,0)</f>
        <v>1</v>
      </c>
      <c r="AJ73" s="397">
        <f>IF(EXACT(VLOOKUP(AB73,OFERTA_0,3,FALSE),AD73),1,0)</f>
        <v>1</v>
      </c>
      <c r="AK73" s="398">
        <f>IF(EXACT(VLOOKUP(AB73,OFERTA_0,4,FALSE),AE73),1,0)</f>
        <v>1</v>
      </c>
      <c r="AL73" s="398">
        <f>IF(AF73=0,0,1)</f>
        <v>1</v>
      </c>
      <c r="AM73" s="398">
        <f>IF(AG73=0,0,1)</f>
        <v>1</v>
      </c>
      <c r="AN73" s="398">
        <f>PRODUCT(AI73:AM73)</f>
        <v>1</v>
      </c>
      <c r="AO73" s="404">
        <f>ROUND(AG73,0)</f>
        <v>6633180</v>
      </c>
      <c r="AP73" s="400">
        <f>AG73-AO73</f>
        <v>0</v>
      </c>
      <c r="AQ73" s="392"/>
      <c r="AR73" s="392"/>
      <c r="AS73" s="950" t="s">
        <v>478</v>
      </c>
      <c r="AT73" s="680" t="s">
        <v>291</v>
      </c>
      <c r="AU73" s="635" t="s">
        <v>148</v>
      </c>
      <c r="AV73" s="636">
        <v>20</v>
      </c>
      <c r="AW73" s="637">
        <v>186137.25883999999</v>
      </c>
      <c r="AX73" s="638">
        <f t="shared" si="1166"/>
        <v>3722745</v>
      </c>
      <c r="AY73" s="935"/>
      <c r="AZ73" s="397">
        <f>IF(EXACT(VLOOKUP(AS73,OFERTA_0,2,FALSE),AT73),1,0)</f>
        <v>1</v>
      </c>
      <c r="BA73" s="397">
        <f>IF(EXACT(VLOOKUP(AS73,OFERTA_0,3,FALSE),AU73),1,0)</f>
        <v>1</v>
      </c>
      <c r="BB73" s="398">
        <f>IF(EXACT(VLOOKUP(AS73,OFERTA_0,4,FALSE),AV73),1,0)</f>
        <v>1</v>
      </c>
      <c r="BC73" s="398">
        <f>IF(AW73=0,0,1)</f>
        <v>1</v>
      </c>
      <c r="BD73" s="398">
        <f>IF(AX73=0,0,1)</f>
        <v>1</v>
      </c>
      <c r="BE73" s="398">
        <f>PRODUCT(AZ73:BD73)</f>
        <v>1</v>
      </c>
      <c r="BF73" s="404">
        <f>ROUND(AX73,0)</f>
        <v>3722745</v>
      </c>
      <c r="BG73" s="400">
        <f>AX73-BF73</f>
        <v>0</v>
      </c>
      <c r="BJ73" s="954" t="s">
        <v>746</v>
      </c>
      <c r="BK73" s="1056" t="s">
        <v>291</v>
      </c>
      <c r="BL73" s="707" t="s">
        <v>649</v>
      </c>
      <c r="BM73" s="708">
        <v>20</v>
      </c>
      <c r="BN73" s="709">
        <v>337789</v>
      </c>
      <c r="BO73" s="710">
        <v>6755780</v>
      </c>
      <c r="BP73" s="706"/>
      <c r="BQ73" s="397">
        <f>IF(EXACT(VLOOKUP(BJ73,OFERTA_0,2,FALSE),BK73),1,0)</f>
        <v>1</v>
      </c>
      <c r="BR73" s="397">
        <f>IF(EXACT(VLOOKUP(BJ73,OFERTA_0,3,FALSE),BL73),1,0)</f>
        <v>1</v>
      </c>
      <c r="BS73" s="398">
        <f>IF(EXACT(VLOOKUP(BJ73,OFERTA_0,4,FALSE),BM73),1,0)</f>
        <v>1</v>
      </c>
      <c r="BT73" s="398">
        <f>IF(BN73=0,0,1)</f>
        <v>1</v>
      </c>
      <c r="BU73" s="398">
        <f>IF(BO73=0,0,1)</f>
        <v>1</v>
      </c>
      <c r="BV73" s="398">
        <f>PRODUCT(BQ73:BU73)</f>
        <v>1</v>
      </c>
      <c r="BW73" s="404">
        <f>ROUND(BO73,0)</f>
        <v>6755780</v>
      </c>
      <c r="BX73" s="400">
        <f>BO73-BW73</f>
        <v>0</v>
      </c>
      <c r="CA73" s="631" t="s">
        <v>478</v>
      </c>
      <c r="CB73" s="773" t="s">
        <v>291</v>
      </c>
      <c r="CC73" s="583" t="s">
        <v>148</v>
      </c>
      <c r="CD73" s="584">
        <v>20</v>
      </c>
      <c r="CE73" s="756">
        <v>398364</v>
      </c>
      <c r="CF73" s="757">
        <f t="shared" si="1167"/>
        <v>7967280</v>
      </c>
      <c r="CG73" s="987"/>
      <c r="CH73" s="397">
        <f>IF(EXACT(VLOOKUP(CA73,OFERTA_0,2,FALSE),CB73),1,0)</f>
        <v>1</v>
      </c>
      <c r="CI73" s="397">
        <f>IF(EXACT(VLOOKUP(CA73,OFERTA_0,3,FALSE),CC73),1,0)</f>
        <v>1</v>
      </c>
      <c r="CJ73" s="398">
        <f>IF(EXACT(VLOOKUP(CA73,OFERTA_0,4,FALSE),CD73),1,0)</f>
        <v>1</v>
      </c>
      <c r="CK73" s="398">
        <f>IF(CE73=0,0,1)</f>
        <v>1</v>
      </c>
      <c r="CL73" s="398">
        <f>IF(CF73=0,0,1)</f>
        <v>1</v>
      </c>
      <c r="CM73" s="398">
        <f>PRODUCT(CH73:CL73)</f>
        <v>1</v>
      </c>
      <c r="CN73" s="404">
        <f>ROUND(CF73,0)</f>
        <v>7967280</v>
      </c>
      <c r="CO73" s="400">
        <f>CF73-CN73</f>
        <v>0</v>
      </c>
      <c r="CR73" s="1019" t="s">
        <v>478</v>
      </c>
      <c r="CS73" s="816" t="s">
        <v>291</v>
      </c>
      <c r="CT73" s="817" t="s">
        <v>148</v>
      </c>
      <c r="CU73" s="818">
        <v>20</v>
      </c>
      <c r="CV73" s="819">
        <v>197200</v>
      </c>
      <c r="CW73" s="820">
        <f t="shared" si="1168"/>
        <v>3944000</v>
      </c>
      <c r="CX73" s="1005"/>
      <c r="CY73" s="397">
        <f>IF(EXACT(VLOOKUP(CR73,OFERTA_0,2,FALSE),CS73),1,0)</f>
        <v>1</v>
      </c>
      <c r="CZ73" s="397">
        <f>IF(EXACT(VLOOKUP(CR73,OFERTA_0,3,FALSE),CT73),1,0)</f>
        <v>1</v>
      </c>
      <c r="DA73" s="398">
        <f>IF(EXACT(VLOOKUP(CR73,OFERTA_0,4,FALSE),CU73),1,0)</f>
        <v>1</v>
      </c>
      <c r="DB73" s="398">
        <f>IF(CV73=0,0,1)</f>
        <v>1</v>
      </c>
      <c r="DC73" s="398">
        <f>IF(CW73=0,0,1)</f>
        <v>1</v>
      </c>
      <c r="DD73" s="398">
        <f>PRODUCT(CY73:DC73)</f>
        <v>1</v>
      </c>
      <c r="DE73" s="404">
        <f>ROUND(CW73,0)</f>
        <v>3944000</v>
      </c>
      <c r="DF73" s="400">
        <f>CW73-DE73</f>
        <v>0</v>
      </c>
      <c r="DI73" s="631" t="s">
        <v>478</v>
      </c>
      <c r="DJ73" s="608" t="s">
        <v>291</v>
      </c>
      <c r="DK73" s="583" t="s">
        <v>148</v>
      </c>
      <c r="DL73" s="584">
        <v>20</v>
      </c>
      <c r="DM73" s="487">
        <v>338812</v>
      </c>
      <c r="DN73" s="488">
        <f>ROUND(DL73*DM73,0)</f>
        <v>6776240</v>
      </c>
      <c r="DO73" s="529"/>
      <c r="DP73" s="397">
        <f>IF(EXACT(VLOOKUP(DI73,OFERTA_0,2,FALSE),DJ73),1,0)</f>
        <v>1</v>
      </c>
      <c r="DQ73" s="397">
        <f>IF(EXACT(VLOOKUP(DI73,OFERTA_0,3,FALSE),DK73),1,0)</f>
        <v>1</v>
      </c>
      <c r="DR73" s="398">
        <f>IF(EXACT(VLOOKUP(DI73,OFERTA_0,4,FALSE),DL73),1,0)</f>
        <v>1</v>
      </c>
      <c r="DS73" s="398">
        <f>IF(DM73=0,0,1)</f>
        <v>1</v>
      </c>
      <c r="DT73" s="398">
        <f>IF(DN73=0,0,1)</f>
        <v>1</v>
      </c>
      <c r="DU73" s="398">
        <f>PRODUCT(DP73:DT73)</f>
        <v>1</v>
      </c>
      <c r="DV73" s="404">
        <f>ROUND(DN73,0)</f>
        <v>6776240</v>
      </c>
      <c r="DW73" s="400">
        <f>DN73-DV73</f>
        <v>0</v>
      </c>
      <c r="DZ73" s="631" t="s">
        <v>478</v>
      </c>
      <c r="EA73" s="608" t="s">
        <v>291</v>
      </c>
      <c r="EB73" s="583" t="s">
        <v>148</v>
      </c>
      <c r="EC73" s="584">
        <v>20</v>
      </c>
      <c r="ED73" s="487">
        <v>306461.7</v>
      </c>
      <c r="EE73" s="488">
        <f t="shared" si="1169"/>
        <v>6129234</v>
      </c>
      <c r="EF73" s="529"/>
      <c r="EG73" s="397">
        <f>IF(EXACT(VLOOKUP(DZ73,OFERTA_0,2,FALSE),EA73),1,0)</f>
        <v>1</v>
      </c>
      <c r="EH73" s="397">
        <f>IF(EXACT(VLOOKUP(DZ73,OFERTA_0,3,FALSE),EB73),1,0)</f>
        <v>1</v>
      </c>
      <c r="EI73" s="398">
        <f>IF(EXACT(VLOOKUP(DZ73,OFERTA_0,4,FALSE),EC73),1,0)</f>
        <v>1</v>
      </c>
      <c r="EJ73" s="398">
        <f>IF(ED73=0,0,1)</f>
        <v>1</v>
      </c>
      <c r="EK73" s="398">
        <f>IF(EE73=0,0,1)</f>
        <v>1</v>
      </c>
      <c r="EL73" s="398">
        <f>PRODUCT(EG73:EK73)</f>
        <v>1</v>
      </c>
      <c r="EM73" s="404">
        <f>ROUND(EE73,0)</f>
        <v>6129234</v>
      </c>
      <c r="EN73" s="400">
        <f>EE73-EM73</f>
        <v>0</v>
      </c>
      <c r="EQ73" s="631" t="s">
        <v>478</v>
      </c>
      <c r="ER73" s="608" t="s">
        <v>291</v>
      </c>
      <c r="ES73" s="583" t="s">
        <v>148</v>
      </c>
      <c r="ET73" s="584">
        <v>20</v>
      </c>
      <c r="EU73" s="487">
        <v>143000</v>
      </c>
      <c r="EV73" s="488">
        <f t="shared" si="1170"/>
        <v>2860000</v>
      </c>
      <c r="EW73" s="529"/>
      <c r="EX73" s="397">
        <f>IF(EXACT(VLOOKUP(EQ73,OFERTA_0,2,FALSE),ER73),1,0)</f>
        <v>1</v>
      </c>
      <c r="EY73" s="397">
        <f>IF(EXACT(VLOOKUP(EQ73,OFERTA_0,3,FALSE),ES73),1,0)</f>
        <v>1</v>
      </c>
      <c r="EZ73" s="398">
        <f>IF(EXACT(VLOOKUP(EQ73,OFERTA_0,4,FALSE),ET73),1,0)</f>
        <v>1</v>
      </c>
      <c r="FA73" s="398">
        <f>IF(EU73=0,0,1)</f>
        <v>1</v>
      </c>
      <c r="FB73" s="398">
        <f>IF(EV73=0,0,1)</f>
        <v>1</v>
      </c>
      <c r="FC73" s="398">
        <f>PRODUCT(EX73:FB73)</f>
        <v>1</v>
      </c>
      <c r="FD73" s="404">
        <f>ROUND(EV73,0)</f>
        <v>2860000</v>
      </c>
      <c r="FE73" s="400">
        <f>EV73-FD73</f>
        <v>0</v>
      </c>
      <c r="FH73" s="631" t="s">
        <v>478</v>
      </c>
      <c r="FI73" s="608" t="s">
        <v>291</v>
      </c>
      <c r="FJ73" s="583" t="s">
        <v>148</v>
      </c>
      <c r="FK73" s="584">
        <v>20</v>
      </c>
      <c r="FL73" s="487">
        <v>102375</v>
      </c>
      <c r="FM73" s="488">
        <f>ROUND(FK73*FL73,0)</f>
        <v>2047500</v>
      </c>
      <c r="FN73" s="529"/>
      <c r="FO73" s="397">
        <f>IF(EXACT(VLOOKUP(FH73,OFERTA_0,2,FALSE),FI73),1,0)</f>
        <v>1</v>
      </c>
      <c r="FP73" s="397">
        <f>IF(EXACT(VLOOKUP(FH73,OFERTA_0,3,FALSE),FJ73),1,0)</f>
        <v>1</v>
      </c>
      <c r="FQ73" s="398">
        <f>IF(EXACT(VLOOKUP(FH73,OFERTA_0,4,FALSE),FK73),1,0)</f>
        <v>1</v>
      </c>
      <c r="FR73" s="398">
        <f>IF(FL73=0,0,1)</f>
        <v>1</v>
      </c>
      <c r="FS73" s="398">
        <f>IF(FM73=0,0,1)</f>
        <v>1</v>
      </c>
      <c r="FT73" s="398">
        <f>PRODUCT(FO73:FS73)</f>
        <v>1</v>
      </c>
      <c r="FU73" s="404">
        <f>ROUND(FM73,0)</f>
        <v>2047500</v>
      </c>
      <c r="FV73" s="400">
        <f>FM73-FU73</f>
        <v>0</v>
      </c>
      <c r="FY73" s="1052" t="s">
        <v>478</v>
      </c>
      <c r="FZ73" s="901" t="s">
        <v>291</v>
      </c>
      <c r="GA73" s="861" t="s">
        <v>148</v>
      </c>
      <c r="GB73" s="862">
        <v>20</v>
      </c>
      <c r="GC73" s="863">
        <v>96443</v>
      </c>
      <c r="GD73" s="864">
        <f t="shared" si="1171"/>
        <v>1928860</v>
      </c>
      <c r="GE73" s="1036"/>
      <c r="GF73" s="397">
        <f>IF(EXACT(VLOOKUP(FY73,OFERTA_0,2,FALSE),FZ73),1,0)</f>
        <v>1</v>
      </c>
      <c r="GG73" s="397">
        <f>IF(EXACT(VLOOKUP(FY73,OFERTA_0,3,FALSE),GA73),1,0)</f>
        <v>1</v>
      </c>
      <c r="GH73" s="398">
        <f>IF(EXACT(VLOOKUP(FY73,OFERTA_0,4,FALSE),GB73),1,0)</f>
        <v>1</v>
      </c>
      <c r="GI73" s="398">
        <f>IF(GC73=0,0,1)</f>
        <v>1</v>
      </c>
      <c r="GJ73" s="398">
        <f>IF(GD73=0,0,1)</f>
        <v>1</v>
      </c>
      <c r="GK73" s="398">
        <f>PRODUCT(GF73:GJ73)</f>
        <v>1</v>
      </c>
      <c r="GL73" s="404">
        <f>ROUND(GD73,0)</f>
        <v>1928860</v>
      </c>
      <c r="GM73" s="400">
        <f>GD73-GL73</f>
        <v>0</v>
      </c>
      <c r="GP73" s="631" t="s">
        <v>478</v>
      </c>
      <c r="GQ73" s="608" t="s">
        <v>291</v>
      </c>
      <c r="GR73" s="583" t="s">
        <v>148</v>
      </c>
      <c r="GS73" s="584">
        <v>20</v>
      </c>
      <c r="GT73" s="487">
        <v>340513</v>
      </c>
      <c r="GU73" s="488">
        <f>ROUND(GS73*GT73,0)</f>
        <v>6810260</v>
      </c>
      <c r="GV73" s="529"/>
      <c r="GW73" s="397">
        <f>IF(EXACT(VLOOKUP(GP73,OFERTA_0,2,FALSE),GQ73),1,0)</f>
        <v>1</v>
      </c>
      <c r="GX73" s="397">
        <f>IF(EXACT(VLOOKUP(GP73,OFERTA_0,3,FALSE),GR73),1,0)</f>
        <v>1</v>
      </c>
      <c r="GY73" s="398">
        <f>IF(EXACT(VLOOKUP(GP73,OFERTA_0,4,FALSE),GS73),1,0)</f>
        <v>1</v>
      </c>
      <c r="GZ73" s="398">
        <f>IF(GT73=0,0,1)</f>
        <v>1</v>
      </c>
      <c r="HA73" s="398">
        <f>IF(GU73=0,0,1)</f>
        <v>1</v>
      </c>
      <c r="HB73" s="398">
        <f>PRODUCT(GW73:HA73)</f>
        <v>1</v>
      </c>
      <c r="HC73" s="404">
        <f>ROUND(GU73,0)</f>
        <v>6810260</v>
      </c>
      <c r="HD73" s="400">
        <f>GU73-HC73</f>
        <v>0</v>
      </c>
      <c r="HG73" s="631" t="s">
        <v>478</v>
      </c>
      <c r="HH73" s="608" t="s">
        <v>291</v>
      </c>
      <c r="HI73" s="583" t="s">
        <v>148</v>
      </c>
      <c r="HJ73" s="584">
        <v>20</v>
      </c>
      <c r="HK73" s="487">
        <v>28534.595041729724</v>
      </c>
      <c r="HL73" s="488">
        <f t="shared" si="1172"/>
        <v>570692</v>
      </c>
      <c r="HM73" s="529"/>
      <c r="HN73" s="397">
        <f>IF(EXACT(VLOOKUP(HG73,OFERTA_0,2,FALSE),HH73),1,0)</f>
        <v>1</v>
      </c>
      <c r="HO73" s="397">
        <f>IF(EXACT(VLOOKUP(HG73,OFERTA_0,3,FALSE),HI73),1,0)</f>
        <v>1</v>
      </c>
      <c r="HP73" s="398">
        <f>IF(EXACT(VLOOKUP(HG73,OFERTA_0,4,FALSE),HJ73),1,0)</f>
        <v>1</v>
      </c>
      <c r="HQ73" s="398">
        <f>IF(HK73=0,0,1)</f>
        <v>1</v>
      </c>
      <c r="HR73" s="398">
        <f>IF(HL73=0,0,1)</f>
        <v>1</v>
      </c>
      <c r="HS73" s="398">
        <f>PRODUCT(HN73:HR73)</f>
        <v>1</v>
      </c>
      <c r="HT73" s="404">
        <f>ROUND(HL73,0)</f>
        <v>570692</v>
      </c>
      <c r="HU73" s="400">
        <f>HL73-HT73</f>
        <v>0</v>
      </c>
      <c r="HX73" s="631" t="s">
        <v>478</v>
      </c>
      <c r="HY73" s="608" t="s">
        <v>291</v>
      </c>
      <c r="HZ73" s="583" t="s">
        <v>148</v>
      </c>
      <c r="IA73" s="584">
        <v>20</v>
      </c>
      <c r="IB73" s="487">
        <v>200000</v>
      </c>
      <c r="IC73" s="488">
        <f t="shared" si="1173"/>
        <v>4000000</v>
      </c>
      <c r="ID73" s="529"/>
      <c r="IE73" s="397">
        <f>IF(EXACT(VLOOKUP(HX73,OFERTA_0,2,FALSE),HY73),1,0)</f>
        <v>1</v>
      </c>
      <c r="IF73" s="397">
        <f>IF(EXACT(VLOOKUP(HX73,OFERTA_0,3,FALSE),HZ73),1,0)</f>
        <v>1</v>
      </c>
      <c r="IG73" s="398">
        <f>IF(EXACT(VLOOKUP(HX73,OFERTA_0,4,FALSE),IA73),1,0)</f>
        <v>1</v>
      </c>
      <c r="IH73" s="398">
        <f>IF(IB73=0,0,1)</f>
        <v>1</v>
      </c>
      <c r="II73" s="398">
        <f>IF(IC73=0,0,1)</f>
        <v>1</v>
      </c>
      <c r="IJ73" s="398">
        <f>PRODUCT(IE73:II73)</f>
        <v>1</v>
      </c>
      <c r="IK73" s="404">
        <f>ROUND(IC73,0)</f>
        <v>4000000</v>
      </c>
      <c r="IL73" s="400">
        <f>IC73-IK73</f>
        <v>0</v>
      </c>
      <c r="IO73" s="631" t="s">
        <v>478</v>
      </c>
      <c r="IP73" s="608" t="s">
        <v>291</v>
      </c>
      <c r="IQ73" s="583" t="s">
        <v>148</v>
      </c>
      <c r="IR73" s="584">
        <v>20</v>
      </c>
      <c r="IS73" s="487">
        <v>150000</v>
      </c>
      <c r="IT73" s="488">
        <f t="shared" si="1174"/>
        <v>3000000</v>
      </c>
      <c r="IU73" s="529"/>
      <c r="IV73" s="397">
        <f>IF(EXACT(VLOOKUP(IO73,OFERTA_0,2,FALSE),IP73),1,0)</f>
        <v>1</v>
      </c>
      <c r="IW73" s="397">
        <f>IF(EXACT(VLOOKUP(IO73,OFERTA_0,3,FALSE),IQ73),1,0)</f>
        <v>1</v>
      </c>
      <c r="IX73" s="398">
        <f>IF(EXACT(VLOOKUP(IO73,OFERTA_0,4,FALSE),IR73),1,0)</f>
        <v>1</v>
      </c>
      <c r="IY73" s="398">
        <f>IF(IS73=0,0,1)</f>
        <v>1</v>
      </c>
      <c r="IZ73" s="398">
        <f>IF(IT73=0,0,1)</f>
        <v>1</v>
      </c>
      <c r="JA73" s="398">
        <f>PRODUCT(IV73:IZ73)</f>
        <v>1</v>
      </c>
      <c r="JB73" s="404">
        <f>ROUND(IT73,0)</f>
        <v>3000000</v>
      </c>
      <c r="JC73" s="400">
        <f>IT73-JB73</f>
        <v>0</v>
      </c>
      <c r="JF73" s="631" t="s">
        <v>478</v>
      </c>
      <c r="JG73" s="608" t="s">
        <v>291</v>
      </c>
      <c r="JH73" s="583" t="s">
        <v>148</v>
      </c>
      <c r="JI73" s="584">
        <v>20</v>
      </c>
      <c r="JJ73" s="487">
        <v>336087</v>
      </c>
      <c r="JK73" s="488">
        <f>ROUND(JI73*JJ73,0)</f>
        <v>6721740</v>
      </c>
      <c r="JL73" s="529"/>
      <c r="JM73" s="397">
        <f>IF(EXACT(VLOOKUP(JF73,OFERTA_0,2,FALSE),JG73),1,0)</f>
        <v>1</v>
      </c>
      <c r="JN73" s="397">
        <f>IF(EXACT(VLOOKUP(JF73,OFERTA_0,3,FALSE),JH73),1,0)</f>
        <v>1</v>
      </c>
      <c r="JO73" s="398">
        <f>IF(EXACT(VLOOKUP(JF73,OFERTA_0,4,FALSE),JI73),1,0)</f>
        <v>1</v>
      </c>
      <c r="JP73" s="398">
        <f>IF(JJ73=0,0,1)</f>
        <v>1</v>
      </c>
      <c r="JQ73" s="398">
        <f>IF(JK73=0,0,1)</f>
        <v>1</v>
      </c>
      <c r="JR73" s="398">
        <f>PRODUCT(JM73:JQ73)</f>
        <v>1</v>
      </c>
      <c r="JS73" s="404">
        <f>ROUND(JK73,0)</f>
        <v>6721740</v>
      </c>
      <c r="JT73" s="400">
        <f>JK73-JS73</f>
        <v>0</v>
      </c>
    </row>
    <row r="74" spans="2:280" ht="24" customHeight="1" thickTop="1" thickBot="1">
      <c r="B74" s="494" t="s">
        <v>479</v>
      </c>
      <c r="C74" s="477" t="s">
        <v>215</v>
      </c>
      <c r="D74" s="478"/>
      <c r="E74" s="542"/>
      <c r="F74" s="481"/>
      <c r="G74" s="495"/>
      <c r="H74" s="500">
        <f>SUM(G76:G96)</f>
        <v>0</v>
      </c>
      <c r="K74" s="494"/>
      <c r="L74" s="477"/>
      <c r="M74" s="478"/>
      <c r="N74" s="542"/>
      <c r="O74" s="481"/>
      <c r="P74" s="495"/>
      <c r="Q74" s="500"/>
      <c r="R74" s="397"/>
      <c r="S74" s="397"/>
      <c r="T74" s="401"/>
      <c r="U74" s="401"/>
      <c r="V74" s="401"/>
      <c r="W74" s="401"/>
      <c r="X74" s="402"/>
      <c r="Y74" s="403"/>
      <c r="Z74" s="392"/>
      <c r="AA74" s="392"/>
      <c r="AB74" s="622" t="s">
        <v>479</v>
      </c>
      <c r="AC74" s="587" t="s">
        <v>215</v>
      </c>
      <c r="AD74" s="588"/>
      <c r="AE74" s="609"/>
      <c r="AF74" s="481"/>
      <c r="AG74" s="495"/>
      <c r="AH74" s="500">
        <f>SUM(AG76:AG96)</f>
        <v>105872307</v>
      </c>
      <c r="AI74" s="397"/>
      <c r="AJ74" s="397"/>
      <c r="AK74" s="401"/>
      <c r="AL74" s="401"/>
      <c r="AM74" s="401"/>
      <c r="AN74" s="401"/>
      <c r="AO74" s="402"/>
      <c r="AP74" s="403"/>
      <c r="AQ74" s="392"/>
      <c r="AR74" s="392"/>
      <c r="AS74" s="941" t="s">
        <v>479</v>
      </c>
      <c r="AT74" s="653" t="s">
        <v>215</v>
      </c>
      <c r="AU74" s="644"/>
      <c r="AV74" s="683"/>
      <c r="AW74" s="684"/>
      <c r="AX74" s="647"/>
      <c r="AY74" s="930">
        <f>SUM(AX76:AX96)</f>
        <v>80252857</v>
      </c>
      <c r="AZ74" s="397"/>
      <c r="BA74" s="397"/>
      <c r="BB74" s="401"/>
      <c r="BC74" s="401"/>
      <c r="BD74" s="401"/>
      <c r="BE74" s="401"/>
      <c r="BF74" s="402"/>
      <c r="BG74" s="403"/>
      <c r="BJ74" s="955" t="s">
        <v>747</v>
      </c>
      <c r="BK74" s="716" t="s">
        <v>670</v>
      </c>
      <c r="BL74" s="717"/>
      <c r="BM74" s="717"/>
      <c r="BN74" s="717"/>
      <c r="BO74" s="717"/>
      <c r="BP74" s="965">
        <v>103468959</v>
      </c>
      <c r="BQ74" s="397"/>
      <c r="BR74" s="397"/>
      <c r="BS74" s="401"/>
      <c r="BT74" s="401"/>
      <c r="BU74" s="401"/>
      <c r="BV74" s="401"/>
      <c r="BW74" s="402"/>
      <c r="BX74" s="403"/>
      <c r="CA74" s="622" t="s">
        <v>479</v>
      </c>
      <c r="CB74" s="587" t="s">
        <v>215</v>
      </c>
      <c r="CC74" s="588"/>
      <c r="CD74" s="609"/>
      <c r="CE74" s="761"/>
      <c r="CF74" s="762"/>
      <c r="CG74" s="980">
        <f>SUM(CF76:CF96)</f>
        <v>51551067</v>
      </c>
      <c r="CH74" s="397"/>
      <c r="CI74" s="397"/>
      <c r="CJ74" s="401"/>
      <c r="CK74" s="401"/>
      <c r="CL74" s="401"/>
      <c r="CM74" s="401"/>
      <c r="CN74" s="402"/>
      <c r="CO74" s="403"/>
      <c r="CR74" s="1016" t="s">
        <v>479</v>
      </c>
      <c r="CS74" s="801" t="s">
        <v>215</v>
      </c>
      <c r="CT74" s="802"/>
      <c r="CU74" s="803"/>
      <c r="CV74" s="804"/>
      <c r="CW74" s="805"/>
      <c r="CX74" s="1000">
        <f>SUM(CW76:CW96)</f>
        <v>88165394</v>
      </c>
      <c r="CY74" s="397"/>
      <c r="CZ74" s="397"/>
      <c r="DA74" s="401"/>
      <c r="DB74" s="401"/>
      <c r="DC74" s="401"/>
      <c r="DD74" s="401"/>
      <c r="DE74" s="402"/>
      <c r="DF74" s="403"/>
      <c r="DI74" s="622" t="s">
        <v>479</v>
      </c>
      <c r="DJ74" s="587" t="s">
        <v>215</v>
      </c>
      <c r="DK74" s="588"/>
      <c r="DL74" s="609"/>
      <c r="DM74" s="481"/>
      <c r="DN74" s="495"/>
      <c r="DO74" s="500">
        <f>SUM(DN76:DN96)</f>
        <v>103785322</v>
      </c>
      <c r="DP74" s="397"/>
      <c r="DQ74" s="397"/>
      <c r="DR74" s="401"/>
      <c r="DS74" s="401"/>
      <c r="DT74" s="401"/>
      <c r="DU74" s="401"/>
      <c r="DV74" s="402"/>
      <c r="DW74" s="403"/>
      <c r="DZ74" s="622" t="s">
        <v>479</v>
      </c>
      <c r="EA74" s="587" t="s">
        <v>215</v>
      </c>
      <c r="EB74" s="588"/>
      <c r="EC74" s="609"/>
      <c r="ED74" s="481"/>
      <c r="EE74" s="495"/>
      <c r="EF74" s="500">
        <f>SUM(EE76:EE96)</f>
        <v>106124708</v>
      </c>
      <c r="EG74" s="397"/>
      <c r="EH74" s="397"/>
      <c r="EI74" s="401"/>
      <c r="EJ74" s="401"/>
      <c r="EK74" s="401"/>
      <c r="EL74" s="401"/>
      <c r="EM74" s="402"/>
      <c r="EN74" s="403"/>
      <c r="EQ74" s="622" t="s">
        <v>479</v>
      </c>
      <c r="ER74" s="587" t="s">
        <v>215</v>
      </c>
      <c r="ES74" s="588"/>
      <c r="ET74" s="609"/>
      <c r="EU74" s="481"/>
      <c r="EV74" s="495"/>
      <c r="EW74" s="500">
        <f>SUM(EV76:EV96)</f>
        <v>94644264</v>
      </c>
      <c r="EX74" s="397"/>
      <c r="EY74" s="397"/>
      <c r="EZ74" s="401"/>
      <c r="FA74" s="401"/>
      <c r="FB74" s="401"/>
      <c r="FC74" s="401"/>
      <c r="FD74" s="402"/>
      <c r="FE74" s="403"/>
      <c r="FH74" s="622" t="s">
        <v>479</v>
      </c>
      <c r="FI74" s="587" t="s">
        <v>215</v>
      </c>
      <c r="FJ74" s="588"/>
      <c r="FK74" s="609"/>
      <c r="FL74" s="481"/>
      <c r="FM74" s="495"/>
      <c r="FN74" s="500">
        <f>SUM(FM76:FM96)</f>
        <v>79796915</v>
      </c>
      <c r="FO74" s="397"/>
      <c r="FP74" s="397"/>
      <c r="FQ74" s="401"/>
      <c r="FR74" s="401"/>
      <c r="FS74" s="401"/>
      <c r="FT74" s="401"/>
      <c r="FU74" s="402"/>
      <c r="FV74" s="403"/>
      <c r="FY74" s="1043" t="s">
        <v>479</v>
      </c>
      <c r="FZ74" s="869" t="s">
        <v>215</v>
      </c>
      <c r="GA74" s="870"/>
      <c r="GB74" s="904"/>
      <c r="GC74" s="905"/>
      <c r="GD74" s="873"/>
      <c r="GE74" s="1031">
        <f>SUM(GD76:GD96)</f>
        <v>62585132</v>
      </c>
      <c r="GF74" s="397"/>
      <c r="GG74" s="397"/>
      <c r="GH74" s="401"/>
      <c r="GI74" s="401"/>
      <c r="GJ74" s="401"/>
      <c r="GK74" s="401"/>
      <c r="GL74" s="402"/>
      <c r="GM74" s="403"/>
      <c r="GP74" s="622" t="s">
        <v>479</v>
      </c>
      <c r="GQ74" s="587" t="s">
        <v>215</v>
      </c>
      <c r="GR74" s="588"/>
      <c r="GS74" s="609"/>
      <c r="GT74" s="481"/>
      <c r="GU74" s="495"/>
      <c r="GV74" s="500">
        <f>SUM(GU76:GU96)</f>
        <v>104303448</v>
      </c>
      <c r="GW74" s="397"/>
      <c r="GX74" s="397"/>
      <c r="GY74" s="401"/>
      <c r="GZ74" s="401"/>
      <c r="HA74" s="401"/>
      <c r="HB74" s="401"/>
      <c r="HC74" s="402"/>
      <c r="HD74" s="403"/>
      <c r="HG74" s="622" t="s">
        <v>479</v>
      </c>
      <c r="HH74" s="587" t="s">
        <v>215</v>
      </c>
      <c r="HI74" s="588"/>
      <c r="HJ74" s="609"/>
      <c r="HK74" s="481"/>
      <c r="HL74" s="495"/>
      <c r="HM74" s="500">
        <f>SUM(HL76:HL96)</f>
        <v>43277532</v>
      </c>
      <c r="HN74" s="397"/>
      <c r="HO74" s="397"/>
      <c r="HP74" s="401"/>
      <c r="HQ74" s="401"/>
      <c r="HR74" s="401"/>
      <c r="HS74" s="401"/>
      <c r="HT74" s="402"/>
      <c r="HU74" s="403"/>
      <c r="HX74" s="622" t="s">
        <v>479</v>
      </c>
      <c r="HY74" s="587" t="s">
        <v>215</v>
      </c>
      <c r="HZ74" s="588"/>
      <c r="IA74" s="609"/>
      <c r="IB74" s="481"/>
      <c r="IC74" s="495"/>
      <c r="ID74" s="500">
        <f>SUM(IC76:IC96)</f>
        <v>170685000</v>
      </c>
      <c r="IE74" s="397"/>
      <c r="IF74" s="397"/>
      <c r="IG74" s="401"/>
      <c r="IH74" s="401"/>
      <c r="II74" s="401"/>
      <c r="IJ74" s="401"/>
      <c r="IK74" s="402"/>
      <c r="IL74" s="403"/>
      <c r="IO74" s="622" t="s">
        <v>479</v>
      </c>
      <c r="IP74" s="587" t="s">
        <v>215</v>
      </c>
      <c r="IQ74" s="588"/>
      <c r="IR74" s="609"/>
      <c r="IS74" s="481"/>
      <c r="IT74" s="495"/>
      <c r="IU74" s="500">
        <f>SUM(IT76:IT96)</f>
        <v>118197000</v>
      </c>
      <c r="IV74" s="397"/>
      <c r="IW74" s="397"/>
      <c r="IX74" s="401"/>
      <c r="IY74" s="401"/>
      <c r="IZ74" s="401"/>
      <c r="JA74" s="401"/>
      <c r="JB74" s="402"/>
      <c r="JC74" s="403"/>
      <c r="JF74" s="622" t="s">
        <v>479</v>
      </c>
      <c r="JG74" s="587" t="s">
        <v>215</v>
      </c>
      <c r="JH74" s="588"/>
      <c r="JI74" s="609"/>
      <c r="JJ74" s="481"/>
      <c r="JK74" s="495"/>
      <c r="JL74" s="500">
        <f>SUM(JK76:JK96)</f>
        <v>102950051</v>
      </c>
      <c r="JM74" s="397"/>
      <c r="JN74" s="397"/>
      <c r="JO74" s="401"/>
      <c r="JP74" s="401"/>
      <c r="JQ74" s="401"/>
      <c r="JR74" s="401"/>
      <c r="JS74" s="402"/>
      <c r="JT74" s="403"/>
    </row>
    <row r="75" spans="2:280" ht="31.5" thickTop="1" thickBot="1">
      <c r="B75" s="501"/>
      <c r="C75" s="502" t="s">
        <v>480</v>
      </c>
      <c r="D75" s="502"/>
      <c r="E75" s="502"/>
      <c r="F75" s="503"/>
      <c r="G75" s="504"/>
      <c r="H75" s="543"/>
      <c r="K75" s="501"/>
      <c r="L75" s="502"/>
      <c r="M75" s="502"/>
      <c r="N75" s="502"/>
      <c r="O75" s="503"/>
      <c r="P75" s="504"/>
      <c r="Q75" s="543"/>
      <c r="R75" s="397"/>
      <c r="S75" s="397"/>
      <c r="T75" s="401"/>
      <c r="U75" s="401"/>
      <c r="V75" s="401"/>
      <c r="W75" s="401"/>
      <c r="X75" s="402"/>
      <c r="Y75" s="403"/>
      <c r="Z75" s="392"/>
      <c r="AA75" s="392"/>
      <c r="AB75" s="623"/>
      <c r="AC75" s="593" t="s">
        <v>480</v>
      </c>
      <c r="AD75" s="593"/>
      <c r="AE75" s="593"/>
      <c r="AF75" s="503"/>
      <c r="AG75" s="504"/>
      <c r="AH75" s="543"/>
      <c r="AI75" s="397"/>
      <c r="AJ75" s="397"/>
      <c r="AK75" s="401"/>
      <c r="AL75" s="401"/>
      <c r="AM75" s="401"/>
      <c r="AN75" s="401"/>
      <c r="AO75" s="402"/>
      <c r="AP75" s="403"/>
      <c r="AQ75" s="392"/>
      <c r="AR75" s="392"/>
      <c r="AS75" s="942"/>
      <c r="AT75" s="654" t="s">
        <v>480</v>
      </c>
      <c r="AU75" s="655"/>
      <c r="AV75" s="655"/>
      <c r="AW75" s="656"/>
      <c r="AX75" s="657"/>
      <c r="AY75" s="936"/>
      <c r="AZ75" s="397"/>
      <c r="BA75" s="397"/>
      <c r="BB75" s="401"/>
      <c r="BC75" s="401"/>
      <c r="BD75" s="401"/>
      <c r="BE75" s="401"/>
      <c r="BF75" s="402"/>
      <c r="BG75" s="403"/>
      <c r="BJ75" s="738"/>
      <c r="BK75" s="737" t="s">
        <v>671</v>
      </c>
      <c r="BL75" s="738"/>
      <c r="BM75" s="738"/>
      <c r="BN75" s="738"/>
      <c r="BO75" s="738"/>
      <c r="BP75" s="960"/>
      <c r="BQ75" s="397"/>
      <c r="BR75" s="397"/>
      <c r="BS75" s="401"/>
      <c r="BT75" s="401"/>
      <c r="BU75" s="401"/>
      <c r="BV75" s="401"/>
      <c r="BW75" s="402"/>
      <c r="BX75" s="403"/>
      <c r="CA75" s="623"/>
      <c r="CB75" s="593" t="s">
        <v>480</v>
      </c>
      <c r="CC75" s="593"/>
      <c r="CD75" s="593"/>
      <c r="CE75" s="593"/>
      <c r="CF75" s="593"/>
      <c r="CG75" s="991"/>
      <c r="CH75" s="397"/>
      <c r="CI75" s="397"/>
      <c r="CJ75" s="401"/>
      <c r="CK75" s="401"/>
      <c r="CL75" s="401"/>
      <c r="CM75" s="401"/>
      <c r="CN75" s="402"/>
      <c r="CO75" s="403"/>
      <c r="CR75" s="1023"/>
      <c r="CS75" s="834" t="s">
        <v>480</v>
      </c>
      <c r="CT75" s="835"/>
      <c r="CU75" s="835"/>
      <c r="CV75" s="835"/>
      <c r="CW75" s="835"/>
      <c r="CX75" s="1009"/>
      <c r="CY75" s="397"/>
      <c r="CZ75" s="397"/>
      <c r="DA75" s="401"/>
      <c r="DB75" s="401"/>
      <c r="DC75" s="401"/>
      <c r="DD75" s="401"/>
      <c r="DE75" s="402"/>
      <c r="DF75" s="403"/>
      <c r="DI75" s="623"/>
      <c r="DJ75" s="593" t="s">
        <v>480</v>
      </c>
      <c r="DK75" s="593"/>
      <c r="DL75" s="593"/>
      <c r="DM75" s="503"/>
      <c r="DN75" s="504"/>
      <c r="DO75" s="543"/>
      <c r="DP75" s="397"/>
      <c r="DQ75" s="397"/>
      <c r="DR75" s="401"/>
      <c r="DS75" s="401"/>
      <c r="DT75" s="401"/>
      <c r="DU75" s="401"/>
      <c r="DV75" s="402"/>
      <c r="DW75" s="403"/>
      <c r="DZ75" s="623"/>
      <c r="EA75" s="593" t="s">
        <v>480</v>
      </c>
      <c r="EB75" s="593"/>
      <c r="EC75" s="593"/>
      <c r="ED75" s="503"/>
      <c r="EE75" s="504"/>
      <c r="EF75" s="543"/>
      <c r="EG75" s="397"/>
      <c r="EH75" s="397"/>
      <c r="EI75" s="401"/>
      <c r="EJ75" s="401"/>
      <c r="EK75" s="401"/>
      <c r="EL75" s="401"/>
      <c r="EM75" s="402"/>
      <c r="EN75" s="403"/>
      <c r="EQ75" s="623"/>
      <c r="ER75" s="593" t="s">
        <v>480</v>
      </c>
      <c r="ES75" s="593"/>
      <c r="ET75" s="593"/>
      <c r="EU75" s="503"/>
      <c r="EV75" s="504"/>
      <c r="EW75" s="543"/>
      <c r="EX75" s="397"/>
      <c r="EY75" s="397"/>
      <c r="EZ75" s="401"/>
      <c r="FA75" s="401"/>
      <c r="FB75" s="401"/>
      <c r="FC75" s="401"/>
      <c r="FD75" s="402"/>
      <c r="FE75" s="403"/>
      <c r="FH75" s="623"/>
      <c r="FI75" s="593" t="s">
        <v>480</v>
      </c>
      <c r="FJ75" s="593"/>
      <c r="FK75" s="593"/>
      <c r="FL75" s="503"/>
      <c r="FM75" s="504"/>
      <c r="FN75" s="543"/>
      <c r="FO75" s="397"/>
      <c r="FP75" s="397"/>
      <c r="FQ75" s="401"/>
      <c r="FR75" s="401"/>
      <c r="FS75" s="401"/>
      <c r="FT75" s="401"/>
      <c r="FU75" s="402"/>
      <c r="FV75" s="403"/>
      <c r="FY75" s="1044"/>
      <c r="FZ75" s="877" t="s">
        <v>480</v>
      </c>
      <c r="GA75" s="877"/>
      <c r="GB75" s="877"/>
      <c r="GC75" s="878"/>
      <c r="GD75" s="879"/>
      <c r="GE75" s="1037"/>
      <c r="GF75" s="397"/>
      <c r="GG75" s="397"/>
      <c r="GH75" s="401"/>
      <c r="GI75" s="401"/>
      <c r="GJ75" s="401"/>
      <c r="GK75" s="401"/>
      <c r="GL75" s="402"/>
      <c r="GM75" s="403"/>
      <c r="GP75" s="623"/>
      <c r="GQ75" s="593" t="s">
        <v>480</v>
      </c>
      <c r="GR75" s="593"/>
      <c r="GS75" s="593"/>
      <c r="GT75" s="503"/>
      <c r="GU75" s="504"/>
      <c r="GV75" s="543"/>
      <c r="GW75" s="397"/>
      <c r="GX75" s="397"/>
      <c r="GY75" s="401"/>
      <c r="GZ75" s="401"/>
      <c r="HA75" s="401"/>
      <c r="HB75" s="401"/>
      <c r="HC75" s="402"/>
      <c r="HD75" s="403"/>
      <c r="HG75" s="623"/>
      <c r="HH75" s="593" t="s">
        <v>480</v>
      </c>
      <c r="HI75" s="593"/>
      <c r="HJ75" s="593"/>
      <c r="HK75" s="503"/>
      <c r="HL75" s="504"/>
      <c r="HM75" s="543"/>
      <c r="HN75" s="397"/>
      <c r="HO75" s="397"/>
      <c r="HP75" s="401"/>
      <c r="HQ75" s="401"/>
      <c r="HR75" s="401"/>
      <c r="HS75" s="401"/>
      <c r="HT75" s="402"/>
      <c r="HU75" s="403"/>
      <c r="HX75" s="623"/>
      <c r="HY75" s="593" t="s">
        <v>480</v>
      </c>
      <c r="HZ75" s="593"/>
      <c r="IA75" s="593"/>
      <c r="IB75" s="503"/>
      <c r="IC75" s="504"/>
      <c r="ID75" s="543"/>
      <c r="IE75" s="397"/>
      <c r="IF75" s="397"/>
      <c r="IG75" s="401"/>
      <c r="IH75" s="401"/>
      <c r="II75" s="401"/>
      <c r="IJ75" s="401"/>
      <c r="IK75" s="402"/>
      <c r="IL75" s="403"/>
      <c r="IO75" s="623"/>
      <c r="IP75" s="593" t="s">
        <v>480</v>
      </c>
      <c r="IQ75" s="593"/>
      <c r="IR75" s="593"/>
      <c r="IS75" s="503"/>
      <c r="IT75" s="504"/>
      <c r="IU75" s="543"/>
      <c r="IV75" s="397"/>
      <c r="IW75" s="397"/>
      <c r="IX75" s="401"/>
      <c r="IY75" s="401"/>
      <c r="IZ75" s="401"/>
      <c r="JA75" s="401"/>
      <c r="JB75" s="402"/>
      <c r="JC75" s="403"/>
      <c r="JF75" s="623"/>
      <c r="JG75" s="593" t="s">
        <v>480</v>
      </c>
      <c r="JH75" s="593"/>
      <c r="JI75" s="593"/>
      <c r="JJ75" s="503"/>
      <c r="JK75" s="504"/>
      <c r="JL75" s="543"/>
      <c r="JM75" s="397"/>
      <c r="JN75" s="397"/>
      <c r="JO75" s="401"/>
      <c r="JP75" s="401"/>
      <c r="JQ75" s="401"/>
      <c r="JR75" s="401"/>
      <c r="JS75" s="402"/>
      <c r="JT75" s="403"/>
    </row>
    <row r="76" spans="2:280" ht="60.75" customHeight="1" thickTop="1">
      <c r="B76" s="483" t="s">
        <v>481</v>
      </c>
      <c r="C76" s="544" t="s">
        <v>482</v>
      </c>
      <c r="D76" s="497" t="s">
        <v>235</v>
      </c>
      <c r="E76" s="545">
        <v>980</v>
      </c>
      <c r="F76" s="492"/>
      <c r="G76" s="488">
        <f t="shared" ref="G76:G96" si="1175">ROUND(E76*F76,0)</f>
        <v>0</v>
      </c>
      <c r="H76" s="543"/>
      <c r="K76" s="483"/>
      <c r="L76" s="544"/>
      <c r="M76" s="497"/>
      <c r="N76" s="545"/>
      <c r="O76" s="492"/>
      <c r="P76" s="488"/>
      <c r="Q76" s="543"/>
      <c r="R76" s="397" t="e">
        <f>IF(EXACT(VLOOKUP(K76,OFERTA_0,2,FALSE),L76),1,0)</f>
        <v>#N/A</v>
      </c>
      <c r="S76" s="397" t="e">
        <f>IF(EXACT(VLOOKUP(K76,OFERTA_0,3,FALSE),M76),1,0)</f>
        <v>#N/A</v>
      </c>
      <c r="T76" s="398" t="e">
        <f>IF(EXACT(VLOOKUP(K76,OFERTA_0,4,FALSE),N76),1,0)</f>
        <v>#N/A</v>
      </c>
      <c r="U76" s="398">
        <f t="shared" ref="U76:V80" si="1176">IF(O76=0,0,1)</f>
        <v>0</v>
      </c>
      <c r="V76" s="398">
        <f t="shared" si="1176"/>
        <v>0</v>
      </c>
      <c r="W76" s="398" t="e">
        <f>PRODUCT(R76:V76)</f>
        <v>#N/A</v>
      </c>
      <c r="X76" s="404">
        <f>ROUND(P76,0)</f>
        <v>0</v>
      </c>
      <c r="Y76" s="400">
        <f>P76-X76</f>
        <v>0</v>
      </c>
      <c r="Z76" s="392"/>
      <c r="AA76" s="392"/>
      <c r="AB76" s="621" t="s">
        <v>481</v>
      </c>
      <c r="AC76" s="610" t="s">
        <v>482</v>
      </c>
      <c r="AD76" s="590" t="s">
        <v>235</v>
      </c>
      <c r="AE76" s="611">
        <v>980</v>
      </c>
      <c r="AF76" s="492">
        <v>16937</v>
      </c>
      <c r="AG76" s="488">
        <f t="shared" ref="AG76:AG96" si="1177">ROUND(AE76*AF76,0)</f>
        <v>16598260</v>
      </c>
      <c r="AH76" s="543"/>
      <c r="AI76" s="397">
        <f>IF(EXACT(VLOOKUP(AB76,OFERTA_0,2,FALSE),AC76),1,0)</f>
        <v>1</v>
      </c>
      <c r="AJ76" s="397">
        <f>IF(EXACT(VLOOKUP(AB76,OFERTA_0,3,FALSE),AD76),1,0)</f>
        <v>1</v>
      </c>
      <c r="AK76" s="398">
        <f>IF(EXACT(VLOOKUP(AB76,OFERTA_0,4,FALSE),AE76),1,0)</f>
        <v>1</v>
      </c>
      <c r="AL76" s="398">
        <f t="shared" ref="AL76:AM80" si="1178">IF(AF76=0,0,1)</f>
        <v>1</v>
      </c>
      <c r="AM76" s="398">
        <f t="shared" si="1178"/>
        <v>1</v>
      </c>
      <c r="AN76" s="398">
        <f>PRODUCT(AI76:AM76)</f>
        <v>1</v>
      </c>
      <c r="AO76" s="404">
        <f>ROUND(AG76,0)</f>
        <v>16598260</v>
      </c>
      <c r="AP76" s="400">
        <f>AG76-AO76</f>
        <v>0</v>
      </c>
      <c r="AQ76" s="392"/>
      <c r="AR76" s="392"/>
      <c r="AS76" s="940" t="s">
        <v>481</v>
      </c>
      <c r="AT76" s="685" t="s">
        <v>482</v>
      </c>
      <c r="AU76" s="648" t="s">
        <v>235</v>
      </c>
      <c r="AV76" s="686">
        <v>980</v>
      </c>
      <c r="AW76" s="641">
        <v>15308.0136</v>
      </c>
      <c r="AX76" s="638">
        <f t="shared" ref="AX76:AX96" si="1179">ROUND(AV76*AW76,0)</f>
        <v>15001853</v>
      </c>
      <c r="AY76" s="936"/>
      <c r="AZ76" s="397">
        <f>IF(EXACT(VLOOKUP(AS76,OFERTA_0,2,FALSE),AT76),1,0)</f>
        <v>1</v>
      </c>
      <c r="BA76" s="397">
        <f>IF(EXACT(VLOOKUP(AS76,OFERTA_0,3,FALSE),AU76),1,0)</f>
        <v>1</v>
      </c>
      <c r="BB76" s="398">
        <f>IF(EXACT(VLOOKUP(AS76,OFERTA_0,4,FALSE),AV76),1,0)</f>
        <v>1</v>
      </c>
      <c r="BC76" s="398">
        <f t="shared" ref="BC76:BD80" si="1180">IF(AW76=0,0,1)</f>
        <v>1</v>
      </c>
      <c r="BD76" s="398">
        <f t="shared" si="1180"/>
        <v>1</v>
      </c>
      <c r="BE76" s="398">
        <f>PRODUCT(AZ76:BD76)</f>
        <v>1</v>
      </c>
      <c r="BF76" s="404">
        <f>ROUND(AX76,0)</f>
        <v>15001853</v>
      </c>
      <c r="BG76" s="400">
        <f>AX76-BF76</f>
        <v>0</v>
      </c>
      <c r="BJ76" s="954" t="s">
        <v>748</v>
      </c>
      <c r="BK76" s="715" t="s">
        <v>672</v>
      </c>
      <c r="BL76" s="707" t="s">
        <v>673</v>
      </c>
      <c r="BM76" s="739">
        <v>980</v>
      </c>
      <c r="BN76" s="709">
        <v>17251</v>
      </c>
      <c r="BO76" s="710">
        <v>16905980</v>
      </c>
      <c r="BP76" s="960"/>
      <c r="BQ76" s="397">
        <v>1</v>
      </c>
      <c r="BR76" s="397">
        <f>IF(EXACT(VLOOKUP(BJ76,OFERTA_0,3,FALSE),BL76),1,0)</f>
        <v>1</v>
      </c>
      <c r="BS76" s="398">
        <f>IF(EXACT(VLOOKUP(BJ76,OFERTA_0,4,FALSE),BM76),1,0)</f>
        <v>1</v>
      </c>
      <c r="BT76" s="398">
        <f t="shared" ref="BT76:BU80" si="1181">IF(BN76=0,0,1)</f>
        <v>1</v>
      </c>
      <c r="BU76" s="398">
        <f t="shared" si="1181"/>
        <v>1</v>
      </c>
      <c r="BV76" s="398">
        <f>PRODUCT(BQ76:BU76)</f>
        <v>1</v>
      </c>
      <c r="BW76" s="404">
        <f>ROUND(BO76,0)</f>
        <v>16905980</v>
      </c>
      <c r="BX76" s="400">
        <f>BO76-BW76</f>
        <v>0</v>
      </c>
      <c r="CA76" s="621" t="s">
        <v>481</v>
      </c>
      <c r="CB76" s="775" t="s">
        <v>482</v>
      </c>
      <c r="CC76" s="590" t="s">
        <v>235</v>
      </c>
      <c r="CD76" s="611">
        <v>980</v>
      </c>
      <c r="CE76" s="759">
        <v>7049.7</v>
      </c>
      <c r="CF76" s="757">
        <f t="shared" ref="CF76:CF96" si="1182">ROUND(CD76*CE76,0)</f>
        <v>6908706</v>
      </c>
      <c r="CG76" s="992"/>
      <c r="CH76" s="397">
        <f>IF(EXACT(VLOOKUP(CA76,OFERTA_0,2,FALSE),CB76),1,0)</f>
        <v>1</v>
      </c>
      <c r="CI76" s="397">
        <f>IF(EXACT(VLOOKUP(CA76,OFERTA_0,3,FALSE),CC76),1,0)</f>
        <v>1</v>
      </c>
      <c r="CJ76" s="398">
        <f>IF(EXACT(VLOOKUP(CA76,OFERTA_0,4,FALSE),CD76),1,0)</f>
        <v>1</v>
      </c>
      <c r="CK76" s="398">
        <f t="shared" ref="CK76:CL80" si="1183">IF(CE76=0,0,1)</f>
        <v>1</v>
      </c>
      <c r="CL76" s="398">
        <f t="shared" si="1183"/>
        <v>1</v>
      </c>
      <c r="CM76" s="398">
        <f>PRODUCT(CH76:CL76)</f>
        <v>1</v>
      </c>
      <c r="CN76" s="404">
        <f>ROUND(CF76,0)</f>
        <v>6908706</v>
      </c>
      <c r="CO76" s="400">
        <f>CF76-CN76</f>
        <v>0</v>
      </c>
      <c r="CR76" s="1014" t="s">
        <v>481</v>
      </c>
      <c r="CS76" s="824" t="s">
        <v>482</v>
      </c>
      <c r="CT76" s="825" t="s">
        <v>235</v>
      </c>
      <c r="CU76" s="790">
        <v>980</v>
      </c>
      <c r="CV76" s="791">
        <v>16820</v>
      </c>
      <c r="CW76" s="826">
        <f t="shared" ref="CW76:CW96" si="1184">ROUND(CU76*CV76,0)</f>
        <v>16483600</v>
      </c>
      <c r="CX76" s="1001"/>
      <c r="CY76" s="397">
        <f>IF(EXACT(VLOOKUP(CR76,OFERTA_0,2,FALSE),CS76),1,0)</f>
        <v>1</v>
      </c>
      <c r="CZ76" s="397">
        <f>IF(EXACT(VLOOKUP(CR76,OFERTA_0,3,FALSE),CT76),1,0)</f>
        <v>1</v>
      </c>
      <c r="DA76" s="398">
        <f>IF(EXACT(VLOOKUP(CR76,OFERTA_0,4,FALSE),CU76),1,0)</f>
        <v>1</v>
      </c>
      <c r="DB76" s="398">
        <f t="shared" ref="DB76:DC80" si="1185">IF(CV76=0,0,1)</f>
        <v>1</v>
      </c>
      <c r="DC76" s="398">
        <f t="shared" si="1185"/>
        <v>1</v>
      </c>
      <c r="DD76" s="398">
        <f>PRODUCT(CY76:DC76)</f>
        <v>1</v>
      </c>
      <c r="DE76" s="404">
        <f>ROUND(CW76,0)</f>
        <v>16483600</v>
      </c>
      <c r="DF76" s="400">
        <f>CW76-DE76</f>
        <v>0</v>
      </c>
      <c r="DI76" s="621" t="s">
        <v>481</v>
      </c>
      <c r="DJ76" s="610" t="s">
        <v>482</v>
      </c>
      <c r="DK76" s="590" t="s">
        <v>235</v>
      </c>
      <c r="DL76" s="611">
        <v>980</v>
      </c>
      <c r="DM76" s="492">
        <v>17304</v>
      </c>
      <c r="DN76" s="488">
        <f>ROUND(DL76*DM76,0)</f>
        <v>16957920</v>
      </c>
      <c r="DO76" s="543"/>
      <c r="DP76" s="397">
        <f>IF(EXACT(VLOOKUP(DI76,OFERTA_0,2,FALSE),DJ76),1,0)</f>
        <v>1</v>
      </c>
      <c r="DQ76" s="397">
        <f>IF(EXACT(VLOOKUP(DI76,OFERTA_0,3,FALSE),DK76),1,0)</f>
        <v>1</v>
      </c>
      <c r="DR76" s="398">
        <f>IF(EXACT(VLOOKUP(DI76,OFERTA_0,4,FALSE),DL76),1,0)</f>
        <v>1</v>
      </c>
      <c r="DS76" s="398">
        <f t="shared" ref="DS76:DT80" si="1186">IF(DM76=0,0,1)</f>
        <v>1</v>
      </c>
      <c r="DT76" s="398">
        <f t="shared" si="1186"/>
        <v>1</v>
      </c>
      <c r="DU76" s="398">
        <f>PRODUCT(DP76:DT76)</f>
        <v>1</v>
      </c>
      <c r="DV76" s="404">
        <f>ROUND(DN76,0)</f>
        <v>16957920</v>
      </c>
      <c r="DW76" s="400">
        <f>DN76-DV76</f>
        <v>0</v>
      </c>
      <c r="DZ76" s="621" t="s">
        <v>481</v>
      </c>
      <c r="EA76" s="610" t="s">
        <v>482</v>
      </c>
      <c r="EB76" s="590" t="s">
        <v>235</v>
      </c>
      <c r="EC76" s="611">
        <v>980</v>
      </c>
      <c r="ED76" s="492">
        <v>12564</v>
      </c>
      <c r="EE76" s="488">
        <f t="shared" ref="EE76:EE96" si="1187">ROUND(EC76*ED76,0)</f>
        <v>12312720</v>
      </c>
      <c r="EF76" s="543"/>
      <c r="EG76" s="397">
        <f>IF(EXACT(VLOOKUP(DZ76,OFERTA_0,2,FALSE),EA76),1,0)</f>
        <v>1</v>
      </c>
      <c r="EH76" s="397">
        <f>IF(EXACT(VLOOKUP(DZ76,OFERTA_0,3,FALSE),EB76),1,0)</f>
        <v>1</v>
      </c>
      <c r="EI76" s="398">
        <f>IF(EXACT(VLOOKUP(DZ76,OFERTA_0,4,FALSE),EC76),1,0)</f>
        <v>1</v>
      </c>
      <c r="EJ76" s="398">
        <f t="shared" ref="EJ76:EK80" si="1188">IF(ED76=0,0,1)</f>
        <v>1</v>
      </c>
      <c r="EK76" s="398">
        <f t="shared" si="1188"/>
        <v>1</v>
      </c>
      <c r="EL76" s="398">
        <f>PRODUCT(EG76:EK76)</f>
        <v>1</v>
      </c>
      <c r="EM76" s="404">
        <f>ROUND(EE76,0)</f>
        <v>12312720</v>
      </c>
      <c r="EN76" s="400">
        <f>EE76-EM76</f>
        <v>0</v>
      </c>
      <c r="EQ76" s="621" t="s">
        <v>481</v>
      </c>
      <c r="ER76" s="610" t="s">
        <v>482</v>
      </c>
      <c r="ES76" s="590" t="s">
        <v>235</v>
      </c>
      <c r="ET76" s="611">
        <v>980</v>
      </c>
      <c r="EU76" s="492">
        <v>23700</v>
      </c>
      <c r="EV76" s="488">
        <f t="shared" ref="EV76:EV96" si="1189">ROUND(ET76*EU76,0)</f>
        <v>23226000</v>
      </c>
      <c r="EW76" s="543"/>
      <c r="EX76" s="397">
        <f>IF(EXACT(VLOOKUP(EQ76,OFERTA_0,2,FALSE),ER76),1,0)</f>
        <v>1</v>
      </c>
      <c r="EY76" s="397">
        <f>IF(EXACT(VLOOKUP(EQ76,OFERTA_0,3,FALSE),ES76),1,0)</f>
        <v>1</v>
      </c>
      <c r="EZ76" s="398">
        <f>IF(EXACT(VLOOKUP(EQ76,OFERTA_0,4,FALSE),ET76),1,0)</f>
        <v>1</v>
      </c>
      <c r="FA76" s="398">
        <f t="shared" ref="FA76:FB80" si="1190">IF(EU76=0,0,1)</f>
        <v>1</v>
      </c>
      <c r="FB76" s="398">
        <f t="shared" si="1190"/>
        <v>1</v>
      </c>
      <c r="FC76" s="398">
        <f>PRODUCT(EX76:FB76)</f>
        <v>1</v>
      </c>
      <c r="FD76" s="404">
        <f>ROUND(EV76,0)</f>
        <v>23226000</v>
      </c>
      <c r="FE76" s="400">
        <f>EV76-FD76</f>
        <v>0</v>
      </c>
      <c r="FH76" s="621" t="s">
        <v>481</v>
      </c>
      <c r="FI76" s="610" t="s">
        <v>482</v>
      </c>
      <c r="FJ76" s="590" t="s">
        <v>235</v>
      </c>
      <c r="FK76" s="611">
        <v>980</v>
      </c>
      <c r="FL76" s="492">
        <v>10725</v>
      </c>
      <c r="FM76" s="488">
        <f t="shared" ref="FM76:FM96" si="1191">ROUND(FK76*FL76,0)</f>
        <v>10510500</v>
      </c>
      <c r="FN76" s="543"/>
      <c r="FO76" s="397">
        <f>IF(EXACT(VLOOKUP(FH76,OFERTA_0,2,FALSE),FI76),1,0)</f>
        <v>1</v>
      </c>
      <c r="FP76" s="397">
        <f>IF(EXACT(VLOOKUP(FH76,OFERTA_0,3,FALSE),FJ76),1,0)</f>
        <v>1</v>
      </c>
      <c r="FQ76" s="398">
        <f>IF(EXACT(VLOOKUP(FH76,OFERTA_0,4,FALSE),FK76),1,0)</f>
        <v>1</v>
      </c>
      <c r="FR76" s="398">
        <f t="shared" ref="FR76:FS80" si="1192">IF(FL76=0,0,1)</f>
        <v>1</v>
      </c>
      <c r="FS76" s="398">
        <f t="shared" si="1192"/>
        <v>1</v>
      </c>
      <c r="FT76" s="398">
        <f>PRODUCT(FO76:FS76)</f>
        <v>1</v>
      </c>
      <c r="FU76" s="404">
        <f>ROUND(FM76,0)</f>
        <v>10510500</v>
      </c>
      <c r="FV76" s="400">
        <f>FM76-FU76</f>
        <v>0</v>
      </c>
      <c r="FY76" s="1042" t="s">
        <v>481</v>
      </c>
      <c r="FZ76" s="906" t="s">
        <v>482</v>
      </c>
      <c r="GA76" s="874" t="s">
        <v>235</v>
      </c>
      <c r="GB76" s="907">
        <v>980</v>
      </c>
      <c r="GC76" s="867">
        <v>11900</v>
      </c>
      <c r="GD76" s="864">
        <f t="shared" ref="GD76:GD96" si="1193">ROUND(GB76*GC76,0)</f>
        <v>11662000</v>
      </c>
      <c r="GE76" s="1037"/>
      <c r="GF76" s="397">
        <f>IF(EXACT(VLOOKUP(FY76,OFERTA_0,2,FALSE),FZ76),1,0)</f>
        <v>1</v>
      </c>
      <c r="GG76" s="397">
        <f>IF(EXACT(VLOOKUP(FY76,OFERTA_0,3,FALSE),GA76),1,0)</f>
        <v>1</v>
      </c>
      <c r="GH76" s="398">
        <f>IF(EXACT(VLOOKUP(FY76,OFERTA_0,4,FALSE),GB76),1,0)</f>
        <v>1</v>
      </c>
      <c r="GI76" s="398">
        <f t="shared" ref="GI76:GJ80" si="1194">IF(GC76=0,0,1)</f>
        <v>1</v>
      </c>
      <c r="GJ76" s="398">
        <f t="shared" si="1194"/>
        <v>1</v>
      </c>
      <c r="GK76" s="398">
        <f>PRODUCT(GF76:GJ76)</f>
        <v>1</v>
      </c>
      <c r="GL76" s="404">
        <f>ROUND(GD76,0)</f>
        <v>11662000</v>
      </c>
      <c r="GM76" s="400">
        <f>GD76-GL76</f>
        <v>0</v>
      </c>
      <c r="GP76" s="621" t="s">
        <v>481</v>
      </c>
      <c r="GQ76" s="610" t="s">
        <v>482</v>
      </c>
      <c r="GR76" s="590" t="s">
        <v>235</v>
      </c>
      <c r="GS76" s="611">
        <v>980</v>
      </c>
      <c r="GT76" s="492">
        <v>17390</v>
      </c>
      <c r="GU76" s="488">
        <f>ROUND(GS76*GT76,0)</f>
        <v>17042200</v>
      </c>
      <c r="GV76" s="543"/>
      <c r="GW76" s="397">
        <f>IF(EXACT(VLOOKUP(GP76,OFERTA_0,2,FALSE),GQ76),1,0)</f>
        <v>1</v>
      </c>
      <c r="GX76" s="397">
        <f>IF(EXACT(VLOOKUP(GP76,OFERTA_0,3,FALSE),GR76),1,0)</f>
        <v>1</v>
      </c>
      <c r="GY76" s="398">
        <f>IF(EXACT(VLOOKUP(GP76,OFERTA_0,4,FALSE),GS76),1,0)</f>
        <v>1</v>
      </c>
      <c r="GZ76" s="398">
        <f t="shared" ref="GZ76:HA80" si="1195">IF(GT76=0,0,1)</f>
        <v>1</v>
      </c>
      <c r="HA76" s="398">
        <f t="shared" si="1195"/>
        <v>1</v>
      </c>
      <c r="HB76" s="398">
        <f>PRODUCT(GW76:HA76)</f>
        <v>1</v>
      </c>
      <c r="HC76" s="404">
        <f>ROUND(GU76,0)</f>
        <v>17042200</v>
      </c>
      <c r="HD76" s="400">
        <f>GU76-HC76</f>
        <v>0</v>
      </c>
      <c r="HG76" s="621" t="s">
        <v>481</v>
      </c>
      <c r="HH76" s="610" t="s">
        <v>482</v>
      </c>
      <c r="HI76" s="590" t="s">
        <v>235</v>
      </c>
      <c r="HJ76" s="611">
        <v>980</v>
      </c>
      <c r="HK76" s="492">
        <v>15977.350926718844</v>
      </c>
      <c r="HL76" s="488">
        <f t="shared" ref="HL76:HL96" si="1196">ROUND(HJ76*HK76,0)</f>
        <v>15657804</v>
      </c>
      <c r="HM76" s="543"/>
      <c r="HN76" s="397">
        <f>IF(EXACT(VLOOKUP(HG76,OFERTA_0,2,FALSE),HH76),1,0)</f>
        <v>1</v>
      </c>
      <c r="HO76" s="397">
        <f>IF(EXACT(VLOOKUP(HG76,OFERTA_0,3,FALSE),HI76),1,0)</f>
        <v>1</v>
      </c>
      <c r="HP76" s="398">
        <f>IF(EXACT(VLOOKUP(HG76,OFERTA_0,4,FALSE),HJ76),1,0)</f>
        <v>1</v>
      </c>
      <c r="HQ76" s="398">
        <f t="shared" ref="HQ76:HR80" si="1197">IF(HK76=0,0,1)</f>
        <v>1</v>
      </c>
      <c r="HR76" s="398">
        <f t="shared" si="1197"/>
        <v>1</v>
      </c>
      <c r="HS76" s="398">
        <f>PRODUCT(HN76:HR76)</f>
        <v>1</v>
      </c>
      <c r="HT76" s="404">
        <f>ROUND(HL76,0)</f>
        <v>15657804</v>
      </c>
      <c r="HU76" s="400">
        <f>HL76-HT76</f>
        <v>0</v>
      </c>
      <c r="HX76" s="621" t="s">
        <v>481</v>
      </c>
      <c r="HY76" s="610" t="s">
        <v>482</v>
      </c>
      <c r="HZ76" s="590" t="s">
        <v>235</v>
      </c>
      <c r="IA76" s="611">
        <v>980</v>
      </c>
      <c r="IB76" s="492">
        <v>15000</v>
      </c>
      <c r="IC76" s="488">
        <f t="shared" ref="IC76:IC96" si="1198">ROUND(IA76*IB76,0)</f>
        <v>14700000</v>
      </c>
      <c r="ID76" s="543"/>
      <c r="IE76" s="397">
        <f>IF(EXACT(VLOOKUP(HX76,OFERTA_0,2,FALSE),HY76),1,0)</f>
        <v>1</v>
      </c>
      <c r="IF76" s="397">
        <f>IF(EXACT(VLOOKUP(HX76,OFERTA_0,3,FALSE),HZ76),1,0)</f>
        <v>1</v>
      </c>
      <c r="IG76" s="398">
        <f>IF(EXACT(VLOOKUP(HX76,OFERTA_0,4,FALSE),IA76),1,0)</f>
        <v>1</v>
      </c>
      <c r="IH76" s="398">
        <f t="shared" ref="IH76:II80" si="1199">IF(IB76=0,0,1)</f>
        <v>1</v>
      </c>
      <c r="II76" s="398">
        <f t="shared" si="1199"/>
        <v>1</v>
      </c>
      <c r="IJ76" s="398">
        <f>PRODUCT(IE76:II76)</f>
        <v>1</v>
      </c>
      <c r="IK76" s="404">
        <f>ROUND(IC76,0)</f>
        <v>14700000</v>
      </c>
      <c r="IL76" s="400">
        <f>IC76-IK76</f>
        <v>0</v>
      </c>
      <c r="IO76" s="621" t="s">
        <v>481</v>
      </c>
      <c r="IP76" s="610" t="s">
        <v>482</v>
      </c>
      <c r="IQ76" s="590" t="s">
        <v>235</v>
      </c>
      <c r="IR76" s="611">
        <v>980</v>
      </c>
      <c r="IS76" s="492">
        <v>13250</v>
      </c>
      <c r="IT76" s="488">
        <f t="shared" ref="IT76:IT96" si="1200">ROUND(IR76*IS76,0)</f>
        <v>12985000</v>
      </c>
      <c r="IU76" s="543"/>
      <c r="IV76" s="397">
        <f>IF(EXACT(VLOOKUP(IO76,OFERTA_0,2,FALSE),IP76),1,0)</f>
        <v>1</v>
      </c>
      <c r="IW76" s="397">
        <f>IF(EXACT(VLOOKUP(IO76,OFERTA_0,3,FALSE),IQ76),1,0)</f>
        <v>1</v>
      </c>
      <c r="IX76" s="398">
        <f>IF(EXACT(VLOOKUP(IO76,OFERTA_0,4,FALSE),IR76),1,0)</f>
        <v>1</v>
      </c>
      <c r="IY76" s="398">
        <f t="shared" ref="IY76:IZ80" si="1201">IF(IS76=0,0,1)</f>
        <v>1</v>
      </c>
      <c r="IZ76" s="398">
        <f t="shared" si="1201"/>
        <v>1</v>
      </c>
      <c r="JA76" s="398">
        <f>PRODUCT(IV76:IZ76)</f>
        <v>1</v>
      </c>
      <c r="JB76" s="404">
        <f>ROUND(IT76,0)</f>
        <v>12985000</v>
      </c>
      <c r="JC76" s="400">
        <f>IT76-JB76</f>
        <v>0</v>
      </c>
      <c r="JF76" s="621" t="s">
        <v>481</v>
      </c>
      <c r="JG76" s="610" t="s">
        <v>482</v>
      </c>
      <c r="JH76" s="590" t="s">
        <v>235</v>
      </c>
      <c r="JI76" s="611">
        <v>980</v>
      </c>
      <c r="JJ76" s="492">
        <v>17165</v>
      </c>
      <c r="JK76" s="488">
        <f>ROUND(JI76*JJ76,0)</f>
        <v>16821700</v>
      </c>
      <c r="JL76" s="543"/>
      <c r="JM76" s="397">
        <f>IF(EXACT(VLOOKUP(JF76,OFERTA_0,2,FALSE),JG76),1,0)</f>
        <v>1</v>
      </c>
      <c r="JN76" s="397">
        <f>IF(EXACT(VLOOKUP(JF76,OFERTA_0,3,FALSE),JH76),1,0)</f>
        <v>1</v>
      </c>
      <c r="JO76" s="398">
        <f>IF(EXACT(VLOOKUP(JF76,OFERTA_0,4,FALSE),JI76),1,0)</f>
        <v>1</v>
      </c>
      <c r="JP76" s="398">
        <f t="shared" ref="JP76:JQ80" si="1202">IF(JJ76=0,0,1)</f>
        <v>1</v>
      </c>
      <c r="JQ76" s="398">
        <f t="shared" si="1202"/>
        <v>1</v>
      </c>
      <c r="JR76" s="398">
        <f>PRODUCT(JM76:JQ76)</f>
        <v>1</v>
      </c>
      <c r="JS76" s="404">
        <f>ROUND(JK76,0)</f>
        <v>16821700</v>
      </c>
      <c r="JT76" s="400">
        <f>JK76-JS76</f>
        <v>0</v>
      </c>
    </row>
    <row r="77" spans="2:280" ht="44.25" customHeight="1">
      <c r="B77" s="483" t="s">
        <v>483</v>
      </c>
      <c r="C77" s="544" t="s">
        <v>484</v>
      </c>
      <c r="D77" s="497" t="s">
        <v>235</v>
      </c>
      <c r="E77" s="545">
        <v>12</v>
      </c>
      <c r="F77" s="492"/>
      <c r="G77" s="488">
        <f t="shared" si="1175"/>
        <v>0</v>
      </c>
      <c r="H77" s="543"/>
      <c r="K77" s="483"/>
      <c r="L77" s="544"/>
      <c r="M77" s="497"/>
      <c r="N77" s="545"/>
      <c r="O77" s="492"/>
      <c r="P77" s="488"/>
      <c r="Q77" s="543"/>
      <c r="R77" s="397" t="e">
        <f>IF(EXACT(VLOOKUP(K77,OFERTA_0,2,FALSE),L77),1,0)</f>
        <v>#N/A</v>
      </c>
      <c r="S77" s="397" t="e">
        <f>IF(EXACT(VLOOKUP(K77,OFERTA_0,3,FALSE),M77),1,0)</f>
        <v>#N/A</v>
      </c>
      <c r="T77" s="398" t="e">
        <f>IF(EXACT(VLOOKUP(K77,OFERTA_0,4,FALSE),N77),1,0)</f>
        <v>#N/A</v>
      </c>
      <c r="U77" s="398">
        <f t="shared" si="1176"/>
        <v>0</v>
      </c>
      <c r="V77" s="398">
        <f t="shared" si="1176"/>
        <v>0</v>
      </c>
      <c r="W77" s="398" t="e">
        <f>PRODUCT(R77:V77)</f>
        <v>#N/A</v>
      </c>
      <c r="X77" s="404">
        <f>ROUND(P77,0)</f>
        <v>0</v>
      </c>
      <c r="Y77" s="400">
        <f>P77-X77</f>
        <v>0</v>
      </c>
      <c r="Z77" s="392"/>
      <c r="AA77" s="392"/>
      <c r="AB77" s="621" t="s">
        <v>483</v>
      </c>
      <c r="AC77" s="610" t="s">
        <v>484</v>
      </c>
      <c r="AD77" s="590" t="s">
        <v>235</v>
      </c>
      <c r="AE77" s="611">
        <v>12</v>
      </c>
      <c r="AF77" s="492">
        <v>25642</v>
      </c>
      <c r="AG77" s="488">
        <f t="shared" si="1177"/>
        <v>307704</v>
      </c>
      <c r="AH77" s="543"/>
      <c r="AI77" s="397">
        <f>IF(EXACT(VLOOKUP(AB77,OFERTA_0,2,FALSE),AC77),1,0)</f>
        <v>1</v>
      </c>
      <c r="AJ77" s="397">
        <f>IF(EXACT(VLOOKUP(AB77,OFERTA_0,3,FALSE),AD77),1,0)</f>
        <v>1</v>
      </c>
      <c r="AK77" s="398">
        <f>IF(EXACT(VLOOKUP(AB77,OFERTA_0,4,FALSE),AE77),1,0)</f>
        <v>1</v>
      </c>
      <c r="AL77" s="398">
        <f t="shared" si="1178"/>
        <v>1</v>
      </c>
      <c r="AM77" s="398">
        <f t="shared" si="1178"/>
        <v>1</v>
      </c>
      <c r="AN77" s="398">
        <f>PRODUCT(AI77:AM77)</f>
        <v>1</v>
      </c>
      <c r="AO77" s="404">
        <f>ROUND(AG77,0)</f>
        <v>307704</v>
      </c>
      <c r="AP77" s="400">
        <f>AG77-AO77</f>
        <v>0</v>
      </c>
      <c r="AQ77" s="392"/>
      <c r="AR77" s="392"/>
      <c r="AS77" s="940" t="s">
        <v>483</v>
      </c>
      <c r="AT77" s="685" t="s">
        <v>484</v>
      </c>
      <c r="AU77" s="648" t="s">
        <v>235</v>
      </c>
      <c r="AV77" s="686">
        <v>12</v>
      </c>
      <c r="AW77" s="641">
        <v>40438.255640000003</v>
      </c>
      <c r="AX77" s="638">
        <f t="shared" si="1179"/>
        <v>485259</v>
      </c>
      <c r="AY77" s="936"/>
      <c r="AZ77" s="397">
        <f>IF(EXACT(VLOOKUP(AS77,OFERTA_0,2,FALSE),AT77),1,0)</f>
        <v>1</v>
      </c>
      <c r="BA77" s="397">
        <f>IF(EXACT(VLOOKUP(AS77,OFERTA_0,3,FALSE),AU77),1,0)</f>
        <v>1</v>
      </c>
      <c r="BB77" s="398">
        <f>IF(EXACT(VLOOKUP(AS77,OFERTA_0,4,FALSE),AV77),1,0)</f>
        <v>1</v>
      </c>
      <c r="BC77" s="398">
        <f t="shared" si="1180"/>
        <v>1</v>
      </c>
      <c r="BD77" s="398">
        <f t="shared" si="1180"/>
        <v>1</v>
      </c>
      <c r="BE77" s="398">
        <f>PRODUCT(AZ77:BD77)</f>
        <v>1</v>
      </c>
      <c r="BF77" s="404">
        <f>ROUND(AX77,0)</f>
        <v>485259</v>
      </c>
      <c r="BG77" s="400">
        <f>AX77-BF77</f>
        <v>0</v>
      </c>
      <c r="BJ77" s="954" t="s">
        <v>749</v>
      </c>
      <c r="BK77" s="715" t="s">
        <v>674</v>
      </c>
      <c r="BL77" s="707" t="s">
        <v>673</v>
      </c>
      <c r="BM77" s="739">
        <v>12</v>
      </c>
      <c r="BN77" s="709">
        <v>26116</v>
      </c>
      <c r="BO77" s="710">
        <v>313392</v>
      </c>
      <c r="BP77" s="960"/>
      <c r="BQ77" s="397">
        <f>IF(EXACT(VLOOKUP(BJ77,OFERTA_0,2,FALSE),BK77),1,0)</f>
        <v>1</v>
      </c>
      <c r="BR77" s="397">
        <f>IF(EXACT(VLOOKUP(BJ77,OFERTA_0,3,FALSE),BL77),1,0)</f>
        <v>1</v>
      </c>
      <c r="BS77" s="398">
        <f>IF(EXACT(VLOOKUP(BJ77,OFERTA_0,4,FALSE),BM77),1,0)</f>
        <v>1</v>
      </c>
      <c r="BT77" s="398">
        <f t="shared" si="1181"/>
        <v>1</v>
      </c>
      <c r="BU77" s="398">
        <f t="shared" si="1181"/>
        <v>1</v>
      </c>
      <c r="BV77" s="398">
        <f>PRODUCT(BQ77:BU77)</f>
        <v>1</v>
      </c>
      <c r="BW77" s="404">
        <f>ROUND(BO77,0)</f>
        <v>313392</v>
      </c>
      <c r="BX77" s="400">
        <f>BO77-BW77</f>
        <v>0</v>
      </c>
      <c r="CA77" s="621" t="s">
        <v>483</v>
      </c>
      <c r="CB77" s="775" t="s">
        <v>484</v>
      </c>
      <c r="CC77" s="590" t="s">
        <v>235</v>
      </c>
      <c r="CD77" s="611">
        <v>12</v>
      </c>
      <c r="CE77" s="759">
        <v>11749.5</v>
      </c>
      <c r="CF77" s="757">
        <f t="shared" si="1182"/>
        <v>140994</v>
      </c>
      <c r="CG77" s="993"/>
      <c r="CH77" s="397">
        <f>IF(EXACT(VLOOKUP(CA77,OFERTA_0,2,FALSE),CB77),1,0)</f>
        <v>1</v>
      </c>
      <c r="CI77" s="397">
        <f>IF(EXACT(VLOOKUP(CA77,OFERTA_0,3,FALSE),CC77),1,0)</f>
        <v>1</v>
      </c>
      <c r="CJ77" s="398">
        <f>IF(EXACT(VLOOKUP(CA77,OFERTA_0,4,FALSE),CD77),1,0)</f>
        <v>1</v>
      </c>
      <c r="CK77" s="398">
        <f t="shared" si="1183"/>
        <v>1</v>
      </c>
      <c r="CL77" s="398">
        <f t="shared" si="1183"/>
        <v>1</v>
      </c>
      <c r="CM77" s="398">
        <f>PRODUCT(CH77:CL77)</f>
        <v>1</v>
      </c>
      <c r="CN77" s="404">
        <f>ROUND(CF77,0)</f>
        <v>140994</v>
      </c>
      <c r="CO77" s="400">
        <f>CF77-CN77</f>
        <v>0</v>
      </c>
      <c r="CR77" s="1015" t="s">
        <v>483</v>
      </c>
      <c r="CS77" s="793" t="s">
        <v>484</v>
      </c>
      <c r="CT77" s="794" t="s">
        <v>235</v>
      </c>
      <c r="CU77" s="795">
        <v>12</v>
      </c>
      <c r="CV77" s="796">
        <v>29000</v>
      </c>
      <c r="CW77" s="797">
        <f t="shared" si="1184"/>
        <v>348000</v>
      </c>
      <c r="CX77" s="1002"/>
      <c r="CY77" s="397">
        <f>IF(EXACT(VLOOKUP(CR77,OFERTA_0,2,FALSE),CS77),1,0)</f>
        <v>1</v>
      </c>
      <c r="CZ77" s="397">
        <f>IF(EXACT(VLOOKUP(CR77,OFERTA_0,3,FALSE),CT77),1,0)</f>
        <v>1</v>
      </c>
      <c r="DA77" s="398">
        <f>IF(EXACT(VLOOKUP(CR77,OFERTA_0,4,FALSE),CU77),1,0)</f>
        <v>1</v>
      </c>
      <c r="DB77" s="398">
        <f t="shared" si="1185"/>
        <v>1</v>
      </c>
      <c r="DC77" s="398">
        <f t="shared" si="1185"/>
        <v>1</v>
      </c>
      <c r="DD77" s="398">
        <f>PRODUCT(CY77:DC77)</f>
        <v>1</v>
      </c>
      <c r="DE77" s="404">
        <f>ROUND(CW77,0)</f>
        <v>348000</v>
      </c>
      <c r="DF77" s="400">
        <f>CW77-DE77</f>
        <v>0</v>
      </c>
      <c r="DI77" s="621" t="s">
        <v>483</v>
      </c>
      <c r="DJ77" s="610" t="s">
        <v>484</v>
      </c>
      <c r="DK77" s="590" t="s">
        <v>235</v>
      </c>
      <c r="DL77" s="611">
        <v>12</v>
      </c>
      <c r="DM77" s="492">
        <v>26196</v>
      </c>
      <c r="DN77" s="488">
        <f>ROUND(DL77*DM77,0)</f>
        <v>314352</v>
      </c>
      <c r="DO77" s="543"/>
      <c r="DP77" s="397">
        <f>IF(EXACT(VLOOKUP(DI77,OFERTA_0,2,FALSE),DJ77),1,0)</f>
        <v>1</v>
      </c>
      <c r="DQ77" s="397">
        <f>IF(EXACT(VLOOKUP(DI77,OFERTA_0,3,FALSE),DK77),1,0)</f>
        <v>1</v>
      </c>
      <c r="DR77" s="398">
        <f>IF(EXACT(VLOOKUP(DI77,OFERTA_0,4,FALSE),DL77),1,0)</f>
        <v>1</v>
      </c>
      <c r="DS77" s="398">
        <f t="shared" si="1186"/>
        <v>1</v>
      </c>
      <c r="DT77" s="398">
        <f t="shared" si="1186"/>
        <v>1</v>
      </c>
      <c r="DU77" s="398">
        <f>PRODUCT(DP77:DT77)</f>
        <v>1</v>
      </c>
      <c r="DV77" s="404">
        <f>ROUND(DN77,0)</f>
        <v>314352</v>
      </c>
      <c r="DW77" s="400">
        <f>DN77-DV77</f>
        <v>0</v>
      </c>
      <c r="DZ77" s="621" t="s">
        <v>483</v>
      </c>
      <c r="EA77" s="610" t="s">
        <v>484</v>
      </c>
      <c r="EB77" s="590" t="s">
        <v>235</v>
      </c>
      <c r="EC77" s="611">
        <v>12</v>
      </c>
      <c r="ED77" s="492">
        <v>23694.3</v>
      </c>
      <c r="EE77" s="488">
        <f t="shared" si="1187"/>
        <v>284332</v>
      </c>
      <c r="EF77" s="543"/>
      <c r="EG77" s="397">
        <f>IF(EXACT(VLOOKUP(DZ77,OFERTA_0,2,FALSE),EA77),1,0)</f>
        <v>1</v>
      </c>
      <c r="EH77" s="397">
        <f>IF(EXACT(VLOOKUP(DZ77,OFERTA_0,3,FALSE),EB77),1,0)</f>
        <v>1</v>
      </c>
      <c r="EI77" s="398">
        <f>IF(EXACT(VLOOKUP(DZ77,OFERTA_0,4,FALSE),EC77),1,0)</f>
        <v>1</v>
      </c>
      <c r="EJ77" s="398">
        <f t="shared" si="1188"/>
        <v>1</v>
      </c>
      <c r="EK77" s="398">
        <f t="shared" si="1188"/>
        <v>1</v>
      </c>
      <c r="EL77" s="398">
        <f>PRODUCT(EG77:EK77)</f>
        <v>1</v>
      </c>
      <c r="EM77" s="404">
        <f>ROUND(EE77,0)</f>
        <v>284332</v>
      </c>
      <c r="EN77" s="400">
        <f>EE77-EM77</f>
        <v>0</v>
      </c>
      <c r="EQ77" s="621" t="s">
        <v>483</v>
      </c>
      <c r="ER77" s="610" t="s">
        <v>484</v>
      </c>
      <c r="ES77" s="590" t="s">
        <v>235</v>
      </c>
      <c r="ET77" s="611">
        <v>12</v>
      </c>
      <c r="EU77" s="492">
        <v>51674</v>
      </c>
      <c r="EV77" s="488">
        <f t="shared" si="1189"/>
        <v>620088</v>
      </c>
      <c r="EW77" s="543"/>
      <c r="EX77" s="397">
        <f>IF(EXACT(VLOOKUP(EQ77,OFERTA_0,2,FALSE),ER77),1,0)</f>
        <v>1</v>
      </c>
      <c r="EY77" s="397">
        <f>IF(EXACT(VLOOKUP(EQ77,OFERTA_0,3,FALSE),ES77),1,0)</f>
        <v>1</v>
      </c>
      <c r="EZ77" s="398">
        <f>IF(EXACT(VLOOKUP(EQ77,OFERTA_0,4,FALSE),ET77),1,0)</f>
        <v>1</v>
      </c>
      <c r="FA77" s="398">
        <f t="shared" si="1190"/>
        <v>1</v>
      </c>
      <c r="FB77" s="398">
        <f t="shared" si="1190"/>
        <v>1</v>
      </c>
      <c r="FC77" s="398">
        <f>PRODUCT(EX77:FB77)</f>
        <v>1</v>
      </c>
      <c r="FD77" s="404">
        <f>ROUND(EV77,0)</f>
        <v>620088</v>
      </c>
      <c r="FE77" s="400">
        <f>EV77-FD77</f>
        <v>0</v>
      </c>
      <c r="FH77" s="621" t="s">
        <v>483</v>
      </c>
      <c r="FI77" s="610" t="s">
        <v>484</v>
      </c>
      <c r="FJ77" s="590" t="s">
        <v>235</v>
      </c>
      <c r="FK77" s="611">
        <v>12</v>
      </c>
      <c r="FL77" s="492">
        <v>26325</v>
      </c>
      <c r="FM77" s="488">
        <f t="shared" si="1191"/>
        <v>315900</v>
      </c>
      <c r="FN77" s="543"/>
      <c r="FO77" s="397">
        <f>IF(EXACT(VLOOKUP(FH77,OFERTA_0,2,FALSE),FI77),1,0)</f>
        <v>1</v>
      </c>
      <c r="FP77" s="397">
        <f>IF(EXACT(VLOOKUP(FH77,OFERTA_0,3,FALSE),FJ77),1,0)</f>
        <v>1</v>
      </c>
      <c r="FQ77" s="398">
        <f>IF(EXACT(VLOOKUP(FH77,OFERTA_0,4,FALSE),FK77),1,0)</f>
        <v>1</v>
      </c>
      <c r="FR77" s="398">
        <f t="shared" si="1192"/>
        <v>1</v>
      </c>
      <c r="FS77" s="398">
        <f t="shared" si="1192"/>
        <v>1</v>
      </c>
      <c r="FT77" s="398">
        <f>PRODUCT(FO77:FS77)</f>
        <v>1</v>
      </c>
      <c r="FU77" s="404">
        <f>ROUND(FM77,0)</f>
        <v>315900</v>
      </c>
      <c r="FV77" s="400">
        <f>FM77-FU77</f>
        <v>0</v>
      </c>
      <c r="FY77" s="1042" t="s">
        <v>483</v>
      </c>
      <c r="FZ77" s="906" t="s">
        <v>484</v>
      </c>
      <c r="GA77" s="874" t="s">
        <v>235</v>
      </c>
      <c r="GB77" s="907">
        <v>12</v>
      </c>
      <c r="GC77" s="867">
        <v>34028</v>
      </c>
      <c r="GD77" s="864">
        <f t="shared" si="1193"/>
        <v>408336</v>
      </c>
      <c r="GE77" s="1037"/>
      <c r="GF77" s="397">
        <f>IF(EXACT(VLOOKUP(FY77,OFERTA_0,2,FALSE),FZ77),1,0)</f>
        <v>1</v>
      </c>
      <c r="GG77" s="397">
        <f>IF(EXACT(VLOOKUP(FY77,OFERTA_0,3,FALSE),GA77),1,0)</f>
        <v>1</v>
      </c>
      <c r="GH77" s="398">
        <f>IF(EXACT(VLOOKUP(FY77,OFERTA_0,4,FALSE),GB77),1,0)</f>
        <v>1</v>
      </c>
      <c r="GI77" s="398">
        <f t="shared" si="1194"/>
        <v>1</v>
      </c>
      <c r="GJ77" s="398">
        <f t="shared" si="1194"/>
        <v>1</v>
      </c>
      <c r="GK77" s="398">
        <f>PRODUCT(GF77:GJ77)</f>
        <v>1</v>
      </c>
      <c r="GL77" s="404">
        <f>ROUND(GD77,0)</f>
        <v>408336</v>
      </c>
      <c r="GM77" s="400">
        <f>GD77-GL77</f>
        <v>0</v>
      </c>
      <c r="GP77" s="621" t="s">
        <v>483</v>
      </c>
      <c r="GQ77" s="610" t="s">
        <v>484</v>
      </c>
      <c r="GR77" s="590" t="s">
        <v>235</v>
      </c>
      <c r="GS77" s="611">
        <v>12</v>
      </c>
      <c r="GT77" s="492">
        <v>26327</v>
      </c>
      <c r="GU77" s="488">
        <f>ROUND(GS77*GT77,0)</f>
        <v>315924</v>
      </c>
      <c r="GV77" s="543"/>
      <c r="GW77" s="397">
        <f>IF(EXACT(VLOOKUP(GP77,OFERTA_0,2,FALSE),GQ77),1,0)</f>
        <v>1</v>
      </c>
      <c r="GX77" s="397">
        <f>IF(EXACT(VLOOKUP(GP77,OFERTA_0,3,FALSE),GR77),1,0)</f>
        <v>1</v>
      </c>
      <c r="GY77" s="398">
        <f>IF(EXACT(VLOOKUP(GP77,OFERTA_0,4,FALSE),GS77),1,0)</f>
        <v>1</v>
      </c>
      <c r="GZ77" s="398">
        <f t="shared" si="1195"/>
        <v>1</v>
      </c>
      <c r="HA77" s="398">
        <f t="shared" si="1195"/>
        <v>1</v>
      </c>
      <c r="HB77" s="398">
        <f>PRODUCT(GW77:HA77)</f>
        <v>1</v>
      </c>
      <c r="HC77" s="404">
        <f>ROUND(GU77,0)</f>
        <v>315924</v>
      </c>
      <c r="HD77" s="400">
        <f>GU77-HC77</f>
        <v>0</v>
      </c>
      <c r="HG77" s="621" t="s">
        <v>483</v>
      </c>
      <c r="HH77" s="610" t="s">
        <v>484</v>
      </c>
      <c r="HI77" s="590" t="s">
        <v>235</v>
      </c>
      <c r="HJ77" s="611">
        <v>12</v>
      </c>
      <c r="HK77" s="492">
        <v>47569.461980004322</v>
      </c>
      <c r="HL77" s="488">
        <f t="shared" si="1196"/>
        <v>570834</v>
      </c>
      <c r="HM77" s="543"/>
      <c r="HN77" s="397">
        <f>IF(EXACT(VLOOKUP(HG77,OFERTA_0,2,FALSE),HH77),1,0)</f>
        <v>1</v>
      </c>
      <c r="HO77" s="397">
        <f>IF(EXACT(VLOOKUP(HG77,OFERTA_0,3,FALSE),HI77),1,0)</f>
        <v>1</v>
      </c>
      <c r="HP77" s="398">
        <f>IF(EXACT(VLOOKUP(HG77,OFERTA_0,4,FALSE),HJ77),1,0)</f>
        <v>1</v>
      </c>
      <c r="HQ77" s="398">
        <f t="shared" si="1197"/>
        <v>1</v>
      </c>
      <c r="HR77" s="398">
        <f t="shared" si="1197"/>
        <v>1</v>
      </c>
      <c r="HS77" s="398">
        <f>PRODUCT(HN77:HR77)</f>
        <v>1</v>
      </c>
      <c r="HT77" s="404">
        <f>ROUND(HL77,0)</f>
        <v>570834</v>
      </c>
      <c r="HU77" s="400">
        <f>HL77-HT77</f>
        <v>0</v>
      </c>
      <c r="HX77" s="621" t="s">
        <v>483</v>
      </c>
      <c r="HY77" s="610" t="s">
        <v>484</v>
      </c>
      <c r="HZ77" s="590" t="s">
        <v>235</v>
      </c>
      <c r="IA77" s="611">
        <v>12</v>
      </c>
      <c r="IB77" s="492">
        <v>15000</v>
      </c>
      <c r="IC77" s="488">
        <f t="shared" si="1198"/>
        <v>180000</v>
      </c>
      <c r="ID77" s="543"/>
      <c r="IE77" s="397">
        <f>IF(EXACT(VLOOKUP(HX77,OFERTA_0,2,FALSE),HY77),1,0)</f>
        <v>1</v>
      </c>
      <c r="IF77" s="397">
        <f>IF(EXACT(VLOOKUP(HX77,OFERTA_0,3,FALSE),HZ77),1,0)</f>
        <v>1</v>
      </c>
      <c r="IG77" s="398">
        <f>IF(EXACT(VLOOKUP(HX77,OFERTA_0,4,FALSE),IA77),1,0)</f>
        <v>1</v>
      </c>
      <c r="IH77" s="398">
        <f t="shared" si="1199"/>
        <v>1</v>
      </c>
      <c r="II77" s="398">
        <f t="shared" si="1199"/>
        <v>1</v>
      </c>
      <c r="IJ77" s="398">
        <f>PRODUCT(IE77:II77)</f>
        <v>1</v>
      </c>
      <c r="IK77" s="404">
        <f>ROUND(IC77,0)</f>
        <v>180000</v>
      </c>
      <c r="IL77" s="400">
        <f>IC77-IK77</f>
        <v>0</v>
      </c>
      <c r="IO77" s="621" t="s">
        <v>483</v>
      </c>
      <c r="IP77" s="610" t="s">
        <v>484</v>
      </c>
      <c r="IQ77" s="590" t="s">
        <v>235</v>
      </c>
      <c r="IR77" s="611">
        <v>12</v>
      </c>
      <c r="IS77" s="492">
        <v>28600</v>
      </c>
      <c r="IT77" s="488">
        <f t="shared" si="1200"/>
        <v>343200</v>
      </c>
      <c r="IU77" s="543"/>
      <c r="IV77" s="397">
        <f>IF(EXACT(VLOOKUP(IO77,OFERTA_0,2,FALSE),IP77),1,0)</f>
        <v>1</v>
      </c>
      <c r="IW77" s="397">
        <f>IF(EXACT(VLOOKUP(IO77,OFERTA_0,3,FALSE),IQ77),1,0)</f>
        <v>1</v>
      </c>
      <c r="IX77" s="398">
        <f>IF(EXACT(VLOOKUP(IO77,OFERTA_0,4,FALSE),IR77),1,0)</f>
        <v>1</v>
      </c>
      <c r="IY77" s="398">
        <f t="shared" si="1201"/>
        <v>1</v>
      </c>
      <c r="IZ77" s="398">
        <f t="shared" si="1201"/>
        <v>1</v>
      </c>
      <c r="JA77" s="398">
        <f>PRODUCT(IV77:IZ77)</f>
        <v>1</v>
      </c>
      <c r="JB77" s="404">
        <f>ROUND(IT77,0)</f>
        <v>343200</v>
      </c>
      <c r="JC77" s="400">
        <f>IT77-JB77</f>
        <v>0</v>
      </c>
      <c r="JF77" s="621" t="s">
        <v>483</v>
      </c>
      <c r="JG77" s="610" t="s">
        <v>484</v>
      </c>
      <c r="JH77" s="590" t="s">
        <v>235</v>
      </c>
      <c r="JI77" s="611">
        <v>12</v>
      </c>
      <c r="JJ77" s="492">
        <v>25985</v>
      </c>
      <c r="JK77" s="488">
        <f>ROUND(JI77*JJ77,0)</f>
        <v>311820</v>
      </c>
      <c r="JL77" s="543"/>
      <c r="JM77" s="397">
        <f>IF(EXACT(VLOOKUP(JF77,OFERTA_0,2,FALSE),JG77),1,0)</f>
        <v>1</v>
      </c>
      <c r="JN77" s="397">
        <f>IF(EXACT(VLOOKUP(JF77,OFERTA_0,3,FALSE),JH77),1,0)</f>
        <v>1</v>
      </c>
      <c r="JO77" s="398">
        <f>IF(EXACT(VLOOKUP(JF77,OFERTA_0,4,FALSE),JI77),1,0)</f>
        <v>1</v>
      </c>
      <c r="JP77" s="398">
        <f t="shared" si="1202"/>
        <v>1</v>
      </c>
      <c r="JQ77" s="398">
        <f t="shared" si="1202"/>
        <v>1</v>
      </c>
      <c r="JR77" s="398">
        <f>PRODUCT(JM77:JQ77)</f>
        <v>1</v>
      </c>
      <c r="JS77" s="404">
        <f>ROUND(JK77,0)</f>
        <v>311820</v>
      </c>
      <c r="JT77" s="400">
        <f>JK77-JS77</f>
        <v>0</v>
      </c>
    </row>
    <row r="78" spans="2:280" ht="41.25" customHeight="1">
      <c r="B78" s="483" t="s">
        <v>485</v>
      </c>
      <c r="C78" s="544" t="s">
        <v>486</v>
      </c>
      <c r="D78" s="497" t="s">
        <v>148</v>
      </c>
      <c r="E78" s="545">
        <v>4</v>
      </c>
      <c r="F78" s="492"/>
      <c r="G78" s="488">
        <f t="shared" si="1175"/>
        <v>0</v>
      </c>
      <c r="H78" s="543"/>
      <c r="K78" s="483"/>
      <c r="L78" s="544"/>
      <c r="M78" s="497"/>
      <c r="N78" s="545"/>
      <c r="O78" s="492"/>
      <c r="P78" s="488"/>
      <c r="Q78" s="543"/>
      <c r="R78" s="397" t="e">
        <f>IF(EXACT(VLOOKUP(K78,OFERTA_0,2,FALSE),L78),1,0)</f>
        <v>#N/A</v>
      </c>
      <c r="S78" s="397" t="e">
        <f>IF(EXACT(VLOOKUP(K78,OFERTA_0,3,FALSE),M78),1,0)</f>
        <v>#N/A</v>
      </c>
      <c r="T78" s="398" t="e">
        <f>IF(EXACT(VLOOKUP(K78,OFERTA_0,4,FALSE),N78),1,0)</f>
        <v>#N/A</v>
      </c>
      <c r="U78" s="398">
        <f t="shared" si="1176"/>
        <v>0</v>
      </c>
      <c r="V78" s="398">
        <f t="shared" si="1176"/>
        <v>0</v>
      </c>
      <c r="W78" s="398" t="e">
        <f>PRODUCT(R78:V78)</f>
        <v>#N/A</v>
      </c>
      <c r="X78" s="404">
        <f>ROUND(P78,0)</f>
        <v>0</v>
      </c>
      <c r="Y78" s="400">
        <f>P78-X78</f>
        <v>0</v>
      </c>
      <c r="Z78" s="392"/>
      <c r="AA78" s="392"/>
      <c r="AB78" s="621" t="s">
        <v>485</v>
      </c>
      <c r="AC78" s="610" t="s">
        <v>486</v>
      </c>
      <c r="AD78" s="590" t="s">
        <v>148</v>
      </c>
      <c r="AE78" s="611">
        <v>4</v>
      </c>
      <c r="AF78" s="492">
        <v>24527</v>
      </c>
      <c r="AG78" s="488">
        <f t="shared" si="1177"/>
        <v>98108</v>
      </c>
      <c r="AH78" s="543"/>
      <c r="AI78" s="397">
        <f>IF(EXACT(VLOOKUP(AB78,OFERTA_0,2,FALSE),AC78),1,0)</f>
        <v>1</v>
      </c>
      <c r="AJ78" s="397">
        <f>IF(EXACT(VLOOKUP(AB78,OFERTA_0,3,FALSE),AD78),1,0)</f>
        <v>1</v>
      </c>
      <c r="AK78" s="398">
        <f>IF(EXACT(VLOOKUP(AB78,OFERTA_0,4,FALSE),AE78),1,0)</f>
        <v>1</v>
      </c>
      <c r="AL78" s="398">
        <f t="shared" si="1178"/>
        <v>1</v>
      </c>
      <c r="AM78" s="398">
        <f t="shared" si="1178"/>
        <v>1</v>
      </c>
      <c r="AN78" s="398">
        <f>PRODUCT(AI78:AM78)</f>
        <v>1</v>
      </c>
      <c r="AO78" s="404">
        <f>ROUND(AG78,0)</f>
        <v>98108</v>
      </c>
      <c r="AP78" s="400">
        <f>AG78-AO78</f>
        <v>0</v>
      </c>
      <c r="AQ78" s="392"/>
      <c r="AR78" s="392"/>
      <c r="AS78" s="940" t="s">
        <v>485</v>
      </c>
      <c r="AT78" s="685" t="s">
        <v>486</v>
      </c>
      <c r="AU78" s="648" t="s">
        <v>148</v>
      </c>
      <c r="AV78" s="686">
        <v>4</v>
      </c>
      <c r="AW78" s="641">
        <v>12970.770839999999</v>
      </c>
      <c r="AX78" s="638">
        <f t="shared" si="1179"/>
        <v>51883</v>
      </c>
      <c r="AY78" s="936"/>
      <c r="AZ78" s="397">
        <f>IF(EXACT(VLOOKUP(AS78,OFERTA_0,2,FALSE),AT78),1,0)</f>
        <v>1</v>
      </c>
      <c r="BA78" s="397">
        <f>IF(EXACT(VLOOKUP(AS78,OFERTA_0,3,FALSE),AU78),1,0)</f>
        <v>1</v>
      </c>
      <c r="BB78" s="398">
        <f>IF(EXACT(VLOOKUP(AS78,OFERTA_0,4,FALSE),AV78),1,0)</f>
        <v>1</v>
      </c>
      <c r="BC78" s="398">
        <f t="shared" si="1180"/>
        <v>1</v>
      </c>
      <c r="BD78" s="398">
        <f t="shared" si="1180"/>
        <v>1</v>
      </c>
      <c r="BE78" s="398">
        <f>PRODUCT(AZ78:BD78)</f>
        <v>1</v>
      </c>
      <c r="BF78" s="404">
        <f>ROUND(AX78,0)</f>
        <v>51883</v>
      </c>
      <c r="BG78" s="400">
        <f>AX78-BF78</f>
        <v>0</v>
      </c>
      <c r="BJ78" s="954" t="s">
        <v>750</v>
      </c>
      <c r="BK78" s="715" t="s">
        <v>675</v>
      </c>
      <c r="BL78" s="711" t="s">
        <v>649</v>
      </c>
      <c r="BM78" s="740">
        <v>4</v>
      </c>
      <c r="BN78" s="713">
        <v>24981</v>
      </c>
      <c r="BO78" s="714">
        <v>99924</v>
      </c>
      <c r="BP78" s="960"/>
      <c r="BQ78" s="397">
        <f>IF(EXACT(VLOOKUP(BJ78,OFERTA_0,2,FALSE),BK78),1,0)</f>
        <v>1</v>
      </c>
      <c r="BR78" s="397">
        <f>IF(EXACT(VLOOKUP(BJ78,OFERTA_0,3,FALSE),BL78),1,0)</f>
        <v>1</v>
      </c>
      <c r="BS78" s="398">
        <f>IF(EXACT(VLOOKUP(BJ78,OFERTA_0,4,FALSE),BM78),1,0)</f>
        <v>1</v>
      </c>
      <c r="BT78" s="398">
        <f t="shared" si="1181"/>
        <v>1</v>
      </c>
      <c r="BU78" s="398">
        <f t="shared" si="1181"/>
        <v>1</v>
      </c>
      <c r="BV78" s="398">
        <f>PRODUCT(BQ78:BU78)</f>
        <v>1</v>
      </c>
      <c r="BW78" s="404">
        <f>ROUND(BO78,0)</f>
        <v>99924</v>
      </c>
      <c r="BX78" s="400">
        <f>BO78-BW78</f>
        <v>0</v>
      </c>
      <c r="CA78" s="621" t="s">
        <v>485</v>
      </c>
      <c r="CB78" s="775" t="s">
        <v>486</v>
      </c>
      <c r="CC78" s="590" t="s">
        <v>148</v>
      </c>
      <c r="CD78" s="611">
        <v>4</v>
      </c>
      <c r="CE78" s="759">
        <v>39948.300000000003</v>
      </c>
      <c r="CF78" s="757">
        <f t="shared" si="1182"/>
        <v>159793</v>
      </c>
      <c r="CG78" s="993"/>
      <c r="CH78" s="397">
        <f>IF(EXACT(VLOOKUP(CA78,OFERTA_0,2,FALSE),CB78),1,0)</f>
        <v>1</v>
      </c>
      <c r="CI78" s="397">
        <f>IF(EXACT(VLOOKUP(CA78,OFERTA_0,3,FALSE),CC78),1,0)</f>
        <v>1</v>
      </c>
      <c r="CJ78" s="398">
        <f>IF(EXACT(VLOOKUP(CA78,OFERTA_0,4,FALSE),CD78),1,0)</f>
        <v>1</v>
      </c>
      <c r="CK78" s="398">
        <f t="shared" si="1183"/>
        <v>1</v>
      </c>
      <c r="CL78" s="398">
        <f t="shared" si="1183"/>
        <v>1</v>
      </c>
      <c r="CM78" s="398">
        <f>PRODUCT(CH78:CL78)</f>
        <v>1</v>
      </c>
      <c r="CN78" s="404">
        <f>ROUND(CF78,0)</f>
        <v>159793</v>
      </c>
      <c r="CO78" s="400">
        <f>CF78-CN78</f>
        <v>0</v>
      </c>
      <c r="CR78" s="1015" t="s">
        <v>485</v>
      </c>
      <c r="CS78" s="793" t="s">
        <v>486</v>
      </c>
      <c r="CT78" s="794" t="s">
        <v>148</v>
      </c>
      <c r="CU78" s="795">
        <v>4</v>
      </c>
      <c r="CV78" s="796">
        <v>21344</v>
      </c>
      <c r="CW78" s="797">
        <f t="shared" si="1184"/>
        <v>85376</v>
      </c>
      <c r="CX78" s="1002"/>
      <c r="CY78" s="397">
        <f>IF(EXACT(VLOOKUP(CR78,OFERTA_0,2,FALSE),CS78),1,0)</f>
        <v>1</v>
      </c>
      <c r="CZ78" s="397">
        <f>IF(EXACT(VLOOKUP(CR78,OFERTA_0,3,FALSE),CT78),1,0)</f>
        <v>1</v>
      </c>
      <c r="DA78" s="398">
        <f>IF(EXACT(VLOOKUP(CR78,OFERTA_0,4,FALSE),CU78),1,0)</f>
        <v>1</v>
      </c>
      <c r="DB78" s="398">
        <f t="shared" si="1185"/>
        <v>1</v>
      </c>
      <c r="DC78" s="398">
        <f t="shared" si="1185"/>
        <v>1</v>
      </c>
      <c r="DD78" s="398">
        <f>PRODUCT(CY78:DC78)</f>
        <v>1</v>
      </c>
      <c r="DE78" s="404">
        <f>ROUND(CW78,0)</f>
        <v>85376</v>
      </c>
      <c r="DF78" s="400">
        <f>CW78-DE78</f>
        <v>0</v>
      </c>
      <c r="DI78" s="621" t="s">
        <v>485</v>
      </c>
      <c r="DJ78" s="610" t="s">
        <v>486</v>
      </c>
      <c r="DK78" s="590" t="s">
        <v>148</v>
      </c>
      <c r="DL78" s="611">
        <v>4</v>
      </c>
      <c r="DM78" s="492">
        <v>25058</v>
      </c>
      <c r="DN78" s="488">
        <f t="shared" ref="DN78:DN96" si="1203">ROUND(DL78*DM78,0)</f>
        <v>100232</v>
      </c>
      <c r="DO78" s="543"/>
      <c r="DP78" s="397">
        <f>IF(EXACT(VLOOKUP(DI78,OFERTA_0,2,FALSE),DJ78),1,0)</f>
        <v>1</v>
      </c>
      <c r="DQ78" s="397">
        <f>IF(EXACT(VLOOKUP(DI78,OFERTA_0,3,FALSE),DK78),1,0)</f>
        <v>1</v>
      </c>
      <c r="DR78" s="398">
        <f>IF(EXACT(VLOOKUP(DI78,OFERTA_0,4,FALSE),DL78),1,0)</f>
        <v>1</v>
      </c>
      <c r="DS78" s="398">
        <f t="shared" si="1186"/>
        <v>1</v>
      </c>
      <c r="DT78" s="398">
        <f t="shared" si="1186"/>
        <v>1</v>
      </c>
      <c r="DU78" s="398">
        <f>PRODUCT(DP78:DT78)</f>
        <v>1</v>
      </c>
      <c r="DV78" s="404">
        <f>ROUND(DN78,0)</f>
        <v>100232</v>
      </c>
      <c r="DW78" s="400">
        <f>DN78-DV78</f>
        <v>0</v>
      </c>
      <c r="DZ78" s="621" t="s">
        <v>485</v>
      </c>
      <c r="EA78" s="610" t="s">
        <v>486</v>
      </c>
      <c r="EB78" s="590" t="s">
        <v>148</v>
      </c>
      <c r="EC78" s="611">
        <v>4</v>
      </c>
      <c r="ED78" s="492">
        <v>164745.9</v>
      </c>
      <c r="EE78" s="488">
        <f t="shared" si="1187"/>
        <v>658984</v>
      </c>
      <c r="EF78" s="543"/>
      <c r="EG78" s="397">
        <f>IF(EXACT(VLOOKUP(DZ78,OFERTA_0,2,FALSE),EA78),1,0)</f>
        <v>1</v>
      </c>
      <c r="EH78" s="397">
        <f>IF(EXACT(VLOOKUP(DZ78,OFERTA_0,3,FALSE),EB78),1,0)</f>
        <v>1</v>
      </c>
      <c r="EI78" s="398">
        <f>IF(EXACT(VLOOKUP(DZ78,OFERTA_0,4,FALSE),EC78),1,0)</f>
        <v>1</v>
      </c>
      <c r="EJ78" s="398">
        <f t="shared" si="1188"/>
        <v>1</v>
      </c>
      <c r="EK78" s="398">
        <f t="shared" si="1188"/>
        <v>1</v>
      </c>
      <c r="EL78" s="398">
        <f>PRODUCT(EG78:EK78)</f>
        <v>1</v>
      </c>
      <c r="EM78" s="404">
        <f>ROUND(EE78,0)</f>
        <v>658984</v>
      </c>
      <c r="EN78" s="400">
        <f>EE78-EM78</f>
        <v>0</v>
      </c>
      <c r="EQ78" s="621" t="s">
        <v>485</v>
      </c>
      <c r="ER78" s="610" t="s">
        <v>486</v>
      </c>
      <c r="ES78" s="590" t="s">
        <v>148</v>
      </c>
      <c r="ET78" s="611">
        <v>4</v>
      </c>
      <c r="EU78" s="492">
        <v>35400</v>
      </c>
      <c r="EV78" s="488">
        <f t="shared" si="1189"/>
        <v>141600</v>
      </c>
      <c r="EW78" s="543"/>
      <c r="EX78" s="397">
        <f>IF(EXACT(VLOOKUP(EQ78,OFERTA_0,2,FALSE),ER78),1,0)</f>
        <v>1</v>
      </c>
      <c r="EY78" s="397">
        <f>IF(EXACT(VLOOKUP(EQ78,OFERTA_0,3,FALSE),ES78),1,0)</f>
        <v>1</v>
      </c>
      <c r="EZ78" s="398">
        <f>IF(EXACT(VLOOKUP(EQ78,OFERTA_0,4,FALSE),ET78),1,0)</f>
        <v>1</v>
      </c>
      <c r="FA78" s="398">
        <f t="shared" si="1190"/>
        <v>1</v>
      </c>
      <c r="FB78" s="398">
        <f t="shared" si="1190"/>
        <v>1</v>
      </c>
      <c r="FC78" s="398">
        <f>PRODUCT(EX78:FB78)</f>
        <v>1</v>
      </c>
      <c r="FD78" s="404">
        <f>ROUND(EV78,0)</f>
        <v>141600</v>
      </c>
      <c r="FE78" s="400">
        <f>EV78-FD78</f>
        <v>0</v>
      </c>
      <c r="FH78" s="621" t="s">
        <v>485</v>
      </c>
      <c r="FI78" s="610" t="s">
        <v>486</v>
      </c>
      <c r="FJ78" s="590" t="s">
        <v>148</v>
      </c>
      <c r="FK78" s="611">
        <v>4</v>
      </c>
      <c r="FL78" s="492">
        <v>14625</v>
      </c>
      <c r="FM78" s="488">
        <f t="shared" si="1191"/>
        <v>58500</v>
      </c>
      <c r="FN78" s="543"/>
      <c r="FO78" s="397">
        <f>IF(EXACT(VLOOKUP(FH78,OFERTA_0,2,FALSE),FI78),1,0)</f>
        <v>1</v>
      </c>
      <c r="FP78" s="397">
        <f>IF(EXACT(VLOOKUP(FH78,OFERTA_0,3,FALSE),FJ78),1,0)</f>
        <v>1</v>
      </c>
      <c r="FQ78" s="398">
        <f>IF(EXACT(VLOOKUP(FH78,OFERTA_0,4,FALSE),FK78),1,0)</f>
        <v>1</v>
      </c>
      <c r="FR78" s="398">
        <f t="shared" si="1192"/>
        <v>1</v>
      </c>
      <c r="FS78" s="398">
        <f t="shared" si="1192"/>
        <v>1</v>
      </c>
      <c r="FT78" s="398">
        <f>PRODUCT(FO78:FS78)</f>
        <v>1</v>
      </c>
      <c r="FU78" s="404">
        <f>ROUND(FM78,0)</f>
        <v>58500</v>
      </c>
      <c r="FV78" s="400">
        <f>FM78-FU78</f>
        <v>0</v>
      </c>
      <c r="FY78" s="1042" t="s">
        <v>485</v>
      </c>
      <c r="FZ78" s="906" t="s">
        <v>486</v>
      </c>
      <c r="GA78" s="874" t="s">
        <v>148</v>
      </c>
      <c r="GB78" s="907">
        <v>4</v>
      </c>
      <c r="GC78" s="867">
        <v>10295</v>
      </c>
      <c r="GD78" s="864">
        <f t="shared" si="1193"/>
        <v>41180</v>
      </c>
      <c r="GE78" s="1037"/>
      <c r="GF78" s="397">
        <f>IF(EXACT(VLOOKUP(FY78,OFERTA_0,2,FALSE),FZ78),1,0)</f>
        <v>1</v>
      </c>
      <c r="GG78" s="397">
        <f>IF(EXACT(VLOOKUP(FY78,OFERTA_0,3,FALSE),GA78),1,0)</f>
        <v>1</v>
      </c>
      <c r="GH78" s="398">
        <f>IF(EXACT(VLOOKUP(FY78,OFERTA_0,4,FALSE),GB78),1,0)</f>
        <v>1</v>
      </c>
      <c r="GI78" s="398">
        <f t="shared" si="1194"/>
        <v>1</v>
      </c>
      <c r="GJ78" s="398">
        <f t="shared" si="1194"/>
        <v>1</v>
      </c>
      <c r="GK78" s="398">
        <f>PRODUCT(GF78:GJ78)</f>
        <v>1</v>
      </c>
      <c r="GL78" s="404">
        <f>ROUND(GD78,0)</f>
        <v>41180</v>
      </c>
      <c r="GM78" s="400">
        <f>GD78-GL78</f>
        <v>0</v>
      </c>
      <c r="GP78" s="621" t="s">
        <v>485</v>
      </c>
      <c r="GQ78" s="610" t="s">
        <v>486</v>
      </c>
      <c r="GR78" s="590" t="s">
        <v>148</v>
      </c>
      <c r="GS78" s="611">
        <v>4</v>
      </c>
      <c r="GT78" s="492">
        <v>25182</v>
      </c>
      <c r="GU78" s="488">
        <f t="shared" ref="GU78:GU96" si="1204">ROUND(GS78*GT78,0)</f>
        <v>100728</v>
      </c>
      <c r="GV78" s="543"/>
      <c r="GW78" s="397">
        <f>IF(EXACT(VLOOKUP(GP78,OFERTA_0,2,FALSE),GQ78),1,0)</f>
        <v>1</v>
      </c>
      <c r="GX78" s="397">
        <f>IF(EXACT(VLOOKUP(GP78,OFERTA_0,3,FALSE),GR78),1,0)</f>
        <v>1</v>
      </c>
      <c r="GY78" s="398">
        <f>IF(EXACT(VLOOKUP(GP78,OFERTA_0,4,FALSE),GS78),1,0)</f>
        <v>1</v>
      </c>
      <c r="GZ78" s="398">
        <f t="shared" si="1195"/>
        <v>1</v>
      </c>
      <c r="HA78" s="398">
        <f t="shared" si="1195"/>
        <v>1</v>
      </c>
      <c r="HB78" s="398">
        <f>PRODUCT(GW78:HA78)</f>
        <v>1</v>
      </c>
      <c r="HC78" s="404">
        <f>ROUND(GU78,0)</f>
        <v>100728</v>
      </c>
      <c r="HD78" s="400">
        <f>GU78-HC78</f>
        <v>0</v>
      </c>
      <c r="HG78" s="621" t="s">
        <v>485</v>
      </c>
      <c r="HH78" s="610" t="s">
        <v>486</v>
      </c>
      <c r="HI78" s="590" t="s">
        <v>148</v>
      </c>
      <c r="HJ78" s="611">
        <v>4</v>
      </c>
      <c r="HK78" s="492">
        <v>12433.373453837836</v>
      </c>
      <c r="HL78" s="488">
        <f t="shared" si="1196"/>
        <v>49733</v>
      </c>
      <c r="HM78" s="543"/>
      <c r="HN78" s="397">
        <f>IF(EXACT(VLOOKUP(HG78,OFERTA_0,2,FALSE),HH78),1,0)</f>
        <v>1</v>
      </c>
      <c r="HO78" s="397">
        <f>IF(EXACT(VLOOKUP(HG78,OFERTA_0,3,FALSE),HI78),1,0)</f>
        <v>1</v>
      </c>
      <c r="HP78" s="398">
        <f>IF(EXACT(VLOOKUP(HG78,OFERTA_0,4,FALSE),HJ78),1,0)</f>
        <v>1</v>
      </c>
      <c r="HQ78" s="398">
        <f t="shared" si="1197"/>
        <v>1</v>
      </c>
      <c r="HR78" s="398">
        <f t="shared" si="1197"/>
        <v>1</v>
      </c>
      <c r="HS78" s="398">
        <f>PRODUCT(HN78:HR78)</f>
        <v>1</v>
      </c>
      <c r="HT78" s="404">
        <f>ROUND(HL78,0)</f>
        <v>49733</v>
      </c>
      <c r="HU78" s="400">
        <f>HL78-HT78</f>
        <v>0</v>
      </c>
      <c r="HX78" s="621" t="s">
        <v>485</v>
      </c>
      <c r="HY78" s="610" t="s">
        <v>486</v>
      </c>
      <c r="HZ78" s="590" t="s">
        <v>148</v>
      </c>
      <c r="IA78" s="611">
        <v>4</v>
      </c>
      <c r="IB78" s="492">
        <v>20000</v>
      </c>
      <c r="IC78" s="488">
        <f t="shared" si="1198"/>
        <v>80000</v>
      </c>
      <c r="ID78" s="543"/>
      <c r="IE78" s="397">
        <f>IF(EXACT(VLOOKUP(HX78,OFERTA_0,2,FALSE),HY78),1,0)</f>
        <v>1</v>
      </c>
      <c r="IF78" s="397">
        <f>IF(EXACT(VLOOKUP(HX78,OFERTA_0,3,FALSE),HZ78),1,0)</f>
        <v>1</v>
      </c>
      <c r="IG78" s="398">
        <f>IF(EXACT(VLOOKUP(HX78,OFERTA_0,4,FALSE),IA78),1,0)</f>
        <v>1</v>
      </c>
      <c r="IH78" s="398">
        <f t="shared" si="1199"/>
        <v>1</v>
      </c>
      <c r="II78" s="398">
        <f t="shared" si="1199"/>
        <v>1</v>
      </c>
      <c r="IJ78" s="398">
        <f>PRODUCT(IE78:II78)</f>
        <v>1</v>
      </c>
      <c r="IK78" s="404">
        <f>ROUND(IC78,0)</f>
        <v>80000</v>
      </c>
      <c r="IL78" s="400">
        <f>IC78-IK78</f>
        <v>0</v>
      </c>
      <c r="IO78" s="621" t="s">
        <v>485</v>
      </c>
      <c r="IP78" s="610" t="s">
        <v>486</v>
      </c>
      <c r="IQ78" s="590" t="s">
        <v>148</v>
      </c>
      <c r="IR78" s="611">
        <v>4</v>
      </c>
      <c r="IS78" s="492">
        <v>12100</v>
      </c>
      <c r="IT78" s="488">
        <f t="shared" si="1200"/>
        <v>48400</v>
      </c>
      <c r="IU78" s="543"/>
      <c r="IV78" s="397">
        <f>IF(EXACT(VLOOKUP(IO78,OFERTA_0,2,FALSE),IP78),1,0)</f>
        <v>1</v>
      </c>
      <c r="IW78" s="397">
        <f>IF(EXACT(VLOOKUP(IO78,OFERTA_0,3,FALSE),IQ78),1,0)</f>
        <v>1</v>
      </c>
      <c r="IX78" s="398">
        <f>IF(EXACT(VLOOKUP(IO78,OFERTA_0,4,FALSE),IR78),1,0)</f>
        <v>1</v>
      </c>
      <c r="IY78" s="398">
        <f t="shared" si="1201"/>
        <v>1</v>
      </c>
      <c r="IZ78" s="398">
        <f t="shared" si="1201"/>
        <v>1</v>
      </c>
      <c r="JA78" s="398">
        <f>PRODUCT(IV78:IZ78)</f>
        <v>1</v>
      </c>
      <c r="JB78" s="404">
        <f>ROUND(IT78,0)</f>
        <v>48400</v>
      </c>
      <c r="JC78" s="400">
        <f>IT78-JB78</f>
        <v>0</v>
      </c>
      <c r="JF78" s="621" t="s">
        <v>485</v>
      </c>
      <c r="JG78" s="610" t="s">
        <v>486</v>
      </c>
      <c r="JH78" s="590" t="s">
        <v>148</v>
      </c>
      <c r="JI78" s="611">
        <v>4</v>
      </c>
      <c r="JJ78" s="492">
        <v>24855</v>
      </c>
      <c r="JK78" s="488">
        <f t="shared" ref="JK78:JK96" si="1205">ROUND(JI78*JJ78,0)</f>
        <v>99420</v>
      </c>
      <c r="JL78" s="543"/>
      <c r="JM78" s="397">
        <f>IF(EXACT(VLOOKUP(JF78,OFERTA_0,2,FALSE),JG78),1,0)</f>
        <v>1</v>
      </c>
      <c r="JN78" s="397">
        <f>IF(EXACT(VLOOKUP(JF78,OFERTA_0,3,FALSE),JH78),1,0)</f>
        <v>1</v>
      </c>
      <c r="JO78" s="398">
        <f>IF(EXACT(VLOOKUP(JF78,OFERTA_0,4,FALSE),JI78),1,0)</f>
        <v>1</v>
      </c>
      <c r="JP78" s="398">
        <f t="shared" si="1202"/>
        <v>1</v>
      </c>
      <c r="JQ78" s="398">
        <f t="shared" si="1202"/>
        <v>1</v>
      </c>
      <c r="JR78" s="398">
        <f>PRODUCT(JM78:JQ78)</f>
        <v>1</v>
      </c>
      <c r="JS78" s="404">
        <f>ROUND(JK78,0)</f>
        <v>99420</v>
      </c>
      <c r="JT78" s="400">
        <f>JK78-JS78</f>
        <v>0</v>
      </c>
    </row>
    <row r="79" spans="2:280" ht="103.5" customHeight="1">
      <c r="B79" s="483" t="s">
        <v>487</v>
      </c>
      <c r="C79" s="544" t="s">
        <v>488</v>
      </c>
      <c r="D79" s="497" t="s">
        <v>235</v>
      </c>
      <c r="E79" s="545">
        <v>5</v>
      </c>
      <c r="F79" s="492"/>
      <c r="G79" s="488">
        <f t="shared" si="1175"/>
        <v>0</v>
      </c>
      <c r="H79" s="543"/>
      <c r="K79" s="483"/>
      <c r="L79" s="544"/>
      <c r="M79" s="497"/>
      <c r="N79" s="545"/>
      <c r="O79" s="492"/>
      <c r="P79" s="488"/>
      <c r="Q79" s="543"/>
      <c r="R79" s="397" t="e">
        <f>IF(EXACT(VLOOKUP(K79,OFERTA_0,2,FALSE),L79),1,0)</f>
        <v>#N/A</v>
      </c>
      <c r="S79" s="397" t="e">
        <f>IF(EXACT(VLOOKUP(K79,OFERTA_0,3,FALSE),M79),1,0)</f>
        <v>#N/A</v>
      </c>
      <c r="T79" s="398" t="e">
        <f>IF(EXACT(VLOOKUP(K79,OFERTA_0,4,FALSE),N79),1,0)</f>
        <v>#N/A</v>
      </c>
      <c r="U79" s="398">
        <f t="shared" si="1176"/>
        <v>0</v>
      </c>
      <c r="V79" s="398">
        <f t="shared" si="1176"/>
        <v>0</v>
      </c>
      <c r="W79" s="398" t="e">
        <f>PRODUCT(R79:V79)</f>
        <v>#N/A</v>
      </c>
      <c r="X79" s="404">
        <f>ROUND(P79,0)</f>
        <v>0</v>
      </c>
      <c r="Y79" s="400">
        <f>P79-X79</f>
        <v>0</v>
      </c>
      <c r="Z79" s="392"/>
      <c r="AA79" s="392"/>
      <c r="AB79" s="621" t="s">
        <v>487</v>
      </c>
      <c r="AC79" s="610" t="s">
        <v>488</v>
      </c>
      <c r="AD79" s="590" t="s">
        <v>235</v>
      </c>
      <c r="AE79" s="611">
        <v>5</v>
      </c>
      <c r="AF79" s="492">
        <v>44087</v>
      </c>
      <c r="AG79" s="488">
        <f t="shared" si="1177"/>
        <v>220435</v>
      </c>
      <c r="AH79" s="543"/>
      <c r="AI79" s="397">
        <f>IF(EXACT(VLOOKUP(AB79,OFERTA_0,2,FALSE),AC79),1,0)</f>
        <v>1</v>
      </c>
      <c r="AJ79" s="397">
        <f>IF(EXACT(VLOOKUP(AB79,OFERTA_0,3,FALSE),AD79),1,0)</f>
        <v>1</v>
      </c>
      <c r="AK79" s="398">
        <f>IF(EXACT(VLOOKUP(AB79,OFERTA_0,4,FALSE),AE79),1,0)</f>
        <v>1</v>
      </c>
      <c r="AL79" s="398">
        <f t="shared" si="1178"/>
        <v>1</v>
      </c>
      <c r="AM79" s="398">
        <f t="shared" si="1178"/>
        <v>1</v>
      </c>
      <c r="AN79" s="398">
        <f>PRODUCT(AI79:AM79)</f>
        <v>1</v>
      </c>
      <c r="AO79" s="404">
        <f>ROUND(AG79,0)</f>
        <v>220435</v>
      </c>
      <c r="AP79" s="400">
        <f>AG79-AO79</f>
        <v>0</v>
      </c>
      <c r="AQ79" s="392"/>
      <c r="AR79" s="392"/>
      <c r="AS79" s="940" t="s">
        <v>487</v>
      </c>
      <c r="AT79" s="685" t="s">
        <v>488</v>
      </c>
      <c r="AU79" s="648" t="s">
        <v>235</v>
      </c>
      <c r="AV79" s="686">
        <v>5</v>
      </c>
      <c r="AW79" s="641">
        <v>80044.052559999982</v>
      </c>
      <c r="AX79" s="638">
        <f t="shared" si="1179"/>
        <v>400220</v>
      </c>
      <c r="AY79" s="936"/>
      <c r="AZ79" s="397">
        <f>IF(EXACT(VLOOKUP(AS79,OFERTA_0,2,FALSE),AT79),1,0)</f>
        <v>1</v>
      </c>
      <c r="BA79" s="397">
        <f>IF(EXACT(VLOOKUP(AS79,OFERTA_0,3,FALSE),AU79),1,0)</f>
        <v>1</v>
      </c>
      <c r="BB79" s="398">
        <f>IF(EXACT(VLOOKUP(AS79,OFERTA_0,4,FALSE),AV79),1,0)</f>
        <v>1</v>
      </c>
      <c r="BC79" s="398">
        <f t="shared" si="1180"/>
        <v>1</v>
      </c>
      <c r="BD79" s="398">
        <f t="shared" si="1180"/>
        <v>1</v>
      </c>
      <c r="BE79" s="398">
        <f>PRODUCT(AZ79:BD79)</f>
        <v>1</v>
      </c>
      <c r="BF79" s="404">
        <f>ROUND(AX79,0)</f>
        <v>400220</v>
      </c>
      <c r="BG79" s="400">
        <f>AX79-BF79</f>
        <v>0</v>
      </c>
      <c r="BJ79" s="954" t="s">
        <v>751</v>
      </c>
      <c r="BK79" s="1056" t="s">
        <v>820</v>
      </c>
      <c r="BL79" s="707" t="s">
        <v>673</v>
      </c>
      <c r="BM79" s="739">
        <v>5</v>
      </c>
      <c r="BN79" s="709">
        <v>79033</v>
      </c>
      <c r="BO79" s="710">
        <v>395165</v>
      </c>
      <c r="BP79" s="706"/>
      <c r="BQ79" s="397">
        <v>1</v>
      </c>
      <c r="BR79" s="397">
        <f>IF(EXACT(VLOOKUP(BJ79,OFERTA_0,3,FALSE),BL79),1,0)</f>
        <v>1</v>
      </c>
      <c r="BS79" s="398">
        <f>IF(EXACT(VLOOKUP(BJ79,OFERTA_0,4,FALSE),BM79),1,0)</f>
        <v>1</v>
      </c>
      <c r="BT79" s="398">
        <f t="shared" si="1181"/>
        <v>1</v>
      </c>
      <c r="BU79" s="398">
        <f t="shared" si="1181"/>
        <v>1</v>
      </c>
      <c r="BV79" s="398">
        <f>PRODUCT(BQ79:BU79)</f>
        <v>1</v>
      </c>
      <c r="BW79" s="404">
        <f>ROUND(BO79,0)</f>
        <v>395165</v>
      </c>
      <c r="BX79" s="400">
        <f>BO79-BW79</f>
        <v>0</v>
      </c>
      <c r="CA79" s="621" t="s">
        <v>487</v>
      </c>
      <c r="CB79" s="775" t="s">
        <v>488</v>
      </c>
      <c r="CC79" s="590" t="s">
        <v>235</v>
      </c>
      <c r="CD79" s="611">
        <v>5</v>
      </c>
      <c r="CE79" s="759">
        <v>27191.7</v>
      </c>
      <c r="CF79" s="757">
        <f t="shared" si="1182"/>
        <v>135959</v>
      </c>
      <c r="CG79" s="993"/>
      <c r="CH79" s="397">
        <f>IF(EXACT(VLOOKUP(CA79,OFERTA_0,2,FALSE),CB79),1,0)</f>
        <v>1</v>
      </c>
      <c r="CI79" s="397">
        <f>IF(EXACT(VLOOKUP(CA79,OFERTA_0,3,FALSE),CC79),1,0)</f>
        <v>1</v>
      </c>
      <c r="CJ79" s="398">
        <f>IF(EXACT(VLOOKUP(CA79,OFERTA_0,4,FALSE),CD79),1,0)</f>
        <v>1</v>
      </c>
      <c r="CK79" s="398">
        <f t="shared" si="1183"/>
        <v>1</v>
      </c>
      <c r="CL79" s="398">
        <f t="shared" si="1183"/>
        <v>1</v>
      </c>
      <c r="CM79" s="398">
        <f>PRODUCT(CH79:CL79)</f>
        <v>1</v>
      </c>
      <c r="CN79" s="404">
        <f>ROUND(CF79,0)</f>
        <v>135959</v>
      </c>
      <c r="CO79" s="400">
        <f>CF79-CN79</f>
        <v>0</v>
      </c>
      <c r="CR79" s="1015" t="s">
        <v>487</v>
      </c>
      <c r="CS79" s="793" t="s">
        <v>488</v>
      </c>
      <c r="CT79" s="794" t="s">
        <v>235</v>
      </c>
      <c r="CU79" s="795">
        <v>5</v>
      </c>
      <c r="CV79" s="796">
        <v>96048</v>
      </c>
      <c r="CW79" s="797">
        <f t="shared" si="1184"/>
        <v>480240</v>
      </c>
      <c r="CX79" s="1002"/>
      <c r="CY79" s="397">
        <f>IF(EXACT(VLOOKUP(CR79,OFERTA_0,2,FALSE),CS79),1,0)</f>
        <v>1</v>
      </c>
      <c r="CZ79" s="397">
        <f>IF(EXACT(VLOOKUP(CR79,OFERTA_0,3,FALSE),CT79),1,0)</f>
        <v>1</v>
      </c>
      <c r="DA79" s="398">
        <f>IF(EXACT(VLOOKUP(CR79,OFERTA_0,4,FALSE),CU79),1,0)</f>
        <v>1</v>
      </c>
      <c r="DB79" s="398">
        <f t="shared" si="1185"/>
        <v>1</v>
      </c>
      <c r="DC79" s="398">
        <f t="shared" si="1185"/>
        <v>1</v>
      </c>
      <c r="DD79" s="398">
        <f>PRODUCT(CY79:DC79)</f>
        <v>1</v>
      </c>
      <c r="DE79" s="404">
        <f>ROUND(CW79,0)</f>
        <v>480240</v>
      </c>
      <c r="DF79" s="400">
        <f>CW79-DE79</f>
        <v>0</v>
      </c>
      <c r="DI79" s="621" t="s">
        <v>487</v>
      </c>
      <c r="DJ79" s="610" t="s">
        <v>488</v>
      </c>
      <c r="DK79" s="590" t="s">
        <v>235</v>
      </c>
      <c r="DL79" s="611">
        <v>5</v>
      </c>
      <c r="DM79" s="492">
        <v>79272</v>
      </c>
      <c r="DN79" s="488">
        <f t="shared" si="1203"/>
        <v>396360</v>
      </c>
      <c r="DO79" s="543"/>
      <c r="DP79" s="397">
        <f>IF(EXACT(VLOOKUP(DI79,OFERTA_0,2,FALSE),DJ79),1,0)</f>
        <v>1</v>
      </c>
      <c r="DQ79" s="397">
        <f>IF(EXACT(VLOOKUP(DI79,OFERTA_0,3,FALSE),DK79),1,0)</f>
        <v>1</v>
      </c>
      <c r="DR79" s="398">
        <f>IF(EXACT(VLOOKUP(DI79,OFERTA_0,4,FALSE),DL79),1,0)</f>
        <v>1</v>
      </c>
      <c r="DS79" s="398">
        <f t="shared" si="1186"/>
        <v>1</v>
      </c>
      <c r="DT79" s="398">
        <f t="shared" si="1186"/>
        <v>1</v>
      </c>
      <c r="DU79" s="398">
        <f>PRODUCT(DP79:DT79)</f>
        <v>1</v>
      </c>
      <c r="DV79" s="404">
        <f>ROUND(DN79,0)</f>
        <v>396360</v>
      </c>
      <c r="DW79" s="400">
        <f>DN79-DV79</f>
        <v>0</v>
      </c>
      <c r="DZ79" s="621" t="s">
        <v>487</v>
      </c>
      <c r="EA79" s="610" t="s">
        <v>488</v>
      </c>
      <c r="EB79" s="590" t="s">
        <v>235</v>
      </c>
      <c r="EC79" s="611">
        <v>5</v>
      </c>
      <c r="ED79" s="492">
        <v>109593</v>
      </c>
      <c r="EE79" s="488">
        <f t="shared" si="1187"/>
        <v>547965</v>
      </c>
      <c r="EF79" s="543"/>
      <c r="EG79" s="397">
        <f>IF(EXACT(VLOOKUP(DZ79,OFERTA_0,2,FALSE),EA79),1,0)</f>
        <v>1</v>
      </c>
      <c r="EH79" s="397">
        <f>IF(EXACT(VLOOKUP(DZ79,OFERTA_0,3,FALSE),EB79),1,0)</f>
        <v>1</v>
      </c>
      <c r="EI79" s="398">
        <f>IF(EXACT(VLOOKUP(DZ79,OFERTA_0,4,FALSE),EC79),1,0)</f>
        <v>1</v>
      </c>
      <c r="EJ79" s="398">
        <f t="shared" si="1188"/>
        <v>1</v>
      </c>
      <c r="EK79" s="398">
        <f t="shared" si="1188"/>
        <v>1</v>
      </c>
      <c r="EL79" s="398">
        <f>PRODUCT(EG79:EK79)</f>
        <v>1</v>
      </c>
      <c r="EM79" s="404">
        <f>ROUND(EE79,0)</f>
        <v>547965</v>
      </c>
      <c r="EN79" s="400">
        <f>EE79-EM79</f>
        <v>0</v>
      </c>
      <c r="EQ79" s="621" t="s">
        <v>487</v>
      </c>
      <c r="ER79" s="610" t="s">
        <v>488</v>
      </c>
      <c r="ES79" s="590" t="s">
        <v>235</v>
      </c>
      <c r="ET79" s="611">
        <v>5</v>
      </c>
      <c r="EU79" s="492">
        <v>45700</v>
      </c>
      <c r="EV79" s="488">
        <f t="shared" si="1189"/>
        <v>228500</v>
      </c>
      <c r="EW79" s="543"/>
      <c r="EX79" s="397">
        <f>IF(EXACT(VLOOKUP(EQ79,OFERTA_0,2,FALSE),ER79),1,0)</f>
        <v>1</v>
      </c>
      <c r="EY79" s="397">
        <f>IF(EXACT(VLOOKUP(EQ79,OFERTA_0,3,FALSE),ES79),1,0)</f>
        <v>1</v>
      </c>
      <c r="EZ79" s="398">
        <f>IF(EXACT(VLOOKUP(EQ79,OFERTA_0,4,FALSE),ET79),1,0)</f>
        <v>1</v>
      </c>
      <c r="FA79" s="398">
        <f t="shared" si="1190"/>
        <v>1</v>
      </c>
      <c r="FB79" s="398">
        <f t="shared" si="1190"/>
        <v>1</v>
      </c>
      <c r="FC79" s="398">
        <f>PRODUCT(EX79:FB79)</f>
        <v>1</v>
      </c>
      <c r="FD79" s="404">
        <f>ROUND(EV79,0)</f>
        <v>228500</v>
      </c>
      <c r="FE79" s="400">
        <f>EV79-FD79</f>
        <v>0</v>
      </c>
      <c r="FH79" s="621" t="s">
        <v>487</v>
      </c>
      <c r="FI79" s="610" t="s">
        <v>488</v>
      </c>
      <c r="FJ79" s="590" t="s">
        <v>235</v>
      </c>
      <c r="FK79" s="611">
        <v>5</v>
      </c>
      <c r="FL79" s="492">
        <v>68250</v>
      </c>
      <c r="FM79" s="488">
        <f t="shared" si="1191"/>
        <v>341250</v>
      </c>
      <c r="FN79" s="543"/>
      <c r="FO79" s="397">
        <f>IF(EXACT(VLOOKUP(FH79,OFERTA_0,2,FALSE),FI79),1,0)</f>
        <v>1</v>
      </c>
      <c r="FP79" s="397">
        <f>IF(EXACT(VLOOKUP(FH79,OFERTA_0,3,FALSE),FJ79),1,0)</f>
        <v>1</v>
      </c>
      <c r="FQ79" s="398">
        <f>IF(EXACT(VLOOKUP(FH79,OFERTA_0,4,FALSE),FK79),1,0)</f>
        <v>1</v>
      </c>
      <c r="FR79" s="398">
        <f t="shared" si="1192"/>
        <v>1</v>
      </c>
      <c r="FS79" s="398">
        <f t="shared" si="1192"/>
        <v>1</v>
      </c>
      <c r="FT79" s="398">
        <f>PRODUCT(FO79:FS79)</f>
        <v>1</v>
      </c>
      <c r="FU79" s="404">
        <f>ROUND(FM79,0)</f>
        <v>341250</v>
      </c>
      <c r="FV79" s="400">
        <f>FM79-FU79</f>
        <v>0</v>
      </c>
      <c r="FY79" s="1042" t="s">
        <v>487</v>
      </c>
      <c r="FZ79" s="906" t="s">
        <v>488</v>
      </c>
      <c r="GA79" s="874" t="s">
        <v>235</v>
      </c>
      <c r="GB79" s="907">
        <v>5</v>
      </c>
      <c r="GC79" s="867">
        <v>83630</v>
      </c>
      <c r="GD79" s="864">
        <f t="shared" si="1193"/>
        <v>418150</v>
      </c>
      <c r="GE79" s="1037"/>
      <c r="GF79" s="397">
        <f>IF(EXACT(VLOOKUP(FY79,OFERTA_0,2,FALSE),FZ79),1,0)</f>
        <v>1</v>
      </c>
      <c r="GG79" s="397">
        <f>IF(EXACT(VLOOKUP(FY79,OFERTA_0,3,FALSE),GA79),1,0)</f>
        <v>1</v>
      </c>
      <c r="GH79" s="398">
        <f>IF(EXACT(VLOOKUP(FY79,OFERTA_0,4,FALSE),GB79),1,0)</f>
        <v>1</v>
      </c>
      <c r="GI79" s="398">
        <f t="shared" si="1194"/>
        <v>1</v>
      </c>
      <c r="GJ79" s="398">
        <f t="shared" si="1194"/>
        <v>1</v>
      </c>
      <c r="GK79" s="398">
        <f>PRODUCT(GF79:GJ79)</f>
        <v>1</v>
      </c>
      <c r="GL79" s="404">
        <f>ROUND(GD79,0)</f>
        <v>418150</v>
      </c>
      <c r="GM79" s="400">
        <f>GD79-GL79</f>
        <v>0</v>
      </c>
      <c r="GP79" s="621" t="s">
        <v>487</v>
      </c>
      <c r="GQ79" s="610" t="s">
        <v>488</v>
      </c>
      <c r="GR79" s="590" t="s">
        <v>235</v>
      </c>
      <c r="GS79" s="611">
        <v>5</v>
      </c>
      <c r="GT79" s="492">
        <v>79670</v>
      </c>
      <c r="GU79" s="488">
        <f t="shared" si="1204"/>
        <v>398350</v>
      </c>
      <c r="GV79" s="543"/>
      <c r="GW79" s="397">
        <f>IF(EXACT(VLOOKUP(GP79,OFERTA_0,2,FALSE),GQ79),1,0)</f>
        <v>1</v>
      </c>
      <c r="GX79" s="397">
        <f>IF(EXACT(VLOOKUP(GP79,OFERTA_0,3,FALSE),GR79),1,0)</f>
        <v>1</v>
      </c>
      <c r="GY79" s="398">
        <f>IF(EXACT(VLOOKUP(GP79,OFERTA_0,4,FALSE),GS79),1,0)</f>
        <v>1</v>
      </c>
      <c r="GZ79" s="398">
        <f t="shared" si="1195"/>
        <v>1</v>
      </c>
      <c r="HA79" s="398">
        <f t="shared" si="1195"/>
        <v>1</v>
      </c>
      <c r="HB79" s="398">
        <f>PRODUCT(GW79:HA79)</f>
        <v>1</v>
      </c>
      <c r="HC79" s="404">
        <f>ROUND(GU79,0)</f>
        <v>398350</v>
      </c>
      <c r="HD79" s="400">
        <f>GU79-HC79</f>
        <v>0</v>
      </c>
      <c r="HG79" s="621" t="s">
        <v>487</v>
      </c>
      <c r="HH79" s="610" t="s">
        <v>488</v>
      </c>
      <c r="HI79" s="590" t="s">
        <v>235</v>
      </c>
      <c r="HJ79" s="611">
        <v>5</v>
      </c>
      <c r="HK79" s="492">
        <v>26647.851533837835</v>
      </c>
      <c r="HL79" s="488">
        <f t="shared" si="1196"/>
        <v>133239</v>
      </c>
      <c r="HM79" s="543"/>
      <c r="HN79" s="397">
        <f>IF(EXACT(VLOOKUP(HG79,OFERTA_0,2,FALSE),HH79),1,0)</f>
        <v>1</v>
      </c>
      <c r="HO79" s="397">
        <f>IF(EXACT(VLOOKUP(HG79,OFERTA_0,3,FALSE),HI79),1,0)</f>
        <v>1</v>
      </c>
      <c r="HP79" s="398">
        <f>IF(EXACT(VLOOKUP(HG79,OFERTA_0,4,FALSE),HJ79),1,0)</f>
        <v>1</v>
      </c>
      <c r="HQ79" s="398">
        <f t="shared" si="1197"/>
        <v>1</v>
      </c>
      <c r="HR79" s="398">
        <f t="shared" si="1197"/>
        <v>1</v>
      </c>
      <c r="HS79" s="398">
        <f>PRODUCT(HN79:HR79)</f>
        <v>1</v>
      </c>
      <c r="HT79" s="404">
        <f>ROUND(HL79,0)</f>
        <v>133239</v>
      </c>
      <c r="HU79" s="400">
        <f>HL79-HT79</f>
        <v>0</v>
      </c>
      <c r="HX79" s="621" t="s">
        <v>487</v>
      </c>
      <c r="HY79" s="610" t="s">
        <v>488</v>
      </c>
      <c r="HZ79" s="590" t="s">
        <v>235</v>
      </c>
      <c r="IA79" s="611">
        <v>5</v>
      </c>
      <c r="IB79" s="492">
        <v>150000</v>
      </c>
      <c r="IC79" s="488">
        <f t="shared" si="1198"/>
        <v>750000</v>
      </c>
      <c r="ID79" s="543"/>
      <c r="IE79" s="397">
        <f>IF(EXACT(VLOOKUP(HX79,OFERTA_0,2,FALSE),HY79),1,0)</f>
        <v>1</v>
      </c>
      <c r="IF79" s="397">
        <f>IF(EXACT(VLOOKUP(HX79,OFERTA_0,3,FALSE),HZ79),1,0)</f>
        <v>1</v>
      </c>
      <c r="IG79" s="398">
        <f>IF(EXACT(VLOOKUP(HX79,OFERTA_0,4,FALSE),IA79),1,0)</f>
        <v>1</v>
      </c>
      <c r="IH79" s="398">
        <f t="shared" si="1199"/>
        <v>1</v>
      </c>
      <c r="II79" s="398">
        <f t="shared" si="1199"/>
        <v>1</v>
      </c>
      <c r="IJ79" s="398">
        <f>PRODUCT(IE79:II79)</f>
        <v>1</v>
      </c>
      <c r="IK79" s="404">
        <f>ROUND(IC79,0)</f>
        <v>750000</v>
      </c>
      <c r="IL79" s="400">
        <f>IC79-IK79</f>
        <v>0</v>
      </c>
      <c r="IO79" s="621" t="s">
        <v>487</v>
      </c>
      <c r="IP79" s="610" t="s">
        <v>488</v>
      </c>
      <c r="IQ79" s="590" t="s">
        <v>235</v>
      </c>
      <c r="IR79" s="611">
        <v>5</v>
      </c>
      <c r="IS79" s="492">
        <v>82800</v>
      </c>
      <c r="IT79" s="488">
        <f t="shared" si="1200"/>
        <v>414000</v>
      </c>
      <c r="IU79" s="543"/>
      <c r="IV79" s="397">
        <f>IF(EXACT(VLOOKUP(IO79,OFERTA_0,2,FALSE),IP79),1,0)</f>
        <v>1</v>
      </c>
      <c r="IW79" s="397">
        <f>IF(EXACT(VLOOKUP(IO79,OFERTA_0,3,FALSE),IQ79),1,0)</f>
        <v>1</v>
      </c>
      <c r="IX79" s="398">
        <f>IF(EXACT(VLOOKUP(IO79,OFERTA_0,4,FALSE),IR79),1,0)</f>
        <v>1</v>
      </c>
      <c r="IY79" s="398">
        <f t="shared" si="1201"/>
        <v>1</v>
      </c>
      <c r="IZ79" s="398">
        <f t="shared" si="1201"/>
        <v>1</v>
      </c>
      <c r="JA79" s="398">
        <f>PRODUCT(IV79:IZ79)</f>
        <v>1</v>
      </c>
      <c r="JB79" s="404">
        <f>ROUND(IT79,0)</f>
        <v>414000</v>
      </c>
      <c r="JC79" s="400">
        <f>IT79-JB79</f>
        <v>0</v>
      </c>
      <c r="JF79" s="621" t="s">
        <v>487</v>
      </c>
      <c r="JG79" s="610" t="s">
        <v>488</v>
      </c>
      <c r="JH79" s="590" t="s">
        <v>235</v>
      </c>
      <c r="JI79" s="611">
        <v>5</v>
      </c>
      <c r="JJ79" s="492">
        <v>78635</v>
      </c>
      <c r="JK79" s="488">
        <f t="shared" si="1205"/>
        <v>393175</v>
      </c>
      <c r="JL79" s="543"/>
      <c r="JM79" s="397">
        <f>IF(EXACT(VLOOKUP(JF79,OFERTA_0,2,FALSE),JG79),1,0)</f>
        <v>1</v>
      </c>
      <c r="JN79" s="397">
        <f>IF(EXACT(VLOOKUP(JF79,OFERTA_0,3,FALSE),JH79),1,0)</f>
        <v>1</v>
      </c>
      <c r="JO79" s="398">
        <f>IF(EXACT(VLOOKUP(JF79,OFERTA_0,4,FALSE),JI79),1,0)</f>
        <v>1</v>
      </c>
      <c r="JP79" s="398">
        <f t="shared" si="1202"/>
        <v>1</v>
      </c>
      <c r="JQ79" s="398">
        <f t="shared" si="1202"/>
        <v>1</v>
      </c>
      <c r="JR79" s="398">
        <f>PRODUCT(JM79:JQ79)</f>
        <v>1</v>
      </c>
      <c r="JS79" s="404">
        <f>ROUND(JK79,0)</f>
        <v>393175</v>
      </c>
      <c r="JT79" s="400">
        <f>JK79-JS79</f>
        <v>0</v>
      </c>
    </row>
    <row r="80" spans="2:280" ht="96.75" customHeight="1">
      <c r="B80" s="483" t="s">
        <v>489</v>
      </c>
      <c r="C80" s="544" t="s">
        <v>490</v>
      </c>
      <c r="D80" s="497" t="s">
        <v>235</v>
      </c>
      <c r="E80" s="545">
        <v>10</v>
      </c>
      <c r="F80" s="492"/>
      <c r="G80" s="488">
        <f t="shared" si="1175"/>
        <v>0</v>
      </c>
      <c r="H80" s="543"/>
      <c r="K80" s="483"/>
      <c r="L80" s="544"/>
      <c r="M80" s="497"/>
      <c r="N80" s="545"/>
      <c r="O80" s="492"/>
      <c r="P80" s="488"/>
      <c r="Q80" s="543"/>
      <c r="R80" s="397" t="e">
        <f>IF(EXACT(VLOOKUP(K80,OFERTA_0,2,FALSE),L80),1,0)</f>
        <v>#N/A</v>
      </c>
      <c r="S80" s="397" t="e">
        <f>IF(EXACT(VLOOKUP(K80,OFERTA_0,3,FALSE),M80),1,0)</f>
        <v>#N/A</v>
      </c>
      <c r="T80" s="398" t="e">
        <f>IF(EXACT(VLOOKUP(K80,OFERTA_0,4,FALSE),N80),1,0)</f>
        <v>#N/A</v>
      </c>
      <c r="U80" s="398">
        <f t="shared" si="1176"/>
        <v>0</v>
      </c>
      <c r="V80" s="398">
        <f t="shared" si="1176"/>
        <v>0</v>
      </c>
      <c r="W80" s="398" t="e">
        <f>PRODUCT(R80:V80)</f>
        <v>#N/A</v>
      </c>
      <c r="X80" s="404">
        <f>ROUND(P80,0)</f>
        <v>0</v>
      </c>
      <c r="Y80" s="400">
        <f>P80-X80</f>
        <v>0</v>
      </c>
      <c r="Z80" s="392"/>
      <c r="AA80" s="392"/>
      <c r="AB80" s="621" t="s">
        <v>489</v>
      </c>
      <c r="AC80" s="610" t="s">
        <v>490</v>
      </c>
      <c r="AD80" s="590" t="s">
        <v>235</v>
      </c>
      <c r="AE80" s="611">
        <v>10</v>
      </c>
      <c r="AF80" s="492">
        <v>59517.450000000004</v>
      </c>
      <c r="AG80" s="488">
        <f t="shared" si="1177"/>
        <v>595175</v>
      </c>
      <c r="AH80" s="543"/>
      <c r="AI80" s="397">
        <f>IF(EXACT(VLOOKUP(AB80,OFERTA_0,2,FALSE),AC80),1,0)</f>
        <v>1</v>
      </c>
      <c r="AJ80" s="397">
        <f>IF(EXACT(VLOOKUP(AB80,OFERTA_0,3,FALSE),AD80),1,0)</f>
        <v>1</v>
      </c>
      <c r="AK80" s="398">
        <f>IF(EXACT(VLOOKUP(AB80,OFERTA_0,4,FALSE),AE80),1,0)</f>
        <v>1</v>
      </c>
      <c r="AL80" s="398">
        <f t="shared" si="1178"/>
        <v>1</v>
      </c>
      <c r="AM80" s="398">
        <f t="shared" si="1178"/>
        <v>1</v>
      </c>
      <c r="AN80" s="398">
        <f>PRODUCT(AI80:AM80)</f>
        <v>1</v>
      </c>
      <c r="AO80" s="404">
        <f>ROUND(AG80,0)</f>
        <v>595175</v>
      </c>
      <c r="AP80" s="400">
        <f>AG80-AO80</f>
        <v>0</v>
      </c>
      <c r="AQ80" s="392"/>
      <c r="AR80" s="392"/>
      <c r="AS80" s="940" t="s">
        <v>489</v>
      </c>
      <c r="AT80" s="685" t="s">
        <v>490</v>
      </c>
      <c r="AU80" s="648" t="s">
        <v>235</v>
      </c>
      <c r="AV80" s="686">
        <v>10</v>
      </c>
      <c r="AW80" s="641">
        <v>143103.51731999998</v>
      </c>
      <c r="AX80" s="638">
        <f t="shared" si="1179"/>
        <v>1431035</v>
      </c>
      <c r="AY80" s="936"/>
      <c r="AZ80" s="397">
        <f>IF(EXACT(VLOOKUP(AS80,OFERTA_0,2,FALSE),AT80),1,0)</f>
        <v>1</v>
      </c>
      <c r="BA80" s="397">
        <f>IF(EXACT(VLOOKUP(AS80,OFERTA_0,3,FALSE),AU80),1,0)</f>
        <v>1</v>
      </c>
      <c r="BB80" s="398">
        <f>IF(EXACT(VLOOKUP(AS80,OFERTA_0,4,FALSE),AV80),1,0)</f>
        <v>1</v>
      </c>
      <c r="BC80" s="398">
        <f t="shared" si="1180"/>
        <v>1</v>
      </c>
      <c r="BD80" s="398">
        <f t="shared" si="1180"/>
        <v>1</v>
      </c>
      <c r="BE80" s="398">
        <f>PRODUCT(AZ80:BD80)</f>
        <v>1</v>
      </c>
      <c r="BF80" s="404">
        <f>ROUND(AX80,0)</f>
        <v>1431035</v>
      </c>
      <c r="BG80" s="400">
        <f>AX80-BF80</f>
        <v>0</v>
      </c>
      <c r="BJ80" s="954" t="s">
        <v>752</v>
      </c>
      <c r="BK80" s="1056" t="s">
        <v>831</v>
      </c>
      <c r="BL80" s="707" t="s">
        <v>673</v>
      </c>
      <c r="BM80" s="739">
        <v>10</v>
      </c>
      <c r="BN80" s="709">
        <v>87306</v>
      </c>
      <c r="BO80" s="710">
        <v>873060</v>
      </c>
      <c r="BP80" s="706"/>
      <c r="BQ80" s="397">
        <v>1</v>
      </c>
      <c r="BR80" s="397">
        <f>IF(EXACT(VLOOKUP(BJ80,OFERTA_0,3,FALSE),BL80),1,0)</f>
        <v>1</v>
      </c>
      <c r="BS80" s="398">
        <f>IF(EXACT(VLOOKUP(BJ80,OFERTA_0,4,FALSE),BM80),1,0)</f>
        <v>1</v>
      </c>
      <c r="BT80" s="398">
        <f t="shared" si="1181"/>
        <v>1</v>
      </c>
      <c r="BU80" s="398">
        <f t="shared" si="1181"/>
        <v>1</v>
      </c>
      <c r="BV80" s="398">
        <f>PRODUCT(BQ80:BU80)</f>
        <v>1</v>
      </c>
      <c r="BW80" s="404">
        <f>ROUND(BO80,0)</f>
        <v>873060</v>
      </c>
      <c r="BX80" s="400">
        <f>BO80-BW80</f>
        <v>0</v>
      </c>
      <c r="CA80" s="621" t="s">
        <v>489</v>
      </c>
      <c r="CB80" s="775" t="s">
        <v>490</v>
      </c>
      <c r="CC80" s="590" t="s">
        <v>235</v>
      </c>
      <c r="CD80" s="611">
        <v>10</v>
      </c>
      <c r="CE80" s="759">
        <v>36479.4</v>
      </c>
      <c r="CF80" s="757">
        <f t="shared" si="1182"/>
        <v>364794</v>
      </c>
      <c r="CG80" s="993"/>
      <c r="CH80" s="397">
        <f>IF(EXACT(VLOOKUP(CA80,OFERTA_0,2,FALSE),CB80),1,0)</f>
        <v>1</v>
      </c>
      <c r="CI80" s="397">
        <f>IF(EXACT(VLOOKUP(CA80,OFERTA_0,3,FALSE),CC80),1,0)</f>
        <v>1</v>
      </c>
      <c r="CJ80" s="398">
        <f>IF(EXACT(VLOOKUP(CA80,OFERTA_0,4,FALSE),CD80),1,0)</f>
        <v>1</v>
      </c>
      <c r="CK80" s="398">
        <f t="shared" si="1183"/>
        <v>1</v>
      </c>
      <c r="CL80" s="398">
        <f t="shared" si="1183"/>
        <v>1</v>
      </c>
      <c r="CM80" s="398">
        <f>PRODUCT(CH80:CL80)</f>
        <v>1</v>
      </c>
      <c r="CN80" s="404">
        <f>ROUND(CF80,0)</f>
        <v>364794</v>
      </c>
      <c r="CO80" s="400">
        <f>CF80-CN80</f>
        <v>0</v>
      </c>
      <c r="CR80" s="1015" t="s">
        <v>489</v>
      </c>
      <c r="CS80" s="793" t="s">
        <v>490</v>
      </c>
      <c r="CT80" s="794" t="s">
        <v>235</v>
      </c>
      <c r="CU80" s="795">
        <v>10</v>
      </c>
      <c r="CV80" s="796">
        <v>165880</v>
      </c>
      <c r="CW80" s="797">
        <f t="shared" si="1184"/>
        <v>1658800</v>
      </c>
      <c r="CX80" s="1002"/>
      <c r="CY80" s="397">
        <f>IF(EXACT(VLOOKUP(CR80,OFERTA_0,2,FALSE),CS80),1,0)</f>
        <v>1</v>
      </c>
      <c r="CZ80" s="397">
        <f>IF(EXACT(VLOOKUP(CR80,OFERTA_0,3,FALSE),CT80),1,0)</f>
        <v>1</v>
      </c>
      <c r="DA80" s="398">
        <f>IF(EXACT(VLOOKUP(CR80,OFERTA_0,4,FALSE),CU80),1,0)</f>
        <v>1</v>
      </c>
      <c r="DB80" s="398">
        <f t="shared" si="1185"/>
        <v>1</v>
      </c>
      <c r="DC80" s="398">
        <f t="shared" si="1185"/>
        <v>1</v>
      </c>
      <c r="DD80" s="398">
        <f>PRODUCT(CY80:DC80)</f>
        <v>1</v>
      </c>
      <c r="DE80" s="404">
        <f>ROUND(CW80,0)</f>
        <v>1658800</v>
      </c>
      <c r="DF80" s="400">
        <f>CW80-DE80</f>
        <v>0</v>
      </c>
      <c r="DI80" s="621" t="s">
        <v>489</v>
      </c>
      <c r="DJ80" s="610" t="s">
        <v>490</v>
      </c>
      <c r="DK80" s="590" t="s">
        <v>235</v>
      </c>
      <c r="DL80" s="611">
        <v>10</v>
      </c>
      <c r="DM80" s="492">
        <v>87570</v>
      </c>
      <c r="DN80" s="488">
        <f t="shared" si="1203"/>
        <v>875700</v>
      </c>
      <c r="DO80" s="543"/>
      <c r="DP80" s="397">
        <f>IF(EXACT(VLOOKUP(DI80,OFERTA_0,2,FALSE),DJ80),1,0)</f>
        <v>1</v>
      </c>
      <c r="DQ80" s="397">
        <f>IF(EXACT(VLOOKUP(DI80,OFERTA_0,3,FALSE),DK80),1,0)</f>
        <v>1</v>
      </c>
      <c r="DR80" s="398">
        <f>IF(EXACT(VLOOKUP(DI80,OFERTA_0,4,FALSE),DL80),1,0)</f>
        <v>1</v>
      </c>
      <c r="DS80" s="398">
        <f t="shared" si="1186"/>
        <v>1</v>
      </c>
      <c r="DT80" s="398">
        <f t="shared" si="1186"/>
        <v>1</v>
      </c>
      <c r="DU80" s="398">
        <f>PRODUCT(DP80:DT80)</f>
        <v>1</v>
      </c>
      <c r="DV80" s="404">
        <f>ROUND(DN80,0)</f>
        <v>875700</v>
      </c>
      <c r="DW80" s="400">
        <f>DN80-DV80</f>
        <v>0</v>
      </c>
      <c r="DZ80" s="621" t="s">
        <v>489</v>
      </c>
      <c r="EA80" s="610" t="s">
        <v>490</v>
      </c>
      <c r="EB80" s="590" t="s">
        <v>235</v>
      </c>
      <c r="EC80" s="611">
        <v>10</v>
      </c>
      <c r="ED80" s="492">
        <v>178200</v>
      </c>
      <c r="EE80" s="488">
        <f t="shared" si="1187"/>
        <v>1782000</v>
      </c>
      <c r="EF80" s="543"/>
      <c r="EG80" s="397">
        <f>IF(EXACT(VLOOKUP(DZ80,OFERTA_0,2,FALSE),EA80),1,0)</f>
        <v>1</v>
      </c>
      <c r="EH80" s="397">
        <f>IF(EXACT(VLOOKUP(DZ80,OFERTA_0,3,FALSE),EB80),1,0)</f>
        <v>1</v>
      </c>
      <c r="EI80" s="398">
        <f>IF(EXACT(VLOOKUP(DZ80,OFERTA_0,4,FALSE),EC80),1,0)</f>
        <v>1</v>
      </c>
      <c r="EJ80" s="398">
        <f t="shared" si="1188"/>
        <v>1</v>
      </c>
      <c r="EK80" s="398">
        <f t="shared" si="1188"/>
        <v>1</v>
      </c>
      <c r="EL80" s="398">
        <f>PRODUCT(EG80:EK80)</f>
        <v>1</v>
      </c>
      <c r="EM80" s="404">
        <f>ROUND(EE80,0)</f>
        <v>1782000</v>
      </c>
      <c r="EN80" s="400">
        <f>EE80-EM80</f>
        <v>0</v>
      </c>
      <c r="EQ80" s="621" t="s">
        <v>489</v>
      </c>
      <c r="ER80" s="610" t="s">
        <v>490</v>
      </c>
      <c r="ES80" s="590" t="s">
        <v>235</v>
      </c>
      <c r="ET80" s="611">
        <v>10</v>
      </c>
      <c r="EU80" s="492">
        <v>57600</v>
      </c>
      <c r="EV80" s="488">
        <f t="shared" si="1189"/>
        <v>576000</v>
      </c>
      <c r="EW80" s="543"/>
      <c r="EX80" s="397">
        <f>IF(EXACT(VLOOKUP(EQ80,OFERTA_0,2,FALSE),ER80),1,0)</f>
        <v>1</v>
      </c>
      <c r="EY80" s="397">
        <f>IF(EXACT(VLOOKUP(EQ80,OFERTA_0,3,FALSE),ES80),1,0)</f>
        <v>1</v>
      </c>
      <c r="EZ80" s="398">
        <f>IF(EXACT(VLOOKUP(EQ80,OFERTA_0,4,FALSE),ET80),1,0)</f>
        <v>1</v>
      </c>
      <c r="FA80" s="398">
        <f t="shared" si="1190"/>
        <v>1</v>
      </c>
      <c r="FB80" s="398">
        <f t="shared" si="1190"/>
        <v>1</v>
      </c>
      <c r="FC80" s="398">
        <f>PRODUCT(EX80:FB80)</f>
        <v>1</v>
      </c>
      <c r="FD80" s="404">
        <f>ROUND(EV80,0)</f>
        <v>576000</v>
      </c>
      <c r="FE80" s="400">
        <f>EV80-FD80</f>
        <v>0</v>
      </c>
      <c r="FH80" s="621" t="s">
        <v>489</v>
      </c>
      <c r="FI80" s="610" t="s">
        <v>490</v>
      </c>
      <c r="FJ80" s="590" t="s">
        <v>235</v>
      </c>
      <c r="FK80" s="611">
        <v>10</v>
      </c>
      <c r="FL80" s="492">
        <v>87750</v>
      </c>
      <c r="FM80" s="488">
        <f t="shared" si="1191"/>
        <v>877500</v>
      </c>
      <c r="FN80" s="543"/>
      <c r="FO80" s="397">
        <f>IF(EXACT(VLOOKUP(FH80,OFERTA_0,2,FALSE),FI80),1,0)</f>
        <v>1</v>
      </c>
      <c r="FP80" s="397">
        <f>IF(EXACT(VLOOKUP(FH80,OFERTA_0,3,FALSE),FJ80),1,0)</f>
        <v>1</v>
      </c>
      <c r="FQ80" s="398">
        <f>IF(EXACT(VLOOKUP(FH80,OFERTA_0,4,FALSE),FK80),1,0)</f>
        <v>1</v>
      </c>
      <c r="FR80" s="398">
        <f t="shared" si="1192"/>
        <v>1</v>
      </c>
      <c r="FS80" s="398">
        <f t="shared" si="1192"/>
        <v>1</v>
      </c>
      <c r="FT80" s="398">
        <f>PRODUCT(FO80:FS80)</f>
        <v>1</v>
      </c>
      <c r="FU80" s="404">
        <f>ROUND(FM80,0)</f>
        <v>877500</v>
      </c>
      <c r="FV80" s="400">
        <f>FM80-FU80</f>
        <v>0</v>
      </c>
      <c r="FY80" s="1042" t="s">
        <v>489</v>
      </c>
      <c r="FZ80" s="906" t="s">
        <v>490</v>
      </c>
      <c r="GA80" s="874" t="s">
        <v>235</v>
      </c>
      <c r="GB80" s="907">
        <v>10</v>
      </c>
      <c r="GC80" s="867">
        <v>167260</v>
      </c>
      <c r="GD80" s="864">
        <f t="shared" si="1193"/>
        <v>1672600</v>
      </c>
      <c r="GE80" s="1037"/>
      <c r="GF80" s="397">
        <f>IF(EXACT(VLOOKUP(FY80,OFERTA_0,2,FALSE),FZ80),1,0)</f>
        <v>1</v>
      </c>
      <c r="GG80" s="397">
        <f>IF(EXACT(VLOOKUP(FY80,OFERTA_0,3,FALSE),GA80),1,0)</f>
        <v>1</v>
      </c>
      <c r="GH80" s="398">
        <f>IF(EXACT(VLOOKUP(FY80,OFERTA_0,4,FALSE),GB80),1,0)</f>
        <v>1</v>
      </c>
      <c r="GI80" s="398">
        <f t="shared" si="1194"/>
        <v>1</v>
      </c>
      <c r="GJ80" s="398">
        <f t="shared" si="1194"/>
        <v>1</v>
      </c>
      <c r="GK80" s="398">
        <f>PRODUCT(GF80:GJ80)</f>
        <v>1</v>
      </c>
      <c r="GL80" s="404">
        <f>ROUND(GD80,0)</f>
        <v>1672600</v>
      </c>
      <c r="GM80" s="400">
        <f>GD80-GL80</f>
        <v>0</v>
      </c>
      <c r="GP80" s="621" t="s">
        <v>489</v>
      </c>
      <c r="GQ80" s="610" t="s">
        <v>490</v>
      </c>
      <c r="GR80" s="590" t="s">
        <v>235</v>
      </c>
      <c r="GS80" s="611">
        <v>10</v>
      </c>
      <c r="GT80" s="492">
        <v>88010</v>
      </c>
      <c r="GU80" s="488">
        <f t="shared" si="1204"/>
        <v>880100</v>
      </c>
      <c r="GV80" s="543"/>
      <c r="GW80" s="397">
        <f>IF(EXACT(VLOOKUP(GP80,OFERTA_0,2,FALSE),GQ80),1,0)</f>
        <v>1</v>
      </c>
      <c r="GX80" s="397">
        <f>IF(EXACT(VLOOKUP(GP80,OFERTA_0,3,FALSE),GR80),1,0)</f>
        <v>1</v>
      </c>
      <c r="GY80" s="398">
        <f>IF(EXACT(VLOOKUP(GP80,OFERTA_0,4,FALSE),GS80),1,0)</f>
        <v>1</v>
      </c>
      <c r="GZ80" s="398">
        <f t="shared" si="1195"/>
        <v>1</v>
      </c>
      <c r="HA80" s="398">
        <f t="shared" si="1195"/>
        <v>1</v>
      </c>
      <c r="HB80" s="398">
        <f>PRODUCT(GW80:HA80)</f>
        <v>1</v>
      </c>
      <c r="HC80" s="404">
        <f>ROUND(GU80,0)</f>
        <v>880100</v>
      </c>
      <c r="HD80" s="400">
        <f>GU80-HC80</f>
        <v>0</v>
      </c>
      <c r="HG80" s="621" t="s">
        <v>489</v>
      </c>
      <c r="HH80" s="610" t="s">
        <v>490</v>
      </c>
      <c r="HI80" s="590" t="s">
        <v>235</v>
      </c>
      <c r="HJ80" s="611">
        <v>10</v>
      </c>
      <c r="HK80" s="492">
        <v>31089.160122810805</v>
      </c>
      <c r="HL80" s="488">
        <f t="shared" si="1196"/>
        <v>310892</v>
      </c>
      <c r="HM80" s="543"/>
      <c r="HN80" s="397">
        <f>IF(EXACT(VLOOKUP(HG80,OFERTA_0,2,FALSE),HH80),1,0)</f>
        <v>1</v>
      </c>
      <c r="HO80" s="397">
        <f>IF(EXACT(VLOOKUP(HG80,OFERTA_0,3,FALSE),HI80),1,0)</f>
        <v>1</v>
      </c>
      <c r="HP80" s="398">
        <f>IF(EXACT(VLOOKUP(HG80,OFERTA_0,4,FALSE),HJ80),1,0)</f>
        <v>1</v>
      </c>
      <c r="HQ80" s="398">
        <f t="shared" si="1197"/>
        <v>1</v>
      </c>
      <c r="HR80" s="398">
        <f t="shared" si="1197"/>
        <v>1</v>
      </c>
      <c r="HS80" s="398">
        <f>PRODUCT(HN80:HR80)</f>
        <v>1</v>
      </c>
      <c r="HT80" s="404">
        <f>ROUND(HL80,0)</f>
        <v>310892</v>
      </c>
      <c r="HU80" s="400">
        <f>HL80-HT80</f>
        <v>0</v>
      </c>
      <c r="HX80" s="621" t="s">
        <v>489</v>
      </c>
      <c r="HY80" s="610" t="s">
        <v>490</v>
      </c>
      <c r="HZ80" s="590" t="s">
        <v>235</v>
      </c>
      <c r="IA80" s="611">
        <v>10</v>
      </c>
      <c r="IB80" s="492">
        <v>130000</v>
      </c>
      <c r="IC80" s="488">
        <f t="shared" si="1198"/>
        <v>1300000</v>
      </c>
      <c r="ID80" s="543"/>
      <c r="IE80" s="397">
        <f>IF(EXACT(VLOOKUP(HX80,OFERTA_0,2,FALSE),HY80),1,0)</f>
        <v>1</v>
      </c>
      <c r="IF80" s="397">
        <f>IF(EXACT(VLOOKUP(HX80,OFERTA_0,3,FALSE),HZ80),1,0)</f>
        <v>1</v>
      </c>
      <c r="IG80" s="398">
        <f>IF(EXACT(VLOOKUP(HX80,OFERTA_0,4,FALSE),IA80),1,0)</f>
        <v>1</v>
      </c>
      <c r="IH80" s="398">
        <f t="shared" si="1199"/>
        <v>1</v>
      </c>
      <c r="II80" s="398">
        <f t="shared" si="1199"/>
        <v>1</v>
      </c>
      <c r="IJ80" s="398">
        <f>PRODUCT(IE80:II80)</f>
        <v>1</v>
      </c>
      <c r="IK80" s="404">
        <f>ROUND(IC80,0)</f>
        <v>1300000</v>
      </c>
      <c r="IL80" s="400">
        <f>IC80-IK80</f>
        <v>0</v>
      </c>
      <c r="IO80" s="621" t="s">
        <v>489</v>
      </c>
      <c r="IP80" s="610" t="s">
        <v>490</v>
      </c>
      <c r="IQ80" s="590" t="s">
        <v>235</v>
      </c>
      <c r="IR80" s="611">
        <v>10</v>
      </c>
      <c r="IS80" s="492">
        <v>109000</v>
      </c>
      <c r="IT80" s="488">
        <f t="shared" si="1200"/>
        <v>1090000</v>
      </c>
      <c r="IU80" s="543"/>
      <c r="IV80" s="397">
        <f>IF(EXACT(VLOOKUP(IO80,OFERTA_0,2,FALSE),IP80),1,0)</f>
        <v>1</v>
      </c>
      <c r="IW80" s="397">
        <f>IF(EXACT(VLOOKUP(IO80,OFERTA_0,3,FALSE),IQ80),1,0)</f>
        <v>1</v>
      </c>
      <c r="IX80" s="398">
        <f>IF(EXACT(VLOOKUP(IO80,OFERTA_0,4,FALSE),IR80),1,0)</f>
        <v>1</v>
      </c>
      <c r="IY80" s="398">
        <f t="shared" si="1201"/>
        <v>1</v>
      </c>
      <c r="IZ80" s="398">
        <f t="shared" si="1201"/>
        <v>1</v>
      </c>
      <c r="JA80" s="398">
        <f>PRODUCT(IV80:IZ80)</f>
        <v>1</v>
      </c>
      <c r="JB80" s="404">
        <f>ROUND(IT80,0)</f>
        <v>1090000</v>
      </c>
      <c r="JC80" s="400">
        <f>IT80-JB80</f>
        <v>0</v>
      </c>
      <c r="JF80" s="621" t="s">
        <v>489</v>
      </c>
      <c r="JG80" s="610" t="s">
        <v>490</v>
      </c>
      <c r="JH80" s="590" t="s">
        <v>235</v>
      </c>
      <c r="JI80" s="611">
        <v>10</v>
      </c>
      <c r="JJ80" s="492">
        <v>86867</v>
      </c>
      <c r="JK80" s="488">
        <f t="shared" si="1205"/>
        <v>868670</v>
      </c>
      <c r="JL80" s="543"/>
      <c r="JM80" s="397">
        <f>IF(EXACT(VLOOKUP(JF80,OFERTA_0,2,FALSE),JG80),1,0)</f>
        <v>1</v>
      </c>
      <c r="JN80" s="397">
        <f>IF(EXACT(VLOOKUP(JF80,OFERTA_0,3,FALSE),JH80),1,0)</f>
        <v>1</v>
      </c>
      <c r="JO80" s="398">
        <f>IF(EXACT(VLOOKUP(JF80,OFERTA_0,4,FALSE),JI80),1,0)</f>
        <v>1</v>
      </c>
      <c r="JP80" s="398">
        <f t="shared" si="1202"/>
        <v>1</v>
      </c>
      <c r="JQ80" s="398">
        <f t="shared" si="1202"/>
        <v>1</v>
      </c>
      <c r="JR80" s="398">
        <f>PRODUCT(JM80:JQ80)</f>
        <v>1</v>
      </c>
      <c r="JS80" s="404">
        <f>ROUND(JK80,0)</f>
        <v>868670</v>
      </c>
      <c r="JT80" s="400">
        <f>JK80-JS80</f>
        <v>0</v>
      </c>
    </row>
    <row r="81" spans="2:280" ht="71.25">
      <c r="B81" s="483" t="s">
        <v>491</v>
      </c>
      <c r="C81" s="544" t="s">
        <v>492</v>
      </c>
      <c r="D81" s="497" t="s">
        <v>235</v>
      </c>
      <c r="E81" s="545">
        <v>5</v>
      </c>
      <c r="F81" s="492"/>
      <c r="G81" s="488">
        <f t="shared" si="1175"/>
        <v>0</v>
      </c>
      <c r="H81" s="543"/>
      <c r="K81" s="483"/>
      <c r="L81" s="544"/>
      <c r="M81" s="497"/>
      <c r="N81" s="545"/>
      <c r="O81" s="492"/>
      <c r="P81" s="488"/>
      <c r="Q81" s="543"/>
      <c r="R81" s="397" t="e">
        <f t="shared" ref="R81:R86" si="1206">IF(EXACT(VLOOKUP(K81,OFERTA_0,2,FALSE),L81),1,0)</f>
        <v>#N/A</v>
      </c>
      <c r="S81" s="397" t="e">
        <f t="shared" ref="S81:S86" si="1207">IF(EXACT(VLOOKUP(K81,OFERTA_0,3,FALSE),M81),1,0)</f>
        <v>#N/A</v>
      </c>
      <c r="T81" s="398" t="e">
        <f t="shared" ref="T81:T86" si="1208">IF(EXACT(VLOOKUP(K81,OFERTA_0,4,FALSE),N81),1,0)</f>
        <v>#N/A</v>
      </c>
      <c r="U81" s="398">
        <f t="shared" ref="U81:U86" si="1209">IF(O81=0,0,1)</f>
        <v>0</v>
      </c>
      <c r="V81" s="398">
        <f t="shared" ref="V81:V86" si="1210">IF(P81=0,0,1)</f>
        <v>0</v>
      </c>
      <c r="W81" s="398" t="e">
        <f t="shared" ref="W81:W86" si="1211">PRODUCT(R81:V81)</f>
        <v>#N/A</v>
      </c>
      <c r="X81" s="404">
        <f t="shared" ref="X81:X86" si="1212">ROUND(P81,0)</f>
        <v>0</v>
      </c>
      <c r="Y81" s="400">
        <f t="shared" ref="Y81:Y86" si="1213">P81-X81</f>
        <v>0</v>
      </c>
      <c r="Z81" s="392"/>
      <c r="AA81" s="392"/>
      <c r="AB81" s="621" t="s">
        <v>491</v>
      </c>
      <c r="AC81" s="610" t="s">
        <v>492</v>
      </c>
      <c r="AD81" s="590" t="s">
        <v>235</v>
      </c>
      <c r="AE81" s="611">
        <v>5</v>
      </c>
      <c r="AF81" s="492">
        <v>55904</v>
      </c>
      <c r="AG81" s="488">
        <f t="shared" si="1177"/>
        <v>279520</v>
      </c>
      <c r="AH81" s="543"/>
      <c r="AI81" s="397">
        <f t="shared" ref="AI81:AI86" si="1214">IF(EXACT(VLOOKUP(AB81,OFERTA_0,2,FALSE),AC81),1,0)</f>
        <v>1</v>
      </c>
      <c r="AJ81" s="397">
        <f t="shared" ref="AJ81:AJ86" si="1215">IF(EXACT(VLOOKUP(AB81,OFERTA_0,3,FALSE),AD81),1,0)</f>
        <v>1</v>
      </c>
      <c r="AK81" s="398">
        <f t="shared" ref="AK81:AK86" si="1216">IF(EXACT(VLOOKUP(AB81,OFERTA_0,4,FALSE),AE81),1,0)</f>
        <v>1</v>
      </c>
      <c r="AL81" s="398">
        <f t="shared" ref="AL81:AL86" si="1217">IF(AF81=0,0,1)</f>
        <v>1</v>
      </c>
      <c r="AM81" s="398">
        <f t="shared" ref="AM81:AM86" si="1218">IF(AG81=0,0,1)</f>
        <v>1</v>
      </c>
      <c r="AN81" s="398">
        <f t="shared" ref="AN81:AN86" si="1219">PRODUCT(AI81:AM81)</f>
        <v>1</v>
      </c>
      <c r="AO81" s="404">
        <f t="shared" ref="AO81:AO86" si="1220">ROUND(AG81,0)</f>
        <v>279520</v>
      </c>
      <c r="AP81" s="400">
        <f t="shared" ref="AP81:AP86" si="1221">AG81-AO81</f>
        <v>0</v>
      </c>
      <c r="AQ81" s="392"/>
      <c r="AR81" s="392"/>
      <c r="AS81" s="940" t="s">
        <v>491</v>
      </c>
      <c r="AT81" s="685" t="s">
        <v>492</v>
      </c>
      <c r="AU81" s="648" t="s">
        <v>235</v>
      </c>
      <c r="AV81" s="686">
        <v>5</v>
      </c>
      <c r="AW81" s="641">
        <v>147479.4166</v>
      </c>
      <c r="AX81" s="638">
        <f t="shared" si="1179"/>
        <v>737397</v>
      </c>
      <c r="AY81" s="936"/>
      <c r="AZ81" s="397">
        <f t="shared" ref="AZ81:AZ86" si="1222">IF(EXACT(VLOOKUP(AS81,OFERTA_0,2,FALSE),AT81),1,0)</f>
        <v>1</v>
      </c>
      <c r="BA81" s="397">
        <f t="shared" ref="BA81:BA86" si="1223">IF(EXACT(VLOOKUP(AS81,OFERTA_0,3,FALSE),AU81),1,0)</f>
        <v>1</v>
      </c>
      <c r="BB81" s="398">
        <f t="shared" ref="BB81:BB86" si="1224">IF(EXACT(VLOOKUP(AS81,OFERTA_0,4,FALSE),AV81),1,0)</f>
        <v>1</v>
      </c>
      <c r="BC81" s="398">
        <f t="shared" ref="BC81:BC86" si="1225">IF(AW81=0,0,1)</f>
        <v>1</v>
      </c>
      <c r="BD81" s="398">
        <f t="shared" ref="BD81:BD86" si="1226">IF(AX81=0,0,1)</f>
        <v>1</v>
      </c>
      <c r="BE81" s="398">
        <f t="shared" ref="BE81:BE86" si="1227">PRODUCT(AZ81:BD81)</f>
        <v>1</v>
      </c>
      <c r="BF81" s="404">
        <f t="shared" ref="BF81:BF86" si="1228">ROUND(AX81,0)</f>
        <v>737397</v>
      </c>
      <c r="BG81" s="400">
        <f t="shared" ref="BG81:BG86" si="1229">AX81-BF81</f>
        <v>0</v>
      </c>
      <c r="BJ81" s="954" t="s">
        <v>753</v>
      </c>
      <c r="BK81" s="1056" t="s">
        <v>492</v>
      </c>
      <c r="BL81" s="707" t="s">
        <v>673</v>
      </c>
      <c r="BM81" s="739">
        <v>5</v>
      </c>
      <c r="BN81" s="709">
        <v>56938</v>
      </c>
      <c r="BO81" s="710">
        <v>284690</v>
      </c>
      <c r="BP81" s="706"/>
      <c r="BQ81" s="397">
        <f t="shared" ref="BQ81:BQ85" si="1230">IF(EXACT(VLOOKUP(BJ81,OFERTA_0,2,FALSE),BK81),1,0)</f>
        <v>1</v>
      </c>
      <c r="BR81" s="397">
        <f t="shared" ref="BR81:BR86" si="1231">IF(EXACT(VLOOKUP(BJ81,OFERTA_0,3,FALSE),BL81),1,0)</f>
        <v>1</v>
      </c>
      <c r="BS81" s="398">
        <f t="shared" ref="BS81:BS86" si="1232">IF(EXACT(VLOOKUP(BJ81,OFERTA_0,4,FALSE),BM81),1,0)</f>
        <v>1</v>
      </c>
      <c r="BT81" s="398">
        <f t="shared" ref="BT81:BT86" si="1233">IF(BN81=0,0,1)</f>
        <v>1</v>
      </c>
      <c r="BU81" s="398">
        <f t="shared" ref="BU81:BU86" si="1234">IF(BO81=0,0,1)</f>
        <v>1</v>
      </c>
      <c r="BV81" s="398">
        <f t="shared" ref="BV81:BV86" si="1235">PRODUCT(BQ81:BU81)</f>
        <v>1</v>
      </c>
      <c r="BW81" s="404">
        <f t="shared" ref="BW81:BW86" si="1236">ROUND(BO81,0)</f>
        <v>284690</v>
      </c>
      <c r="BX81" s="400">
        <f t="shared" ref="BX81:BX86" si="1237">BO81-BW81</f>
        <v>0</v>
      </c>
      <c r="CA81" s="621" t="s">
        <v>491</v>
      </c>
      <c r="CB81" s="775" t="s">
        <v>492</v>
      </c>
      <c r="CC81" s="590" t="s">
        <v>235</v>
      </c>
      <c r="CD81" s="611">
        <v>5</v>
      </c>
      <c r="CE81" s="759">
        <v>95115</v>
      </c>
      <c r="CF81" s="757">
        <f t="shared" si="1182"/>
        <v>475575</v>
      </c>
      <c r="CG81" s="993"/>
      <c r="CH81" s="397">
        <f t="shared" ref="CH81:CH86" si="1238">IF(EXACT(VLOOKUP(CA81,OFERTA_0,2,FALSE),CB81),1,0)</f>
        <v>1</v>
      </c>
      <c r="CI81" s="397">
        <f t="shared" ref="CI81:CI86" si="1239">IF(EXACT(VLOOKUP(CA81,OFERTA_0,3,FALSE),CC81),1,0)</f>
        <v>1</v>
      </c>
      <c r="CJ81" s="398">
        <f t="shared" ref="CJ81:CJ86" si="1240">IF(EXACT(VLOOKUP(CA81,OFERTA_0,4,FALSE),CD81),1,0)</f>
        <v>1</v>
      </c>
      <c r="CK81" s="398">
        <f t="shared" ref="CK81:CK86" si="1241">IF(CE81=0,0,1)</f>
        <v>1</v>
      </c>
      <c r="CL81" s="398">
        <f t="shared" ref="CL81:CL86" si="1242">IF(CF81=0,0,1)</f>
        <v>1</v>
      </c>
      <c r="CM81" s="398">
        <f t="shared" ref="CM81:CM86" si="1243">PRODUCT(CH81:CL81)</f>
        <v>1</v>
      </c>
      <c r="CN81" s="404">
        <f t="shared" ref="CN81:CN86" si="1244">ROUND(CF81,0)</f>
        <v>475575</v>
      </c>
      <c r="CO81" s="400">
        <f t="shared" ref="CO81:CO86" si="1245">CF81-CN81</f>
        <v>0</v>
      </c>
      <c r="CR81" s="1015" t="s">
        <v>491</v>
      </c>
      <c r="CS81" s="793" t="s">
        <v>492</v>
      </c>
      <c r="CT81" s="794" t="s">
        <v>235</v>
      </c>
      <c r="CU81" s="795">
        <v>5</v>
      </c>
      <c r="CV81" s="796">
        <v>153120</v>
      </c>
      <c r="CW81" s="797">
        <f t="shared" si="1184"/>
        <v>765600</v>
      </c>
      <c r="CX81" s="1002"/>
      <c r="CY81" s="397">
        <f t="shared" ref="CY81:CY86" si="1246">IF(EXACT(VLOOKUP(CR81,OFERTA_0,2,FALSE),CS81),1,0)</f>
        <v>1</v>
      </c>
      <c r="CZ81" s="397">
        <f t="shared" ref="CZ81:CZ86" si="1247">IF(EXACT(VLOOKUP(CR81,OFERTA_0,3,FALSE),CT81),1,0)</f>
        <v>1</v>
      </c>
      <c r="DA81" s="398">
        <f t="shared" ref="DA81:DA86" si="1248">IF(EXACT(VLOOKUP(CR81,OFERTA_0,4,FALSE),CU81),1,0)</f>
        <v>1</v>
      </c>
      <c r="DB81" s="398">
        <f t="shared" ref="DB81:DB86" si="1249">IF(CV81=0,0,1)</f>
        <v>1</v>
      </c>
      <c r="DC81" s="398">
        <f t="shared" ref="DC81:DC86" si="1250">IF(CW81=0,0,1)</f>
        <v>1</v>
      </c>
      <c r="DD81" s="398">
        <f t="shared" ref="DD81:DD86" si="1251">PRODUCT(CY81:DC81)</f>
        <v>1</v>
      </c>
      <c r="DE81" s="404">
        <f t="shared" ref="DE81:DE86" si="1252">ROUND(CW81,0)</f>
        <v>765600</v>
      </c>
      <c r="DF81" s="400">
        <f t="shared" ref="DF81:DF86" si="1253">CW81-DE81</f>
        <v>0</v>
      </c>
      <c r="DI81" s="621" t="s">
        <v>491</v>
      </c>
      <c r="DJ81" s="610" t="s">
        <v>492</v>
      </c>
      <c r="DK81" s="590" t="s">
        <v>235</v>
      </c>
      <c r="DL81" s="611">
        <v>5</v>
      </c>
      <c r="DM81" s="492">
        <v>57112</v>
      </c>
      <c r="DN81" s="488">
        <f t="shared" si="1203"/>
        <v>285560</v>
      </c>
      <c r="DO81" s="543"/>
      <c r="DP81" s="397">
        <f t="shared" ref="DP81:DP86" si="1254">IF(EXACT(VLOOKUP(DI81,OFERTA_0,2,FALSE),DJ81),1,0)</f>
        <v>1</v>
      </c>
      <c r="DQ81" s="397">
        <f t="shared" ref="DQ81:DQ86" si="1255">IF(EXACT(VLOOKUP(DI81,OFERTA_0,3,FALSE),DK81),1,0)</f>
        <v>1</v>
      </c>
      <c r="DR81" s="398">
        <f t="shared" ref="DR81:DR86" si="1256">IF(EXACT(VLOOKUP(DI81,OFERTA_0,4,FALSE),DL81),1,0)</f>
        <v>1</v>
      </c>
      <c r="DS81" s="398">
        <f t="shared" ref="DS81:DS86" si="1257">IF(DM81=0,0,1)</f>
        <v>1</v>
      </c>
      <c r="DT81" s="398">
        <f t="shared" ref="DT81:DT86" si="1258">IF(DN81=0,0,1)</f>
        <v>1</v>
      </c>
      <c r="DU81" s="398">
        <f t="shared" ref="DU81:DU86" si="1259">PRODUCT(DP81:DT81)</f>
        <v>1</v>
      </c>
      <c r="DV81" s="404">
        <f t="shared" ref="DV81:DV86" si="1260">ROUND(DN81,0)</f>
        <v>285560</v>
      </c>
      <c r="DW81" s="400">
        <f t="shared" ref="DW81:DW86" si="1261">DN81-DV81</f>
        <v>0</v>
      </c>
      <c r="DZ81" s="621" t="s">
        <v>491</v>
      </c>
      <c r="EA81" s="610" t="s">
        <v>492</v>
      </c>
      <c r="EB81" s="590" t="s">
        <v>235</v>
      </c>
      <c r="EC81" s="611">
        <v>5</v>
      </c>
      <c r="ED81" s="492">
        <v>51657.3</v>
      </c>
      <c r="EE81" s="488">
        <f t="shared" si="1187"/>
        <v>258287</v>
      </c>
      <c r="EF81" s="543"/>
      <c r="EG81" s="397">
        <f t="shared" ref="EG81:EG86" si="1262">IF(EXACT(VLOOKUP(DZ81,OFERTA_0,2,FALSE),EA81),1,0)</f>
        <v>1</v>
      </c>
      <c r="EH81" s="397">
        <f t="shared" ref="EH81:EH86" si="1263">IF(EXACT(VLOOKUP(DZ81,OFERTA_0,3,FALSE),EB81),1,0)</f>
        <v>1</v>
      </c>
      <c r="EI81" s="398">
        <f t="shared" ref="EI81:EI86" si="1264">IF(EXACT(VLOOKUP(DZ81,OFERTA_0,4,FALSE),EC81),1,0)</f>
        <v>1</v>
      </c>
      <c r="EJ81" s="398">
        <f t="shared" ref="EJ81:EJ86" si="1265">IF(ED81=0,0,1)</f>
        <v>1</v>
      </c>
      <c r="EK81" s="398">
        <f t="shared" ref="EK81:EK86" si="1266">IF(EE81=0,0,1)</f>
        <v>1</v>
      </c>
      <c r="EL81" s="398">
        <f t="shared" ref="EL81:EL86" si="1267">PRODUCT(EG81:EK81)</f>
        <v>1</v>
      </c>
      <c r="EM81" s="404">
        <f t="shared" ref="EM81:EM86" si="1268">ROUND(EE81,0)</f>
        <v>258287</v>
      </c>
      <c r="EN81" s="400">
        <f t="shared" ref="EN81:EN86" si="1269">EE81-EM81</f>
        <v>0</v>
      </c>
      <c r="EQ81" s="621" t="s">
        <v>491</v>
      </c>
      <c r="ER81" s="610" t="s">
        <v>492</v>
      </c>
      <c r="ES81" s="590" t="s">
        <v>235</v>
      </c>
      <c r="ET81" s="611">
        <v>5</v>
      </c>
      <c r="EU81" s="492">
        <v>75700</v>
      </c>
      <c r="EV81" s="488">
        <f t="shared" si="1189"/>
        <v>378500</v>
      </c>
      <c r="EW81" s="543"/>
      <c r="EX81" s="397">
        <f t="shared" ref="EX81:EX86" si="1270">IF(EXACT(VLOOKUP(EQ81,OFERTA_0,2,FALSE),ER81),1,0)</f>
        <v>1</v>
      </c>
      <c r="EY81" s="397">
        <f t="shared" ref="EY81:EY86" si="1271">IF(EXACT(VLOOKUP(EQ81,OFERTA_0,3,FALSE),ES81),1,0)</f>
        <v>1</v>
      </c>
      <c r="EZ81" s="398">
        <f t="shared" ref="EZ81:EZ86" si="1272">IF(EXACT(VLOOKUP(EQ81,OFERTA_0,4,FALSE),ET81),1,0)</f>
        <v>1</v>
      </c>
      <c r="FA81" s="398">
        <f t="shared" ref="FA81:FA86" si="1273">IF(EU81=0,0,1)</f>
        <v>1</v>
      </c>
      <c r="FB81" s="398">
        <f t="shared" ref="FB81:FB86" si="1274">IF(EV81=0,0,1)</f>
        <v>1</v>
      </c>
      <c r="FC81" s="398">
        <f t="shared" ref="FC81:FC86" si="1275">PRODUCT(EX81:FB81)</f>
        <v>1</v>
      </c>
      <c r="FD81" s="404">
        <f t="shared" ref="FD81:FD86" si="1276">ROUND(EV81,0)</f>
        <v>378500</v>
      </c>
      <c r="FE81" s="400">
        <f t="shared" ref="FE81:FE86" si="1277">EV81-FD81</f>
        <v>0</v>
      </c>
      <c r="FH81" s="621" t="s">
        <v>491</v>
      </c>
      <c r="FI81" s="610" t="s">
        <v>492</v>
      </c>
      <c r="FJ81" s="590" t="s">
        <v>235</v>
      </c>
      <c r="FK81" s="611">
        <v>5</v>
      </c>
      <c r="FL81" s="492">
        <v>141375</v>
      </c>
      <c r="FM81" s="488">
        <f t="shared" si="1191"/>
        <v>706875</v>
      </c>
      <c r="FN81" s="543"/>
      <c r="FO81" s="397">
        <f t="shared" ref="FO81:FO86" si="1278">IF(EXACT(VLOOKUP(FH81,OFERTA_0,2,FALSE),FI81),1,0)</f>
        <v>1</v>
      </c>
      <c r="FP81" s="397">
        <f t="shared" ref="FP81:FP86" si="1279">IF(EXACT(VLOOKUP(FH81,OFERTA_0,3,FALSE),FJ81),1,0)</f>
        <v>1</v>
      </c>
      <c r="FQ81" s="398">
        <f t="shared" ref="FQ81:FQ86" si="1280">IF(EXACT(VLOOKUP(FH81,OFERTA_0,4,FALSE),FK81),1,0)</f>
        <v>1</v>
      </c>
      <c r="FR81" s="398">
        <f t="shared" ref="FR81:FR86" si="1281">IF(FL81=0,0,1)</f>
        <v>1</v>
      </c>
      <c r="FS81" s="398">
        <f t="shared" ref="FS81:FS86" si="1282">IF(FM81=0,0,1)</f>
        <v>1</v>
      </c>
      <c r="FT81" s="398">
        <f t="shared" ref="FT81:FT86" si="1283">PRODUCT(FO81:FS81)</f>
        <v>1</v>
      </c>
      <c r="FU81" s="404">
        <f t="shared" ref="FU81:FU86" si="1284">ROUND(FM81,0)</f>
        <v>706875</v>
      </c>
      <c r="FV81" s="400">
        <f t="shared" ref="FV81:FV86" si="1285">FM81-FU81</f>
        <v>0</v>
      </c>
      <c r="FY81" s="1042" t="s">
        <v>491</v>
      </c>
      <c r="FZ81" s="906" t="s">
        <v>492</v>
      </c>
      <c r="GA81" s="874" t="s">
        <v>235</v>
      </c>
      <c r="GB81" s="907">
        <v>5</v>
      </c>
      <c r="GC81" s="867">
        <v>67750</v>
      </c>
      <c r="GD81" s="864">
        <f t="shared" si="1193"/>
        <v>338750</v>
      </c>
      <c r="GE81" s="1037"/>
      <c r="GF81" s="397">
        <f t="shared" ref="GF81:GF86" si="1286">IF(EXACT(VLOOKUP(FY81,OFERTA_0,2,FALSE),FZ81),1,0)</f>
        <v>1</v>
      </c>
      <c r="GG81" s="397">
        <f t="shared" ref="GG81:GG86" si="1287">IF(EXACT(VLOOKUP(FY81,OFERTA_0,3,FALSE),GA81),1,0)</f>
        <v>1</v>
      </c>
      <c r="GH81" s="398">
        <f t="shared" ref="GH81:GH86" si="1288">IF(EXACT(VLOOKUP(FY81,OFERTA_0,4,FALSE),GB81),1,0)</f>
        <v>1</v>
      </c>
      <c r="GI81" s="398">
        <f t="shared" ref="GI81:GI86" si="1289">IF(GC81=0,0,1)</f>
        <v>1</v>
      </c>
      <c r="GJ81" s="398">
        <f t="shared" ref="GJ81:GJ86" si="1290">IF(GD81=0,0,1)</f>
        <v>1</v>
      </c>
      <c r="GK81" s="398">
        <f t="shared" ref="GK81:GK86" si="1291">PRODUCT(GF81:GJ81)</f>
        <v>1</v>
      </c>
      <c r="GL81" s="404">
        <f t="shared" ref="GL81:GL86" si="1292">ROUND(GD81,0)</f>
        <v>338750</v>
      </c>
      <c r="GM81" s="400">
        <f t="shared" ref="GM81:GM86" si="1293">GD81-GL81</f>
        <v>0</v>
      </c>
      <c r="GP81" s="621" t="s">
        <v>491</v>
      </c>
      <c r="GQ81" s="610" t="s">
        <v>492</v>
      </c>
      <c r="GR81" s="590" t="s">
        <v>235</v>
      </c>
      <c r="GS81" s="611">
        <v>5</v>
      </c>
      <c r="GT81" s="492">
        <v>57397</v>
      </c>
      <c r="GU81" s="488">
        <f t="shared" si="1204"/>
        <v>286985</v>
      </c>
      <c r="GV81" s="543"/>
      <c r="GW81" s="397">
        <f t="shared" ref="GW81:GW86" si="1294">IF(EXACT(VLOOKUP(GP81,OFERTA_0,2,FALSE),GQ81),1,0)</f>
        <v>1</v>
      </c>
      <c r="GX81" s="397">
        <f t="shared" ref="GX81:GX86" si="1295">IF(EXACT(VLOOKUP(GP81,OFERTA_0,3,FALSE),GR81),1,0)</f>
        <v>1</v>
      </c>
      <c r="GY81" s="398">
        <f t="shared" ref="GY81:GY86" si="1296">IF(EXACT(VLOOKUP(GP81,OFERTA_0,4,FALSE),GS81),1,0)</f>
        <v>1</v>
      </c>
      <c r="GZ81" s="398">
        <f t="shared" ref="GZ81:GZ86" si="1297">IF(GT81=0,0,1)</f>
        <v>1</v>
      </c>
      <c r="HA81" s="398">
        <f t="shared" ref="HA81:HA86" si="1298">IF(GU81=0,0,1)</f>
        <v>1</v>
      </c>
      <c r="HB81" s="398">
        <f t="shared" ref="HB81:HB86" si="1299">PRODUCT(GW81:HA81)</f>
        <v>1</v>
      </c>
      <c r="HC81" s="404">
        <f t="shared" ref="HC81:HC86" si="1300">ROUND(GU81,0)</f>
        <v>286985</v>
      </c>
      <c r="HD81" s="400">
        <f t="shared" ref="HD81:HD86" si="1301">GU81-HC81</f>
        <v>0</v>
      </c>
      <c r="HG81" s="621" t="s">
        <v>491</v>
      </c>
      <c r="HH81" s="610" t="s">
        <v>492</v>
      </c>
      <c r="HI81" s="590" t="s">
        <v>235</v>
      </c>
      <c r="HJ81" s="611">
        <v>5</v>
      </c>
      <c r="HK81" s="492">
        <v>38861.450153513506</v>
      </c>
      <c r="HL81" s="488">
        <f t="shared" si="1196"/>
        <v>194307</v>
      </c>
      <c r="HM81" s="543"/>
      <c r="HN81" s="397">
        <f t="shared" ref="HN81:HN86" si="1302">IF(EXACT(VLOOKUP(HG81,OFERTA_0,2,FALSE),HH81),1,0)</f>
        <v>1</v>
      </c>
      <c r="HO81" s="397">
        <f t="shared" ref="HO81:HO86" si="1303">IF(EXACT(VLOOKUP(HG81,OFERTA_0,3,FALSE),HI81),1,0)</f>
        <v>1</v>
      </c>
      <c r="HP81" s="398">
        <f t="shared" ref="HP81:HP86" si="1304">IF(EXACT(VLOOKUP(HG81,OFERTA_0,4,FALSE),HJ81),1,0)</f>
        <v>1</v>
      </c>
      <c r="HQ81" s="398">
        <f t="shared" ref="HQ81:HQ86" si="1305">IF(HK81=0,0,1)</f>
        <v>1</v>
      </c>
      <c r="HR81" s="398">
        <f t="shared" ref="HR81:HR86" si="1306">IF(HL81=0,0,1)</f>
        <v>1</v>
      </c>
      <c r="HS81" s="398">
        <f t="shared" ref="HS81:HS86" si="1307">PRODUCT(HN81:HR81)</f>
        <v>1</v>
      </c>
      <c r="HT81" s="404">
        <f t="shared" ref="HT81:HT86" si="1308">ROUND(HL81,0)</f>
        <v>194307</v>
      </c>
      <c r="HU81" s="400">
        <f t="shared" ref="HU81:HU86" si="1309">HL81-HT81</f>
        <v>0</v>
      </c>
      <c r="HX81" s="621" t="s">
        <v>491</v>
      </c>
      <c r="HY81" s="610" t="s">
        <v>492</v>
      </c>
      <c r="HZ81" s="590" t="s">
        <v>235</v>
      </c>
      <c r="IA81" s="611">
        <v>5</v>
      </c>
      <c r="IB81" s="492">
        <v>120000</v>
      </c>
      <c r="IC81" s="488">
        <f t="shared" si="1198"/>
        <v>600000</v>
      </c>
      <c r="ID81" s="543"/>
      <c r="IE81" s="397">
        <f t="shared" ref="IE81:IE86" si="1310">IF(EXACT(VLOOKUP(HX81,OFERTA_0,2,FALSE),HY81),1,0)</f>
        <v>1</v>
      </c>
      <c r="IF81" s="397">
        <f t="shared" ref="IF81:IF86" si="1311">IF(EXACT(VLOOKUP(HX81,OFERTA_0,3,FALSE),HZ81),1,0)</f>
        <v>1</v>
      </c>
      <c r="IG81" s="398">
        <f t="shared" ref="IG81:IG86" si="1312">IF(EXACT(VLOOKUP(HX81,OFERTA_0,4,FALSE),IA81),1,0)</f>
        <v>1</v>
      </c>
      <c r="IH81" s="398">
        <f t="shared" ref="IH81:IH86" si="1313">IF(IB81=0,0,1)</f>
        <v>1</v>
      </c>
      <c r="II81" s="398">
        <f t="shared" ref="II81:II86" si="1314">IF(IC81=0,0,1)</f>
        <v>1</v>
      </c>
      <c r="IJ81" s="398">
        <f t="shared" ref="IJ81:IJ86" si="1315">PRODUCT(IE81:II81)</f>
        <v>1</v>
      </c>
      <c r="IK81" s="404">
        <f t="shared" ref="IK81:IK86" si="1316">ROUND(IC81,0)</f>
        <v>600000</v>
      </c>
      <c r="IL81" s="400">
        <f t="shared" ref="IL81:IL86" si="1317">IC81-IK81</f>
        <v>0</v>
      </c>
      <c r="IO81" s="621" t="s">
        <v>491</v>
      </c>
      <c r="IP81" s="610" t="s">
        <v>492</v>
      </c>
      <c r="IQ81" s="590" t="s">
        <v>235</v>
      </c>
      <c r="IR81" s="611">
        <v>5</v>
      </c>
      <c r="IS81" s="492">
        <v>148000</v>
      </c>
      <c r="IT81" s="488">
        <f t="shared" si="1200"/>
        <v>740000</v>
      </c>
      <c r="IU81" s="543"/>
      <c r="IV81" s="397">
        <f t="shared" ref="IV81:IV86" si="1318">IF(EXACT(VLOOKUP(IO81,OFERTA_0,2,FALSE),IP81),1,0)</f>
        <v>1</v>
      </c>
      <c r="IW81" s="397">
        <f t="shared" ref="IW81:IW86" si="1319">IF(EXACT(VLOOKUP(IO81,OFERTA_0,3,FALSE),IQ81),1,0)</f>
        <v>1</v>
      </c>
      <c r="IX81" s="398">
        <f t="shared" ref="IX81:IX86" si="1320">IF(EXACT(VLOOKUP(IO81,OFERTA_0,4,FALSE),IR81),1,0)</f>
        <v>1</v>
      </c>
      <c r="IY81" s="398">
        <f t="shared" ref="IY81:IY86" si="1321">IF(IS81=0,0,1)</f>
        <v>1</v>
      </c>
      <c r="IZ81" s="398">
        <f t="shared" ref="IZ81:IZ86" si="1322">IF(IT81=0,0,1)</f>
        <v>1</v>
      </c>
      <c r="JA81" s="398">
        <f t="shared" ref="JA81:JA86" si="1323">PRODUCT(IV81:IZ81)</f>
        <v>1</v>
      </c>
      <c r="JB81" s="404">
        <f t="shared" ref="JB81:JB86" si="1324">ROUND(IT81,0)</f>
        <v>740000</v>
      </c>
      <c r="JC81" s="400">
        <f t="shared" ref="JC81:JC86" si="1325">IT81-JB81</f>
        <v>0</v>
      </c>
      <c r="JF81" s="621" t="s">
        <v>491</v>
      </c>
      <c r="JG81" s="610" t="s">
        <v>492</v>
      </c>
      <c r="JH81" s="590" t="s">
        <v>235</v>
      </c>
      <c r="JI81" s="611">
        <v>5</v>
      </c>
      <c r="JJ81" s="492">
        <v>56651</v>
      </c>
      <c r="JK81" s="488">
        <f t="shared" si="1205"/>
        <v>283255</v>
      </c>
      <c r="JL81" s="543"/>
      <c r="JM81" s="397">
        <f t="shared" ref="JM81:JM86" si="1326">IF(EXACT(VLOOKUP(JF81,OFERTA_0,2,FALSE),JG81),1,0)</f>
        <v>1</v>
      </c>
      <c r="JN81" s="397">
        <f t="shared" ref="JN81:JN86" si="1327">IF(EXACT(VLOOKUP(JF81,OFERTA_0,3,FALSE),JH81),1,0)</f>
        <v>1</v>
      </c>
      <c r="JO81" s="398">
        <f t="shared" ref="JO81:JO86" si="1328">IF(EXACT(VLOOKUP(JF81,OFERTA_0,4,FALSE),JI81),1,0)</f>
        <v>1</v>
      </c>
      <c r="JP81" s="398">
        <f t="shared" ref="JP81:JP86" si="1329">IF(JJ81=0,0,1)</f>
        <v>1</v>
      </c>
      <c r="JQ81" s="398">
        <f t="shared" ref="JQ81:JQ86" si="1330">IF(JK81=0,0,1)</f>
        <v>1</v>
      </c>
      <c r="JR81" s="398">
        <f t="shared" ref="JR81:JR86" si="1331">PRODUCT(JM81:JQ81)</f>
        <v>1</v>
      </c>
      <c r="JS81" s="404">
        <f t="shared" ref="JS81:JS86" si="1332">ROUND(JK81,0)</f>
        <v>283255</v>
      </c>
      <c r="JT81" s="400">
        <f t="shared" ref="JT81:JT86" si="1333">JK81-JS81</f>
        <v>0</v>
      </c>
    </row>
    <row r="82" spans="2:280" ht="62.25" customHeight="1">
      <c r="B82" s="483" t="s">
        <v>493</v>
      </c>
      <c r="C82" s="544" t="s">
        <v>494</v>
      </c>
      <c r="D82" s="497" t="s">
        <v>235</v>
      </c>
      <c r="E82" s="545">
        <v>110</v>
      </c>
      <c r="F82" s="492"/>
      <c r="G82" s="488">
        <f t="shared" si="1175"/>
        <v>0</v>
      </c>
      <c r="H82" s="543"/>
      <c r="K82" s="483"/>
      <c r="L82" s="544"/>
      <c r="M82" s="497"/>
      <c r="N82" s="545"/>
      <c r="O82" s="492"/>
      <c r="P82" s="488"/>
      <c r="Q82" s="543"/>
      <c r="R82" s="397" t="e">
        <f t="shared" si="1206"/>
        <v>#N/A</v>
      </c>
      <c r="S82" s="397" t="e">
        <f t="shared" si="1207"/>
        <v>#N/A</v>
      </c>
      <c r="T82" s="398" t="e">
        <f t="shared" si="1208"/>
        <v>#N/A</v>
      </c>
      <c r="U82" s="398">
        <f t="shared" si="1209"/>
        <v>0</v>
      </c>
      <c r="V82" s="398">
        <f t="shared" si="1210"/>
        <v>0</v>
      </c>
      <c r="W82" s="398" t="e">
        <f t="shared" si="1211"/>
        <v>#N/A</v>
      </c>
      <c r="X82" s="404">
        <f t="shared" si="1212"/>
        <v>0</v>
      </c>
      <c r="Y82" s="400">
        <f t="shared" si="1213"/>
        <v>0</v>
      </c>
      <c r="Z82" s="392"/>
      <c r="AA82" s="392"/>
      <c r="AB82" s="621" t="s">
        <v>493</v>
      </c>
      <c r="AC82" s="610" t="s">
        <v>494</v>
      </c>
      <c r="AD82" s="590" t="s">
        <v>235</v>
      </c>
      <c r="AE82" s="611">
        <v>110</v>
      </c>
      <c r="AF82" s="492">
        <v>25445</v>
      </c>
      <c r="AG82" s="488">
        <f t="shared" si="1177"/>
        <v>2798950</v>
      </c>
      <c r="AH82" s="543"/>
      <c r="AI82" s="397">
        <f t="shared" si="1214"/>
        <v>1</v>
      </c>
      <c r="AJ82" s="397">
        <f t="shared" si="1215"/>
        <v>1</v>
      </c>
      <c r="AK82" s="398">
        <f t="shared" si="1216"/>
        <v>1</v>
      </c>
      <c r="AL82" s="398">
        <f t="shared" si="1217"/>
        <v>1</v>
      </c>
      <c r="AM82" s="398">
        <f t="shared" si="1218"/>
        <v>1</v>
      </c>
      <c r="AN82" s="398">
        <f t="shared" si="1219"/>
        <v>1</v>
      </c>
      <c r="AO82" s="404">
        <f t="shared" si="1220"/>
        <v>2798950</v>
      </c>
      <c r="AP82" s="400">
        <f t="shared" si="1221"/>
        <v>0</v>
      </c>
      <c r="AQ82" s="392"/>
      <c r="AR82" s="392"/>
      <c r="AS82" s="940" t="s">
        <v>493</v>
      </c>
      <c r="AT82" s="685" t="s">
        <v>494</v>
      </c>
      <c r="AU82" s="648" t="s">
        <v>235</v>
      </c>
      <c r="AV82" s="686">
        <v>110</v>
      </c>
      <c r="AW82" s="641">
        <v>88931.866079999993</v>
      </c>
      <c r="AX82" s="638">
        <f t="shared" si="1179"/>
        <v>9782505</v>
      </c>
      <c r="AY82" s="936"/>
      <c r="AZ82" s="397">
        <f t="shared" si="1222"/>
        <v>1</v>
      </c>
      <c r="BA82" s="397">
        <f t="shared" si="1223"/>
        <v>1</v>
      </c>
      <c r="BB82" s="398">
        <f t="shared" si="1224"/>
        <v>1</v>
      </c>
      <c r="BC82" s="398">
        <f t="shared" si="1225"/>
        <v>1</v>
      </c>
      <c r="BD82" s="398">
        <f t="shared" si="1226"/>
        <v>1</v>
      </c>
      <c r="BE82" s="398">
        <f t="shared" si="1227"/>
        <v>1</v>
      </c>
      <c r="BF82" s="404">
        <f t="shared" si="1228"/>
        <v>9782505</v>
      </c>
      <c r="BG82" s="400">
        <f t="shared" si="1229"/>
        <v>0</v>
      </c>
      <c r="BJ82" s="957" t="s">
        <v>754</v>
      </c>
      <c r="BK82" s="715" t="s">
        <v>676</v>
      </c>
      <c r="BL82" s="707" t="s">
        <v>673</v>
      </c>
      <c r="BM82" s="741">
        <v>110</v>
      </c>
      <c r="BN82" s="709">
        <v>10357</v>
      </c>
      <c r="BO82" s="710">
        <v>1139270</v>
      </c>
      <c r="BP82" s="706"/>
      <c r="BQ82" s="397">
        <f t="shared" si="1230"/>
        <v>1</v>
      </c>
      <c r="BR82" s="397">
        <f t="shared" si="1231"/>
        <v>1</v>
      </c>
      <c r="BS82" s="398">
        <f t="shared" si="1232"/>
        <v>1</v>
      </c>
      <c r="BT82" s="398">
        <f t="shared" si="1233"/>
        <v>1</v>
      </c>
      <c r="BU82" s="398">
        <f t="shared" si="1234"/>
        <v>1</v>
      </c>
      <c r="BV82" s="398">
        <f t="shared" si="1235"/>
        <v>1</v>
      </c>
      <c r="BW82" s="404">
        <f t="shared" si="1236"/>
        <v>1139270</v>
      </c>
      <c r="BX82" s="400">
        <f t="shared" si="1237"/>
        <v>0</v>
      </c>
      <c r="CA82" s="621" t="s">
        <v>493</v>
      </c>
      <c r="CB82" s="775" t="s">
        <v>494</v>
      </c>
      <c r="CC82" s="590" t="s">
        <v>235</v>
      </c>
      <c r="CD82" s="611">
        <v>110</v>
      </c>
      <c r="CE82" s="759">
        <v>110445.3</v>
      </c>
      <c r="CF82" s="757">
        <f t="shared" si="1182"/>
        <v>12148983</v>
      </c>
      <c r="CG82" s="993"/>
      <c r="CH82" s="397">
        <f t="shared" si="1238"/>
        <v>1</v>
      </c>
      <c r="CI82" s="397">
        <f t="shared" si="1239"/>
        <v>1</v>
      </c>
      <c r="CJ82" s="398">
        <f t="shared" si="1240"/>
        <v>1</v>
      </c>
      <c r="CK82" s="398">
        <f t="shared" si="1241"/>
        <v>1</v>
      </c>
      <c r="CL82" s="398">
        <f t="shared" si="1242"/>
        <v>1</v>
      </c>
      <c r="CM82" s="398">
        <f t="shared" si="1243"/>
        <v>1</v>
      </c>
      <c r="CN82" s="404">
        <f t="shared" si="1244"/>
        <v>12148983</v>
      </c>
      <c r="CO82" s="400">
        <f t="shared" si="1245"/>
        <v>0</v>
      </c>
      <c r="CR82" s="1015" t="s">
        <v>493</v>
      </c>
      <c r="CS82" s="793" t="s">
        <v>494</v>
      </c>
      <c r="CT82" s="794" t="s">
        <v>235</v>
      </c>
      <c r="CU82" s="795">
        <v>110</v>
      </c>
      <c r="CV82" s="796">
        <v>59160</v>
      </c>
      <c r="CW82" s="797">
        <f t="shared" si="1184"/>
        <v>6507600</v>
      </c>
      <c r="CX82" s="1002"/>
      <c r="CY82" s="397">
        <f t="shared" si="1246"/>
        <v>1</v>
      </c>
      <c r="CZ82" s="397">
        <f t="shared" si="1247"/>
        <v>1</v>
      </c>
      <c r="DA82" s="398">
        <f t="shared" si="1248"/>
        <v>1</v>
      </c>
      <c r="DB82" s="398">
        <f t="shared" si="1249"/>
        <v>1</v>
      </c>
      <c r="DC82" s="398">
        <f t="shared" si="1250"/>
        <v>1</v>
      </c>
      <c r="DD82" s="398">
        <f t="shared" si="1251"/>
        <v>1</v>
      </c>
      <c r="DE82" s="404">
        <f t="shared" si="1252"/>
        <v>6507600</v>
      </c>
      <c r="DF82" s="400">
        <f t="shared" si="1253"/>
        <v>0</v>
      </c>
      <c r="DI82" s="621" t="s">
        <v>493</v>
      </c>
      <c r="DJ82" s="610" t="s">
        <v>494</v>
      </c>
      <c r="DK82" s="590" t="s">
        <v>235</v>
      </c>
      <c r="DL82" s="611">
        <v>110</v>
      </c>
      <c r="DM82" s="492">
        <v>10390</v>
      </c>
      <c r="DN82" s="488">
        <f t="shared" si="1203"/>
        <v>1142900</v>
      </c>
      <c r="DO82" s="543"/>
      <c r="DP82" s="397">
        <f t="shared" si="1254"/>
        <v>1</v>
      </c>
      <c r="DQ82" s="397">
        <f t="shared" si="1255"/>
        <v>1</v>
      </c>
      <c r="DR82" s="398">
        <f t="shared" si="1256"/>
        <v>1</v>
      </c>
      <c r="DS82" s="398">
        <f t="shared" si="1257"/>
        <v>1</v>
      </c>
      <c r="DT82" s="398">
        <f t="shared" si="1258"/>
        <v>1</v>
      </c>
      <c r="DU82" s="398">
        <f t="shared" si="1259"/>
        <v>1</v>
      </c>
      <c r="DV82" s="404">
        <f t="shared" si="1260"/>
        <v>1142900</v>
      </c>
      <c r="DW82" s="400">
        <f t="shared" si="1261"/>
        <v>0</v>
      </c>
      <c r="DZ82" s="621" t="s">
        <v>493</v>
      </c>
      <c r="EA82" s="610" t="s">
        <v>494</v>
      </c>
      <c r="EB82" s="590" t="s">
        <v>235</v>
      </c>
      <c r="EC82" s="611">
        <v>110</v>
      </c>
      <c r="ED82" s="492">
        <v>54893.700000000004</v>
      </c>
      <c r="EE82" s="488">
        <f t="shared" si="1187"/>
        <v>6038307</v>
      </c>
      <c r="EF82" s="543"/>
      <c r="EG82" s="397">
        <f t="shared" si="1262"/>
        <v>1</v>
      </c>
      <c r="EH82" s="397">
        <f t="shared" si="1263"/>
        <v>1</v>
      </c>
      <c r="EI82" s="398">
        <f t="shared" si="1264"/>
        <v>1</v>
      </c>
      <c r="EJ82" s="398">
        <f t="shared" si="1265"/>
        <v>1</v>
      </c>
      <c r="EK82" s="398">
        <f t="shared" si="1266"/>
        <v>1</v>
      </c>
      <c r="EL82" s="398">
        <f t="shared" si="1267"/>
        <v>1</v>
      </c>
      <c r="EM82" s="404">
        <f t="shared" si="1268"/>
        <v>6038307</v>
      </c>
      <c r="EN82" s="400">
        <f t="shared" si="1269"/>
        <v>0</v>
      </c>
      <c r="EQ82" s="621" t="s">
        <v>493</v>
      </c>
      <c r="ER82" s="610" t="s">
        <v>494</v>
      </c>
      <c r="ES82" s="590" t="s">
        <v>235</v>
      </c>
      <c r="ET82" s="611">
        <v>110</v>
      </c>
      <c r="EU82" s="492">
        <v>65999</v>
      </c>
      <c r="EV82" s="488">
        <f t="shared" si="1189"/>
        <v>7259890</v>
      </c>
      <c r="EW82" s="543"/>
      <c r="EX82" s="397">
        <f t="shared" si="1270"/>
        <v>1</v>
      </c>
      <c r="EY82" s="397">
        <f t="shared" si="1271"/>
        <v>1</v>
      </c>
      <c r="EZ82" s="398">
        <f t="shared" si="1272"/>
        <v>1</v>
      </c>
      <c r="FA82" s="398">
        <f t="shared" si="1273"/>
        <v>1</v>
      </c>
      <c r="FB82" s="398">
        <f t="shared" si="1274"/>
        <v>1</v>
      </c>
      <c r="FC82" s="398">
        <f t="shared" si="1275"/>
        <v>1</v>
      </c>
      <c r="FD82" s="404">
        <f t="shared" si="1276"/>
        <v>7259890</v>
      </c>
      <c r="FE82" s="400">
        <f t="shared" si="1277"/>
        <v>0</v>
      </c>
      <c r="FH82" s="621" t="s">
        <v>493</v>
      </c>
      <c r="FI82" s="610" t="s">
        <v>494</v>
      </c>
      <c r="FJ82" s="590" t="s">
        <v>235</v>
      </c>
      <c r="FK82" s="611">
        <v>110</v>
      </c>
      <c r="FL82" s="492">
        <v>92625</v>
      </c>
      <c r="FM82" s="488">
        <f t="shared" si="1191"/>
        <v>10188750</v>
      </c>
      <c r="FN82" s="543"/>
      <c r="FO82" s="397">
        <f t="shared" si="1278"/>
        <v>1</v>
      </c>
      <c r="FP82" s="397">
        <f t="shared" si="1279"/>
        <v>1</v>
      </c>
      <c r="FQ82" s="398">
        <f t="shared" si="1280"/>
        <v>1</v>
      </c>
      <c r="FR82" s="398">
        <f t="shared" si="1281"/>
        <v>1</v>
      </c>
      <c r="FS82" s="398">
        <f t="shared" si="1282"/>
        <v>1</v>
      </c>
      <c r="FT82" s="398">
        <f t="shared" si="1283"/>
        <v>1</v>
      </c>
      <c r="FU82" s="404">
        <f t="shared" si="1284"/>
        <v>10188750</v>
      </c>
      <c r="FV82" s="400">
        <f t="shared" si="1285"/>
        <v>0</v>
      </c>
      <c r="FY82" s="1042" t="s">
        <v>493</v>
      </c>
      <c r="FZ82" s="906" t="s">
        <v>494</v>
      </c>
      <c r="GA82" s="874" t="s">
        <v>235</v>
      </c>
      <c r="GB82" s="907">
        <v>110</v>
      </c>
      <c r="GC82" s="867">
        <v>28929</v>
      </c>
      <c r="GD82" s="864">
        <f t="shared" si="1193"/>
        <v>3182190</v>
      </c>
      <c r="GE82" s="1037"/>
      <c r="GF82" s="397">
        <f t="shared" si="1286"/>
        <v>1</v>
      </c>
      <c r="GG82" s="397">
        <f t="shared" si="1287"/>
        <v>1</v>
      </c>
      <c r="GH82" s="398">
        <f t="shared" si="1288"/>
        <v>1</v>
      </c>
      <c r="GI82" s="398">
        <f t="shared" si="1289"/>
        <v>1</v>
      </c>
      <c r="GJ82" s="398">
        <f t="shared" si="1290"/>
        <v>1</v>
      </c>
      <c r="GK82" s="398">
        <f t="shared" si="1291"/>
        <v>1</v>
      </c>
      <c r="GL82" s="404">
        <f t="shared" si="1292"/>
        <v>3182190</v>
      </c>
      <c r="GM82" s="400">
        <f t="shared" si="1293"/>
        <v>0</v>
      </c>
      <c r="GP82" s="621" t="s">
        <v>493</v>
      </c>
      <c r="GQ82" s="610" t="s">
        <v>494</v>
      </c>
      <c r="GR82" s="590" t="s">
        <v>235</v>
      </c>
      <c r="GS82" s="611">
        <v>110</v>
      </c>
      <c r="GT82" s="492">
        <v>10441</v>
      </c>
      <c r="GU82" s="488">
        <f t="shared" si="1204"/>
        <v>1148510</v>
      </c>
      <c r="GV82" s="543"/>
      <c r="GW82" s="397">
        <f t="shared" si="1294"/>
        <v>1</v>
      </c>
      <c r="GX82" s="397">
        <f t="shared" si="1295"/>
        <v>1</v>
      </c>
      <c r="GY82" s="398">
        <f t="shared" si="1296"/>
        <v>1</v>
      </c>
      <c r="GZ82" s="398">
        <f t="shared" si="1297"/>
        <v>1</v>
      </c>
      <c r="HA82" s="398">
        <f t="shared" si="1298"/>
        <v>1</v>
      </c>
      <c r="HB82" s="398">
        <f t="shared" si="1299"/>
        <v>1</v>
      </c>
      <c r="HC82" s="404">
        <f t="shared" si="1300"/>
        <v>1148510</v>
      </c>
      <c r="HD82" s="400">
        <f t="shared" si="1301"/>
        <v>0</v>
      </c>
      <c r="HG82" s="621" t="s">
        <v>493</v>
      </c>
      <c r="HH82" s="610" t="s">
        <v>494</v>
      </c>
      <c r="HI82" s="590" t="s">
        <v>235</v>
      </c>
      <c r="HJ82" s="611">
        <v>110</v>
      </c>
      <c r="HK82" s="492">
        <v>35530.468711783775</v>
      </c>
      <c r="HL82" s="488">
        <f t="shared" si="1196"/>
        <v>3908352</v>
      </c>
      <c r="HM82" s="543"/>
      <c r="HN82" s="397">
        <f t="shared" si="1302"/>
        <v>1</v>
      </c>
      <c r="HO82" s="397">
        <f t="shared" si="1303"/>
        <v>1</v>
      </c>
      <c r="HP82" s="398">
        <f t="shared" si="1304"/>
        <v>1</v>
      </c>
      <c r="HQ82" s="398">
        <f t="shared" si="1305"/>
        <v>1</v>
      </c>
      <c r="HR82" s="398">
        <f t="shared" si="1306"/>
        <v>1</v>
      </c>
      <c r="HS82" s="398">
        <f t="shared" si="1307"/>
        <v>1</v>
      </c>
      <c r="HT82" s="404">
        <f t="shared" si="1308"/>
        <v>3908352</v>
      </c>
      <c r="HU82" s="400">
        <f t="shared" si="1309"/>
        <v>0</v>
      </c>
      <c r="HX82" s="621" t="s">
        <v>493</v>
      </c>
      <c r="HY82" s="610" t="s">
        <v>494</v>
      </c>
      <c r="HZ82" s="590" t="s">
        <v>235</v>
      </c>
      <c r="IA82" s="611">
        <v>110</v>
      </c>
      <c r="IB82" s="492">
        <v>150000</v>
      </c>
      <c r="IC82" s="488">
        <f t="shared" si="1198"/>
        <v>16500000</v>
      </c>
      <c r="ID82" s="543"/>
      <c r="IE82" s="397">
        <f t="shared" si="1310"/>
        <v>1</v>
      </c>
      <c r="IF82" s="397">
        <f t="shared" si="1311"/>
        <v>1</v>
      </c>
      <c r="IG82" s="398">
        <f t="shared" si="1312"/>
        <v>1</v>
      </c>
      <c r="IH82" s="398">
        <f t="shared" si="1313"/>
        <v>1</v>
      </c>
      <c r="II82" s="398">
        <f t="shared" si="1314"/>
        <v>1</v>
      </c>
      <c r="IJ82" s="398">
        <f t="shared" si="1315"/>
        <v>1</v>
      </c>
      <c r="IK82" s="404">
        <f t="shared" si="1316"/>
        <v>16500000</v>
      </c>
      <c r="IL82" s="400">
        <f t="shared" si="1317"/>
        <v>0</v>
      </c>
      <c r="IO82" s="621" t="s">
        <v>493</v>
      </c>
      <c r="IP82" s="610" t="s">
        <v>494</v>
      </c>
      <c r="IQ82" s="590" t="s">
        <v>235</v>
      </c>
      <c r="IR82" s="611">
        <v>110</v>
      </c>
      <c r="IS82" s="492">
        <v>60200</v>
      </c>
      <c r="IT82" s="488">
        <f t="shared" si="1200"/>
        <v>6622000</v>
      </c>
      <c r="IU82" s="543"/>
      <c r="IV82" s="397">
        <f t="shared" si="1318"/>
        <v>1</v>
      </c>
      <c r="IW82" s="397">
        <f t="shared" si="1319"/>
        <v>1</v>
      </c>
      <c r="IX82" s="398">
        <f t="shared" si="1320"/>
        <v>1</v>
      </c>
      <c r="IY82" s="398">
        <f t="shared" si="1321"/>
        <v>1</v>
      </c>
      <c r="IZ82" s="398">
        <f t="shared" si="1322"/>
        <v>1</v>
      </c>
      <c r="JA82" s="398">
        <f t="shared" si="1323"/>
        <v>1</v>
      </c>
      <c r="JB82" s="404">
        <f t="shared" si="1324"/>
        <v>6622000</v>
      </c>
      <c r="JC82" s="400">
        <f t="shared" si="1325"/>
        <v>0</v>
      </c>
      <c r="JF82" s="621" t="s">
        <v>493</v>
      </c>
      <c r="JG82" s="610" t="s">
        <v>494</v>
      </c>
      <c r="JH82" s="590" t="s">
        <v>235</v>
      </c>
      <c r="JI82" s="611">
        <v>110</v>
      </c>
      <c r="JJ82" s="492">
        <v>10307</v>
      </c>
      <c r="JK82" s="488">
        <f t="shared" si="1205"/>
        <v>1133770</v>
      </c>
      <c r="JL82" s="543"/>
      <c r="JM82" s="397">
        <f t="shared" si="1326"/>
        <v>1</v>
      </c>
      <c r="JN82" s="397">
        <f t="shared" si="1327"/>
        <v>1</v>
      </c>
      <c r="JO82" s="398">
        <f t="shared" si="1328"/>
        <v>1</v>
      </c>
      <c r="JP82" s="398">
        <f t="shared" si="1329"/>
        <v>1</v>
      </c>
      <c r="JQ82" s="398">
        <f t="shared" si="1330"/>
        <v>1</v>
      </c>
      <c r="JR82" s="398">
        <f t="shared" si="1331"/>
        <v>1</v>
      </c>
      <c r="JS82" s="404">
        <f t="shared" si="1332"/>
        <v>1133770</v>
      </c>
      <c r="JT82" s="400">
        <f t="shared" si="1333"/>
        <v>0</v>
      </c>
    </row>
    <row r="83" spans="2:280" ht="47.25" customHeight="1">
      <c r="B83" s="483" t="s">
        <v>495</v>
      </c>
      <c r="C83" s="544" t="s">
        <v>222</v>
      </c>
      <c r="D83" s="497" t="s">
        <v>235</v>
      </c>
      <c r="E83" s="545">
        <v>20</v>
      </c>
      <c r="F83" s="492"/>
      <c r="G83" s="488">
        <f t="shared" si="1175"/>
        <v>0</v>
      </c>
      <c r="H83" s="543"/>
      <c r="K83" s="483"/>
      <c r="L83" s="544"/>
      <c r="M83" s="497"/>
      <c r="N83" s="545"/>
      <c r="O83" s="492"/>
      <c r="P83" s="488"/>
      <c r="Q83" s="543"/>
      <c r="R83" s="397" t="e">
        <f t="shared" si="1206"/>
        <v>#N/A</v>
      </c>
      <c r="S83" s="397" t="e">
        <f t="shared" si="1207"/>
        <v>#N/A</v>
      </c>
      <c r="T83" s="398" t="e">
        <f t="shared" si="1208"/>
        <v>#N/A</v>
      </c>
      <c r="U83" s="398">
        <f t="shared" si="1209"/>
        <v>0</v>
      </c>
      <c r="V83" s="398">
        <f t="shared" si="1210"/>
        <v>0</v>
      </c>
      <c r="W83" s="398" t="e">
        <f t="shared" si="1211"/>
        <v>#N/A</v>
      </c>
      <c r="X83" s="404">
        <f t="shared" si="1212"/>
        <v>0</v>
      </c>
      <c r="Y83" s="400">
        <f t="shared" si="1213"/>
        <v>0</v>
      </c>
      <c r="Z83" s="392"/>
      <c r="AA83" s="392"/>
      <c r="AB83" s="621" t="s">
        <v>495</v>
      </c>
      <c r="AC83" s="610" t="s">
        <v>222</v>
      </c>
      <c r="AD83" s="590" t="s">
        <v>235</v>
      </c>
      <c r="AE83" s="611">
        <v>20</v>
      </c>
      <c r="AF83" s="492">
        <v>9333</v>
      </c>
      <c r="AG83" s="488">
        <f t="shared" si="1177"/>
        <v>186660</v>
      </c>
      <c r="AH83" s="543"/>
      <c r="AI83" s="397">
        <f t="shared" si="1214"/>
        <v>1</v>
      </c>
      <c r="AJ83" s="397">
        <f t="shared" si="1215"/>
        <v>1</v>
      </c>
      <c r="AK83" s="398">
        <f t="shared" si="1216"/>
        <v>1</v>
      </c>
      <c r="AL83" s="398">
        <f t="shared" si="1217"/>
        <v>1</v>
      </c>
      <c r="AM83" s="398">
        <f t="shared" si="1218"/>
        <v>1</v>
      </c>
      <c r="AN83" s="398">
        <f t="shared" si="1219"/>
        <v>1</v>
      </c>
      <c r="AO83" s="404">
        <f t="shared" si="1220"/>
        <v>186660</v>
      </c>
      <c r="AP83" s="400">
        <f t="shared" si="1221"/>
        <v>0</v>
      </c>
      <c r="AQ83" s="392"/>
      <c r="AR83" s="392"/>
      <c r="AS83" s="940" t="s">
        <v>495</v>
      </c>
      <c r="AT83" s="685" t="s">
        <v>222</v>
      </c>
      <c r="AU83" s="648" t="s">
        <v>235</v>
      </c>
      <c r="AV83" s="686">
        <v>20</v>
      </c>
      <c r="AW83" s="641">
        <v>19933.520679999998</v>
      </c>
      <c r="AX83" s="638">
        <f t="shared" si="1179"/>
        <v>398670</v>
      </c>
      <c r="AY83" s="936"/>
      <c r="AZ83" s="397">
        <f t="shared" si="1222"/>
        <v>1</v>
      </c>
      <c r="BA83" s="397">
        <f t="shared" si="1223"/>
        <v>1</v>
      </c>
      <c r="BB83" s="398">
        <f t="shared" si="1224"/>
        <v>1</v>
      </c>
      <c r="BC83" s="398">
        <f t="shared" si="1225"/>
        <v>1</v>
      </c>
      <c r="BD83" s="398">
        <f t="shared" si="1226"/>
        <v>1</v>
      </c>
      <c r="BE83" s="398">
        <f t="shared" si="1227"/>
        <v>1</v>
      </c>
      <c r="BF83" s="404">
        <f t="shared" si="1228"/>
        <v>398670</v>
      </c>
      <c r="BG83" s="400">
        <f t="shared" si="1229"/>
        <v>0</v>
      </c>
      <c r="BJ83" s="957" t="s">
        <v>755</v>
      </c>
      <c r="BK83" s="715" t="s">
        <v>677</v>
      </c>
      <c r="BL83" s="707" t="s">
        <v>673</v>
      </c>
      <c r="BM83" s="741">
        <v>20</v>
      </c>
      <c r="BN83" s="709">
        <v>12480</v>
      </c>
      <c r="BO83" s="710">
        <v>249600</v>
      </c>
      <c r="BP83" s="960"/>
      <c r="BQ83" s="397">
        <f t="shared" si="1230"/>
        <v>1</v>
      </c>
      <c r="BR83" s="397">
        <f t="shared" si="1231"/>
        <v>1</v>
      </c>
      <c r="BS83" s="398">
        <f t="shared" si="1232"/>
        <v>1</v>
      </c>
      <c r="BT83" s="398">
        <f t="shared" si="1233"/>
        <v>1</v>
      </c>
      <c r="BU83" s="398">
        <f t="shared" si="1234"/>
        <v>1</v>
      </c>
      <c r="BV83" s="398">
        <f t="shared" si="1235"/>
        <v>1</v>
      </c>
      <c r="BW83" s="404">
        <f t="shared" si="1236"/>
        <v>249600</v>
      </c>
      <c r="BX83" s="400">
        <f t="shared" si="1237"/>
        <v>0</v>
      </c>
      <c r="CA83" s="621" t="s">
        <v>495</v>
      </c>
      <c r="CB83" s="775" t="s">
        <v>222</v>
      </c>
      <c r="CC83" s="590" t="s">
        <v>235</v>
      </c>
      <c r="CD83" s="611">
        <v>20</v>
      </c>
      <c r="CE83" s="759">
        <v>32540.52</v>
      </c>
      <c r="CF83" s="757">
        <f t="shared" si="1182"/>
        <v>650810</v>
      </c>
      <c r="CG83" s="993"/>
      <c r="CH83" s="397">
        <f t="shared" si="1238"/>
        <v>1</v>
      </c>
      <c r="CI83" s="397">
        <f t="shared" si="1239"/>
        <v>1</v>
      </c>
      <c r="CJ83" s="398">
        <f t="shared" si="1240"/>
        <v>1</v>
      </c>
      <c r="CK83" s="398">
        <f t="shared" si="1241"/>
        <v>1</v>
      </c>
      <c r="CL83" s="398">
        <f t="shared" si="1242"/>
        <v>1</v>
      </c>
      <c r="CM83" s="398">
        <f t="shared" si="1243"/>
        <v>1</v>
      </c>
      <c r="CN83" s="404">
        <f t="shared" si="1244"/>
        <v>650810</v>
      </c>
      <c r="CO83" s="400">
        <f t="shared" si="1245"/>
        <v>0</v>
      </c>
      <c r="CR83" s="1015" t="s">
        <v>495</v>
      </c>
      <c r="CS83" s="793" t="s">
        <v>222</v>
      </c>
      <c r="CT83" s="794" t="s">
        <v>235</v>
      </c>
      <c r="CU83" s="795">
        <v>20</v>
      </c>
      <c r="CV83" s="796">
        <v>18560</v>
      </c>
      <c r="CW83" s="797">
        <f t="shared" si="1184"/>
        <v>371200</v>
      </c>
      <c r="CX83" s="1002"/>
      <c r="CY83" s="397">
        <f t="shared" si="1246"/>
        <v>1</v>
      </c>
      <c r="CZ83" s="397">
        <f t="shared" si="1247"/>
        <v>1</v>
      </c>
      <c r="DA83" s="398">
        <f t="shared" si="1248"/>
        <v>1</v>
      </c>
      <c r="DB83" s="398">
        <f t="shared" si="1249"/>
        <v>1</v>
      </c>
      <c r="DC83" s="398">
        <f t="shared" si="1250"/>
        <v>1</v>
      </c>
      <c r="DD83" s="398">
        <f t="shared" si="1251"/>
        <v>1</v>
      </c>
      <c r="DE83" s="404">
        <f t="shared" si="1252"/>
        <v>371200</v>
      </c>
      <c r="DF83" s="400">
        <f t="shared" si="1253"/>
        <v>0</v>
      </c>
      <c r="DI83" s="621" t="s">
        <v>495</v>
      </c>
      <c r="DJ83" s="610" t="s">
        <v>222</v>
      </c>
      <c r="DK83" s="590" t="s">
        <v>235</v>
      </c>
      <c r="DL83" s="611">
        <v>20</v>
      </c>
      <c r="DM83" s="492">
        <v>12520</v>
      </c>
      <c r="DN83" s="488">
        <f t="shared" si="1203"/>
        <v>250400</v>
      </c>
      <c r="DO83" s="543"/>
      <c r="DP83" s="397">
        <f t="shared" si="1254"/>
        <v>1</v>
      </c>
      <c r="DQ83" s="397">
        <f t="shared" si="1255"/>
        <v>1</v>
      </c>
      <c r="DR83" s="398">
        <f t="shared" si="1256"/>
        <v>1</v>
      </c>
      <c r="DS83" s="398">
        <f t="shared" si="1257"/>
        <v>1</v>
      </c>
      <c r="DT83" s="398">
        <f t="shared" si="1258"/>
        <v>1</v>
      </c>
      <c r="DU83" s="398">
        <f t="shared" si="1259"/>
        <v>1</v>
      </c>
      <c r="DV83" s="404">
        <f t="shared" si="1260"/>
        <v>250400</v>
      </c>
      <c r="DW83" s="400">
        <f t="shared" si="1261"/>
        <v>0</v>
      </c>
      <c r="DZ83" s="621" t="s">
        <v>495</v>
      </c>
      <c r="EA83" s="610" t="s">
        <v>222</v>
      </c>
      <c r="EB83" s="590" t="s">
        <v>235</v>
      </c>
      <c r="EC83" s="611">
        <v>20</v>
      </c>
      <c r="ED83" s="492">
        <v>15636.6</v>
      </c>
      <c r="EE83" s="488">
        <f t="shared" si="1187"/>
        <v>312732</v>
      </c>
      <c r="EF83" s="543"/>
      <c r="EG83" s="397">
        <f t="shared" si="1262"/>
        <v>1</v>
      </c>
      <c r="EH83" s="397">
        <f t="shared" si="1263"/>
        <v>1</v>
      </c>
      <c r="EI83" s="398">
        <f t="shared" si="1264"/>
        <v>1</v>
      </c>
      <c r="EJ83" s="398">
        <f t="shared" si="1265"/>
        <v>1</v>
      </c>
      <c r="EK83" s="398">
        <f t="shared" si="1266"/>
        <v>1</v>
      </c>
      <c r="EL83" s="398">
        <f t="shared" si="1267"/>
        <v>1</v>
      </c>
      <c r="EM83" s="404">
        <f t="shared" si="1268"/>
        <v>312732</v>
      </c>
      <c r="EN83" s="400">
        <f t="shared" si="1269"/>
        <v>0</v>
      </c>
      <c r="EQ83" s="621" t="s">
        <v>495</v>
      </c>
      <c r="ER83" s="610" t="s">
        <v>222</v>
      </c>
      <c r="ES83" s="590" t="s">
        <v>235</v>
      </c>
      <c r="ET83" s="611">
        <v>20</v>
      </c>
      <c r="EU83" s="492">
        <v>32000</v>
      </c>
      <c r="EV83" s="488">
        <f t="shared" si="1189"/>
        <v>640000</v>
      </c>
      <c r="EW83" s="543"/>
      <c r="EX83" s="397">
        <f t="shared" si="1270"/>
        <v>1</v>
      </c>
      <c r="EY83" s="397">
        <f t="shared" si="1271"/>
        <v>1</v>
      </c>
      <c r="EZ83" s="398">
        <f t="shared" si="1272"/>
        <v>1</v>
      </c>
      <c r="FA83" s="398">
        <f t="shared" si="1273"/>
        <v>1</v>
      </c>
      <c r="FB83" s="398">
        <f t="shared" si="1274"/>
        <v>1</v>
      </c>
      <c r="FC83" s="398">
        <f t="shared" si="1275"/>
        <v>1</v>
      </c>
      <c r="FD83" s="404">
        <f t="shared" si="1276"/>
        <v>640000</v>
      </c>
      <c r="FE83" s="400">
        <f t="shared" si="1277"/>
        <v>0</v>
      </c>
      <c r="FH83" s="621" t="s">
        <v>495</v>
      </c>
      <c r="FI83" s="610" t="s">
        <v>222</v>
      </c>
      <c r="FJ83" s="590" t="s">
        <v>235</v>
      </c>
      <c r="FK83" s="611">
        <v>20</v>
      </c>
      <c r="FL83" s="492">
        <v>6337</v>
      </c>
      <c r="FM83" s="488">
        <f t="shared" si="1191"/>
        <v>126740</v>
      </c>
      <c r="FN83" s="543"/>
      <c r="FO83" s="397">
        <f t="shared" si="1278"/>
        <v>1</v>
      </c>
      <c r="FP83" s="397">
        <f t="shared" si="1279"/>
        <v>1</v>
      </c>
      <c r="FQ83" s="398">
        <f t="shared" si="1280"/>
        <v>1</v>
      </c>
      <c r="FR83" s="398">
        <f t="shared" si="1281"/>
        <v>1</v>
      </c>
      <c r="FS83" s="398">
        <f t="shared" si="1282"/>
        <v>1</v>
      </c>
      <c r="FT83" s="398">
        <f t="shared" si="1283"/>
        <v>1</v>
      </c>
      <c r="FU83" s="404">
        <f t="shared" si="1284"/>
        <v>126740</v>
      </c>
      <c r="FV83" s="400">
        <f t="shared" si="1285"/>
        <v>0</v>
      </c>
      <c r="FY83" s="1042" t="s">
        <v>495</v>
      </c>
      <c r="FZ83" s="906" t="s">
        <v>222</v>
      </c>
      <c r="GA83" s="874" t="s">
        <v>235</v>
      </c>
      <c r="GB83" s="907">
        <v>20</v>
      </c>
      <c r="GC83" s="867">
        <v>7017</v>
      </c>
      <c r="GD83" s="864">
        <f t="shared" si="1193"/>
        <v>140340</v>
      </c>
      <c r="GE83" s="1037"/>
      <c r="GF83" s="397">
        <f t="shared" si="1286"/>
        <v>1</v>
      </c>
      <c r="GG83" s="397">
        <f t="shared" si="1287"/>
        <v>1</v>
      </c>
      <c r="GH83" s="398">
        <f t="shared" si="1288"/>
        <v>1</v>
      </c>
      <c r="GI83" s="398">
        <f t="shared" si="1289"/>
        <v>1</v>
      </c>
      <c r="GJ83" s="398">
        <f t="shared" si="1290"/>
        <v>1</v>
      </c>
      <c r="GK83" s="398">
        <f t="shared" si="1291"/>
        <v>1</v>
      </c>
      <c r="GL83" s="404">
        <f t="shared" si="1292"/>
        <v>140340</v>
      </c>
      <c r="GM83" s="400">
        <f t="shared" si="1293"/>
        <v>0</v>
      </c>
      <c r="GP83" s="621" t="s">
        <v>495</v>
      </c>
      <c r="GQ83" s="610" t="s">
        <v>222</v>
      </c>
      <c r="GR83" s="590" t="s">
        <v>235</v>
      </c>
      <c r="GS83" s="611">
        <v>20</v>
      </c>
      <c r="GT83" s="492">
        <v>12581</v>
      </c>
      <c r="GU83" s="488">
        <f t="shared" si="1204"/>
        <v>251620</v>
      </c>
      <c r="GV83" s="543"/>
      <c r="GW83" s="397">
        <f t="shared" si="1294"/>
        <v>1</v>
      </c>
      <c r="GX83" s="397">
        <f t="shared" si="1295"/>
        <v>1</v>
      </c>
      <c r="GY83" s="398">
        <f t="shared" si="1296"/>
        <v>1</v>
      </c>
      <c r="GZ83" s="398">
        <f t="shared" si="1297"/>
        <v>1</v>
      </c>
      <c r="HA83" s="398">
        <f t="shared" si="1298"/>
        <v>1</v>
      </c>
      <c r="HB83" s="398">
        <f t="shared" si="1299"/>
        <v>1</v>
      </c>
      <c r="HC83" s="404">
        <f t="shared" si="1300"/>
        <v>251620</v>
      </c>
      <c r="HD83" s="400">
        <f t="shared" si="1301"/>
        <v>0</v>
      </c>
      <c r="HG83" s="621" t="s">
        <v>495</v>
      </c>
      <c r="HH83" s="610" t="s">
        <v>222</v>
      </c>
      <c r="HI83" s="590" t="s">
        <v>235</v>
      </c>
      <c r="HJ83" s="611">
        <v>20</v>
      </c>
      <c r="HK83" s="492">
        <v>13502.603596644321</v>
      </c>
      <c r="HL83" s="488">
        <f t="shared" si="1196"/>
        <v>270052</v>
      </c>
      <c r="HM83" s="543"/>
      <c r="HN83" s="397">
        <f t="shared" si="1302"/>
        <v>1</v>
      </c>
      <c r="HO83" s="397">
        <f t="shared" si="1303"/>
        <v>1</v>
      </c>
      <c r="HP83" s="398">
        <f t="shared" si="1304"/>
        <v>1</v>
      </c>
      <c r="HQ83" s="398">
        <f t="shared" si="1305"/>
        <v>1</v>
      </c>
      <c r="HR83" s="398">
        <f t="shared" si="1306"/>
        <v>1</v>
      </c>
      <c r="HS83" s="398">
        <f t="shared" si="1307"/>
        <v>1</v>
      </c>
      <c r="HT83" s="404">
        <f t="shared" si="1308"/>
        <v>270052</v>
      </c>
      <c r="HU83" s="400">
        <f t="shared" si="1309"/>
        <v>0</v>
      </c>
      <c r="HX83" s="621" t="s">
        <v>495</v>
      </c>
      <c r="HY83" s="610" t="s">
        <v>222</v>
      </c>
      <c r="HZ83" s="590" t="s">
        <v>235</v>
      </c>
      <c r="IA83" s="611">
        <v>20</v>
      </c>
      <c r="IB83" s="492"/>
      <c r="IC83" s="488">
        <f t="shared" si="1198"/>
        <v>0</v>
      </c>
      <c r="ID83" s="543"/>
      <c r="IE83" s="397">
        <f t="shared" si="1310"/>
        <v>1</v>
      </c>
      <c r="IF83" s="397">
        <f t="shared" si="1311"/>
        <v>1</v>
      </c>
      <c r="IG83" s="398">
        <f t="shared" si="1312"/>
        <v>1</v>
      </c>
      <c r="IH83" s="398">
        <f t="shared" si="1313"/>
        <v>0</v>
      </c>
      <c r="II83" s="398">
        <f t="shared" si="1314"/>
        <v>0</v>
      </c>
      <c r="IJ83" s="398">
        <f t="shared" si="1315"/>
        <v>0</v>
      </c>
      <c r="IK83" s="404">
        <f t="shared" si="1316"/>
        <v>0</v>
      </c>
      <c r="IL83" s="400">
        <f t="shared" si="1317"/>
        <v>0</v>
      </c>
      <c r="IO83" s="621" t="s">
        <v>495</v>
      </c>
      <c r="IP83" s="610" t="s">
        <v>222</v>
      </c>
      <c r="IQ83" s="590" t="s">
        <v>235</v>
      </c>
      <c r="IR83" s="611">
        <v>20</v>
      </c>
      <c r="IS83" s="492">
        <v>11300</v>
      </c>
      <c r="IT83" s="488">
        <f t="shared" si="1200"/>
        <v>226000</v>
      </c>
      <c r="IU83" s="543"/>
      <c r="IV83" s="397">
        <f t="shared" si="1318"/>
        <v>1</v>
      </c>
      <c r="IW83" s="397">
        <f t="shared" si="1319"/>
        <v>1</v>
      </c>
      <c r="IX83" s="398">
        <f t="shared" si="1320"/>
        <v>1</v>
      </c>
      <c r="IY83" s="398">
        <f t="shared" si="1321"/>
        <v>1</v>
      </c>
      <c r="IZ83" s="398">
        <f t="shared" si="1322"/>
        <v>1</v>
      </c>
      <c r="JA83" s="398">
        <f t="shared" si="1323"/>
        <v>1</v>
      </c>
      <c r="JB83" s="404">
        <f t="shared" si="1324"/>
        <v>226000</v>
      </c>
      <c r="JC83" s="400">
        <f t="shared" si="1325"/>
        <v>0</v>
      </c>
      <c r="JF83" s="621" t="s">
        <v>495</v>
      </c>
      <c r="JG83" s="610" t="s">
        <v>222</v>
      </c>
      <c r="JH83" s="590" t="s">
        <v>235</v>
      </c>
      <c r="JI83" s="611">
        <v>20</v>
      </c>
      <c r="JJ83" s="492">
        <v>12419</v>
      </c>
      <c r="JK83" s="488">
        <f t="shared" si="1205"/>
        <v>248380</v>
      </c>
      <c r="JL83" s="543"/>
      <c r="JM83" s="397">
        <f t="shared" si="1326"/>
        <v>1</v>
      </c>
      <c r="JN83" s="397">
        <f t="shared" si="1327"/>
        <v>1</v>
      </c>
      <c r="JO83" s="398">
        <f t="shared" si="1328"/>
        <v>1</v>
      </c>
      <c r="JP83" s="398">
        <f t="shared" si="1329"/>
        <v>1</v>
      </c>
      <c r="JQ83" s="398">
        <f t="shared" si="1330"/>
        <v>1</v>
      </c>
      <c r="JR83" s="398">
        <f t="shared" si="1331"/>
        <v>1</v>
      </c>
      <c r="JS83" s="404">
        <f t="shared" si="1332"/>
        <v>248380</v>
      </c>
      <c r="JT83" s="400">
        <f t="shared" si="1333"/>
        <v>0</v>
      </c>
    </row>
    <row r="84" spans="2:280" ht="76.5" customHeight="1">
      <c r="B84" s="483" t="s">
        <v>496</v>
      </c>
      <c r="C84" s="544" t="s">
        <v>497</v>
      </c>
      <c r="D84" s="497" t="s">
        <v>235</v>
      </c>
      <c r="E84" s="545">
        <v>510</v>
      </c>
      <c r="F84" s="492"/>
      <c r="G84" s="488">
        <f t="shared" si="1175"/>
        <v>0</v>
      </c>
      <c r="H84" s="543"/>
      <c r="K84" s="483"/>
      <c r="L84" s="544"/>
      <c r="M84" s="497"/>
      <c r="N84" s="545"/>
      <c r="O84" s="492"/>
      <c r="P84" s="488"/>
      <c r="Q84" s="543"/>
      <c r="R84" s="397" t="e">
        <f t="shared" si="1206"/>
        <v>#N/A</v>
      </c>
      <c r="S84" s="397" t="e">
        <f t="shared" si="1207"/>
        <v>#N/A</v>
      </c>
      <c r="T84" s="398" t="e">
        <f t="shared" si="1208"/>
        <v>#N/A</v>
      </c>
      <c r="U84" s="398">
        <f t="shared" si="1209"/>
        <v>0</v>
      </c>
      <c r="V84" s="398">
        <f t="shared" si="1210"/>
        <v>0</v>
      </c>
      <c r="W84" s="398" t="e">
        <f t="shared" si="1211"/>
        <v>#N/A</v>
      </c>
      <c r="X84" s="404">
        <f t="shared" si="1212"/>
        <v>0</v>
      </c>
      <c r="Y84" s="400">
        <f t="shared" si="1213"/>
        <v>0</v>
      </c>
      <c r="Z84" s="392"/>
      <c r="AA84" s="392"/>
      <c r="AB84" s="621" t="s">
        <v>496</v>
      </c>
      <c r="AC84" s="610" t="s">
        <v>497</v>
      </c>
      <c r="AD84" s="590" t="s">
        <v>235</v>
      </c>
      <c r="AE84" s="611">
        <v>510</v>
      </c>
      <c r="AF84" s="492">
        <v>59407</v>
      </c>
      <c r="AG84" s="488">
        <f t="shared" si="1177"/>
        <v>30297570</v>
      </c>
      <c r="AH84" s="543"/>
      <c r="AI84" s="397">
        <f t="shared" si="1214"/>
        <v>1</v>
      </c>
      <c r="AJ84" s="397">
        <f t="shared" si="1215"/>
        <v>1</v>
      </c>
      <c r="AK84" s="398">
        <f t="shared" si="1216"/>
        <v>1</v>
      </c>
      <c r="AL84" s="398">
        <f t="shared" si="1217"/>
        <v>1</v>
      </c>
      <c r="AM84" s="398">
        <f t="shared" si="1218"/>
        <v>1</v>
      </c>
      <c r="AN84" s="398">
        <f t="shared" si="1219"/>
        <v>1</v>
      </c>
      <c r="AO84" s="404">
        <f t="shared" si="1220"/>
        <v>30297570</v>
      </c>
      <c r="AP84" s="400">
        <f t="shared" si="1221"/>
        <v>0</v>
      </c>
      <c r="AQ84" s="392"/>
      <c r="AR84" s="392"/>
      <c r="AS84" s="940" t="s">
        <v>496</v>
      </c>
      <c r="AT84" s="685" t="s">
        <v>497</v>
      </c>
      <c r="AU84" s="648" t="s">
        <v>235</v>
      </c>
      <c r="AV84" s="686">
        <v>510</v>
      </c>
      <c r="AW84" s="641">
        <v>33706.736799999999</v>
      </c>
      <c r="AX84" s="638">
        <f t="shared" si="1179"/>
        <v>17190436</v>
      </c>
      <c r="AY84" s="936"/>
      <c r="AZ84" s="397">
        <f t="shared" si="1222"/>
        <v>1</v>
      </c>
      <c r="BA84" s="397">
        <f t="shared" si="1223"/>
        <v>1</v>
      </c>
      <c r="BB84" s="398">
        <f t="shared" si="1224"/>
        <v>1</v>
      </c>
      <c r="BC84" s="398">
        <f t="shared" si="1225"/>
        <v>1</v>
      </c>
      <c r="BD84" s="398">
        <f t="shared" si="1226"/>
        <v>1</v>
      </c>
      <c r="BE84" s="398">
        <f t="shared" si="1227"/>
        <v>1</v>
      </c>
      <c r="BF84" s="404">
        <f t="shared" si="1228"/>
        <v>17190436</v>
      </c>
      <c r="BG84" s="400">
        <f t="shared" si="1229"/>
        <v>0</v>
      </c>
      <c r="BJ84" s="957" t="s">
        <v>756</v>
      </c>
      <c r="BK84" s="1056" t="s">
        <v>821</v>
      </c>
      <c r="BL84" s="707" t="s">
        <v>673</v>
      </c>
      <c r="BM84" s="741">
        <v>510</v>
      </c>
      <c r="BN84" s="709">
        <v>60505</v>
      </c>
      <c r="BO84" s="710">
        <v>30857550</v>
      </c>
      <c r="BP84" s="706"/>
      <c r="BQ84" s="397">
        <v>1</v>
      </c>
      <c r="BR84" s="397">
        <f t="shared" si="1231"/>
        <v>1</v>
      </c>
      <c r="BS84" s="398">
        <f t="shared" si="1232"/>
        <v>1</v>
      </c>
      <c r="BT84" s="398">
        <f t="shared" si="1233"/>
        <v>1</v>
      </c>
      <c r="BU84" s="398">
        <f t="shared" si="1234"/>
        <v>1</v>
      </c>
      <c r="BV84" s="398">
        <f t="shared" si="1235"/>
        <v>1</v>
      </c>
      <c r="BW84" s="404">
        <f t="shared" si="1236"/>
        <v>30857550</v>
      </c>
      <c r="BX84" s="400">
        <f t="shared" si="1237"/>
        <v>0</v>
      </c>
      <c r="CA84" s="621" t="s">
        <v>496</v>
      </c>
      <c r="CB84" s="775" t="s">
        <v>497</v>
      </c>
      <c r="CC84" s="590" t="s">
        <v>235</v>
      </c>
      <c r="CD84" s="611">
        <v>510</v>
      </c>
      <c r="CE84" s="759">
        <v>21932.400000000001</v>
      </c>
      <c r="CF84" s="757">
        <f t="shared" si="1182"/>
        <v>11185524</v>
      </c>
      <c r="CG84" s="993"/>
      <c r="CH84" s="397">
        <f t="shared" si="1238"/>
        <v>1</v>
      </c>
      <c r="CI84" s="397">
        <f t="shared" si="1239"/>
        <v>1</v>
      </c>
      <c r="CJ84" s="398">
        <f t="shared" si="1240"/>
        <v>1</v>
      </c>
      <c r="CK84" s="398">
        <f t="shared" si="1241"/>
        <v>1</v>
      </c>
      <c r="CL84" s="398">
        <f t="shared" si="1242"/>
        <v>1</v>
      </c>
      <c r="CM84" s="398">
        <f t="shared" si="1243"/>
        <v>1</v>
      </c>
      <c r="CN84" s="404">
        <f t="shared" si="1244"/>
        <v>11185524</v>
      </c>
      <c r="CO84" s="400">
        <f t="shared" si="1245"/>
        <v>0</v>
      </c>
      <c r="CR84" s="1015" t="s">
        <v>496</v>
      </c>
      <c r="CS84" s="793" t="s">
        <v>497</v>
      </c>
      <c r="CT84" s="794" t="s">
        <v>235</v>
      </c>
      <c r="CU84" s="795">
        <v>510</v>
      </c>
      <c r="CV84" s="796">
        <v>46400</v>
      </c>
      <c r="CW84" s="797">
        <f t="shared" si="1184"/>
        <v>23664000</v>
      </c>
      <c r="CX84" s="1002"/>
      <c r="CY84" s="397">
        <f t="shared" si="1246"/>
        <v>1</v>
      </c>
      <c r="CZ84" s="397">
        <f t="shared" si="1247"/>
        <v>1</v>
      </c>
      <c r="DA84" s="398">
        <f t="shared" si="1248"/>
        <v>1</v>
      </c>
      <c r="DB84" s="398">
        <f t="shared" si="1249"/>
        <v>1</v>
      </c>
      <c r="DC84" s="398">
        <f t="shared" si="1250"/>
        <v>1</v>
      </c>
      <c r="DD84" s="398">
        <f t="shared" si="1251"/>
        <v>1</v>
      </c>
      <c r="DE84" s="404">
        <f t="shared" si="1252"/>
        <v>23664000</v>
      </c>
      <c r="DF84" s="400">
        <f t="shared" si="1253"/>
        <v>0</v>
      </c>
      <c r="DI84" s="621" t="s">
        <v>496</v>
      </c>
      <c r="DJ84" s="610" t="s">
        <v>497</v>
      </c>
      <c r="DK84" s="590" t="s">
        <v>235</v>
      </c>
      <c r="DL84" s="611">
        <v>510</v>
      </c>
      <c r="DM84" s="492">
        <v>60690</v>
      </c>
      <c r="DN84" s="488">
        <f t="shared" si="1203"/>
        <v>30951900</v>
      </c>
      <c r="DO84" s="543"/>
      <c r="DP84" s="397">
        <f t="shared" si="1254"/>
        <v>1</v>
      </c>
      <c r="DQ84" s="397">
        <f t="shared" si="1255"/>
        <v>1</v>
      </c>
      <c r="DR84" s="398">
        <f t="shared" si="1256"/>
        <v>1</v>
      </c>
      <c r="DS84" s="398">
        <f t="shared" si="1257"/>
        <v>1</v>
      </c>
      <c r="DT84" s="398">
        <f t="shared" si="1258"/>
        <v>1</v>
      </c>
      <c r="DU84" s="398">
        <f t="shared" si="1259"/>
        <v>1</v>
      </c>
      <c r="DV84" s="404">
        <f t="shared" si="1260"/>
        <v>30951900</v>
      </c>
      <c r="DW84" s="400">
        <f t="shared" si="1261"/>
        <v>0</v>
      </c>
      <c r="DZ84" s="621" t="s">
        <v>496</v>
      </c>
      <c r="EA84" s="610" t="s">
        <v>497</v>
      </c>
      <c r="EB84" s="590" t="s">
        <v>235</v>
      </c>
      <c r="EC84" s="611">
        <v>510</v>
      </c>
      <c r="ED84" s="492">
        <v>57566.700000000004</v>
      </c>
      <c r="EE84" s="488">
        <f t="shared" si="1187"/>
        <v>29359017</v>
      </c>
      <c r="EF84" s="543"/>
      <c r="EG84" s="397">
        <f t="shared" si="1262"/>
        <v>1</v>
      </c>
      <c r="EH84" s="397">
        <f t="shared" si="1263"/>
        <v>1</v>
      </c>
      <c r="EI84" s="398">
        <f t="shared" si="1264"/>
        <v>1</v>
      </c>
      <c r="EJ84" s="398">
        <f t="shared" si="1265"/>
        <v>1</v>
      </c>
      <c r="EK84" s="398">
        <f t="shared" si="1266"/>
        <v>1</v>
      </c>
      <c r="EL84" s="398">
        <f t="shared" si="1267"/>
        <v>1</v>
      </c>
      <c r="EM84" s="404">
        <f t="shared" si="1268"/>
        <v>29359017</v>
      </c>
      <c r="EN84" s="400">
        <f t="shared" si="1269"/>
        <v>0</v>
      </c>
      <c r="EQ84" s="621" t="s">
        <v>496</v>
      </c>
      <c r="ER84" s="610" t="s">
        <v>497</v>
      </c>
      <c r="ES84" s="590" t="s">
        <v>235</v>
      </c>
      <c r="ET84" s="611">
        <v>510</v>
      </c>
      <c r="EU84" s="492">
        <v>38700</v>
      </c>
      <c r="EV84" s="488">
        <f t="shared" si="1189"/>
        <v>19737000</v>
      </c>
      <c r="EW84" s="543"/>
      <c r="EX84" s="397">
        <f t="shared" si="1270"/>
        <v>1</v>
      </c>
      <c r="EY84" s="397">
        <f t="shared" si="1271"/>
        <v>1</v>
      </c>
      <c r="EZ84" s="398">
        <f t="shared" si="1272"/>
        <v>1</v>
      </c>
      <c r="FA84" s="398">
        <f t="shared" si="1273"/>
        <v>1</v>
      </c>
      <c r="FB84" s="398">
        <f t="shared" si="1274"/>
        <v>1</v>
      </c>
      <c r="FC84" s="398">
        <f t="shared" si="1275"/>
        <v>1</v>
      </c>
      <c r="FD84" s="404">
        <f t="shared" si="1276"/>
        <v>19737000</v>
      </c>
      <c r="FE84" s="400">
        <f t="shared" si="1277"/>
        <v>0</v>
      </c>
      <c r="FH84" s="621" t="s">
        <v>496</v>
      </c>
      <c r="FI84" s="610" t="s">
        <v>497</v>
      </c>
      <c r="FJ84" s="590" t="s">
        <v>235</v>
      </c>
      <c r="FK84" s="611">
        <v>510</v>
      </c>
      <c r="FL84" s="492">
        <v>39975</v>
      </c>
      <c r="FM84" s="488">
        <f t="shared" si="1191"/>
        <v>20387250</v>
      </c>
      <c r="FN84" s="543"/>
      <c r="FO84" s="397">
        <f t="shared" si="1278"/>
        <v>1</v>
      </c>
      <c r="FP84" s="397">
        <f t="shared" si="1279"/>
        <v>1</v>
      </c>
      <c r="FQ84" s="398">
        <f t="shared" si="1280"/>
        <v>1</v>
      </c>
      <c r="FR84" s="398">
        <f t="shared" si="1281"/>
        <v>1</v>
      </c>
      <c r="FS84" s="398">
        <f t="shared" si="1282"/>
        <v>1</v>
      </c>
      <c r="FT84" s="398">
        <f t="shared" si="1283"/>
        <v>1</v>
      </c>
      <c r="FU84" s="404">
        <f t="shared" si="1284"/>
        <v>20387250</v>
      </c>
      <c r="FV84" s="400">
        <f t="shared" si="1285"/>
        <v>0</v>
      </c>
      <c r="FY84" s="1042" t="s">
        <v>496</v>
      </c>
      <c r="FZ84" s="906" t="s">
        <v>497</v>
      </c>
      <c r="GA84" s="874" t="s">
        <v>235</v>
      </c>
      <c r="GB84" s="907">
        <v>510</v>
      </c>
      <c r="GC84" s="867">
        <v>34121</v>
      </c>
      <c r="GD84" s="864">
        <f t="shared" si="1193"/>
        <v>17401710</v>
      </c>
      <c r="GE84" s="1037"/>
      <c r="GF84" s="397">
        <f t="shared" si="1286"/>
        <v>1</v>
      </c>
      <c r="GG84" s="397">
        <f t="shared" si="1287"/>
        <v>1</v>
      </c>
      <c r="GH84" s="398">
        <f t="shared" si="1288"/>
        <v>1</v>
      </c>
      <c r="GI84" s="398">
        <f t="shared" si="1289"/>
        <v>1</v>
      </c>
      <c r="GJ84" s="398">
        <f t="shared" si="1290"/>
        <v>1</v>
      </c>
      <c r="GK84" s="398">
        <f t="shared" si="1291"/>
        <v>1</v>
      </c>
      <c r="GL84" s="404">
        <f t="shared" si="1292"/>
        <v>17401710</v>
      </c>
      <c r="GM84" s="400">
        <f t="shared" si="1293"/>
        <v>0</v>
      </c>
      <c r="GP84" s="621" t="s">
        <v>496</v>
      </c>
      <c r="GQ84" s="610" t="s">
        <v>497</v>
      </c>
      <c r="GR84" s="590" t="s">
        <v>235</v>
      </c>
      <c r="GS84" s="611">
        <v>510</v>
      </c>
      <c r="GT84" s="492">
        <v>60993</v>
      </c>
      <c r="GU84" s="488">
        <f t="shared" si="1204"/>
        <v>31106430</v>
      </c>
      <c r="GV84" s="543"/>
      <c r="GW84" s="397">
        <f t="shared" si="1294"/>
        <v>1</v>
      </c>
      <c r="GX84" s="397">
        <f t="shared" si="1295"/>
        <v>1</v>
      </c>
      <c r="GY84" s="398">
        <f t="shared" si="1296"/>
        <v>1</v>
      </c>
      <c r="GZ84" s="398">
        <f t="shared" si="1297"/>
        <v>1</v>
      </c>
      <c r="HA84" s="398">
        <f t="shared" si="1298"/>
        <v>1</v>
      </c>
      <c r="HB84" s="398">
        <f t="shared" si="1299"/>
        <v>1</v>
      </c>
      <c r="HC84" s="404">
        <f t="shared" si="1300"/>
        <v>31106430</v>
      </c>
      <c r="HD84" s="400">
        <f t="shared" si="1301"/>
        <v>0</v>
      </c>
      <c r="HG84" s="621" t="s">
        <v>496</v>
      </c>
      <c r="HH84" s="610" t="s">
        <v>497</v>
      </c>
      <c r="HI84" s="590" t="s">
        <v>235</v>
      </c>
      <c r="HJ84" s="611">
        <v>510</v>
      </c>
      <c r="HK84" s="492">
        <v>15544.580061405402</v>
      </c>
      <c r="HL84" s="488">
        <f t="shared" si="1196"/>
        <v>7927736</v>
      </c>
      <c r="HM84" s="543"/>
      <c r="HN84" s="397">
        <f t="shared" si="1302"/>
        <v>1</v>
      </c>
      <c r="HO84" s="397">
        <f t="shared" si="1303"/>
        <v>1</v>
      </c>
      <c r="HP84" s="398">
        <f t="shared" si="1304"/>
        <v>1</v>
      </c>
      <c r="HQ84" s="398">
        <f t="shared" si="1305"/>
        <v>1</v>
      </c>
      <c r="HR84" s="398">
        <f t="shared" si="1306"/>
        <v>1</v>
      </c>
      <c r="HS84" s="398">
        <f t="shared" si="1307"/>
        <v>1</v>
      </c>
      <c r="HT84" s="404">
        <f t="shared" si="1308"/>
        <v>7927736</v>
      </c>
      <c r="HU84" s="400">
        <f t="shared" si="1309"/>
        <v>0</v>
      </c>
      <c r="HX84" s="621" t="s">
        <v>496</v>
      </c>
      <c r="HY84" s="610" t="s">
        <v>497</v>
      </c>
      <c r="HZ84" s="590" t="s">
        <v>235</v>
      </c>
      <c r="IA84" s="611">
        <v>510</v>
      </c>
      <c r="IB84" s="492">
        <v>100000</v>
      </c>
      <c r="IC84" s="488">
        <f t="shared" si="1198"/>
        <v>51000000</v>
      </c>
      <c r="ID84" s="543"/>
      <c r="IE84" s="397">
        <f t="shared" si="1310"/>
        <v>1</v>
      </c>
      <c r="IF84" s="397">
        <f t="shared" si="1311"/>
        <v>1</v>
      </c>
      <c r="IG84" s="398">
        <f t="shared" si="1312"/>
        <v>1</v>
      </c>
      <c r="IH84" s="398">
        <f t="shared" si="1313"/>
        <v>1</v>
      </c>
      <c r="II84" s="398">
        <f t="shared" si="1314"/>
        <v>1</v>
      </c>
      <c r="IJ84" s="398">
        <f t="shared" si="1315"/>
        <v>1</v>
      </c>
      <c r="IK84" s="404">
        <f t="shared" si="1316"/>
        <v>51000000</v>
      </c>
      <c r="IL84" s="400">
        <f t="shared" si="1317"/>
        <v>0</v>
      </c>
      <c r="IO84" s="621" t="s">
        <v>496</v>
      </c>
      <c r="IP84" s="610" t="s">
        <v>497</v>
      </c>
      <c r="IQ84" s="590" t="s">
        <v>235</v>
      </c>
      <c r="IR84" s="611">
        <v>510</v>
      </c>
      <c r="IS84" s="492">
        <v>69900</v>
      </c>
      <c r="IT84" s="488">
        <f t="shared" si="1200"/>
        <v>35649000</v>
      </c>
      <c r="IU84" s="543"/>
      <c r="IV84" s="397">
        <f t="shared" si="1318"/>
        <v>1</v>
      </c>
      <c r="IW84" s="397">
        <f t="shared" si="1319"/>
        <v>1</v>
      </c>
      <c r="IX84" s="398">
        <f t="shared" si="1320"/>
        <v>1</v>
      </c>
      <c r="IY84" s="398">
        <f t="shared" si="1321"/>
        <v>1</v>
      </c>
      <c r="IZ84" s="398">
        <f t="shared" si="1322"/>
        <v>1</v>
      </c>
      <c r="JA84" s="398">
        <f t="shared" si="1323"/>
        <v>1</v>
      </c>
      <c r="JB84" s="404">
        <f t="shared" si="1324"/>
        <v>35649000</v>
      </c>
      <c r="JC84" s="400">
        <f t="shared" si="1325"/>
        <v>0</v>
      </c>
      <c r="JF84" s="621" t="s">
        <v>496</v>
      </c>
      <c r="JG84" s="610" t="s">
        <v>497</v>
      </c>
      <c r="JH84" s="590" t="s">
        <v>235</v>
      </c>
      <c r="JI84" s="611">
        <v>510</v>
      </c>
      <c r="JJ84" s="492">
        <v>60201</v>
      </c>
      <c r="JK84" s="488">
        <f t="shared" si="1205"/>
        <v>30702510</v>
      </c>
      <c r="JL84" s="543"/>
      <c r="JM84" s="397">
        <f t="shared" si="1326"/>
        <v>1</v>
      </c>
      <c r="JN84" s="397">
        <f t="shared" si="1327"/>
        <v>1</v>
      </c>
      <c r="JO84" s="398">
        <f t="shared" si="1328"/>
        <v>1</v>
      </c>
      <c r="JP84" s="398">
        <f t="shared" si="1329"/>
        <v>1</v>
      </c>
      <c r="JQ84" s="398">
        <f t="shared" si="1330"/>
        <v>1</v>
      </c>
      <c r="JR84" s="398">
        <f t="shared" si="1331"/>
        <v>1</v>
      </c>
      <c r="JS84" s="404">
        <f t="shared" si="1332"/>
        <v>30702510</v>
      </c>
      <c r="JT84" s="400">
        <f t="shared" si="1333"/>
        <v>0</v>
      </c>
    </row>
    <row r="85" spans="2:280" ht="30">
      <c r="B85" s="483" t="s">
        <v>498</v>
      </c>
      <c r="C85" s="544" t="s">
        <v>499</v>
      </c>
      <c r="D85" s="497" t="s">
        <v>148</v>
      </c>
      <c r="E85" s="545">
        <v>40</v>
      </c>
      <c r="F85" s="492"/>
      <c r="G85" s="488">
        <f t="shared" si="1175"/>
        <v>0</v>
      </c>
      <c r="H85" s="543"/>
      <c r="K85" s="483"/>
      <c r="L85" s="544"/>
      <c r="M85" s="497"/>
      <c r="N85" s="545"/>
      <c r="O85" s="492"/>
      <c r="P85" s="488"/>
      <c r="Q85" s="543"/>
      <c r="R85" s="397" t="e">
        <f t="shared" si="1206"/>
        <v>#N/A</v>
      </c>
      <c r="S85" s="397" t="e">
        <f t="shared" si="1207"/>
        <v>#N/A</v>
      </c>
      <c r="T85" s="398" t="e">
        <f t="shared" si="1208"/>
        <v>#N/A</v>
      </c>
      <c r="U85" s="398">
        <f t="shared" si="1209"/>
        <v>0</v>
      </c>
      <c r="V85" s="398">
        <f t="shared" si="1210"/>
        <v>0</v>
      </c>
      <c r="W85" s="398" t="e">
        <f t="shared" si="1211"/>
        <v>#N/A</v>
      </c>
      <c r="X85" s="404">
        <f t="shared" si="1212"/>
        <v>0</v>
      </c>
      <c r="Y85" s="400">
        <f t="shared" si="1213"/>
        <v>0</v>
      </c>
      <c r="Z85" s="392"/>
      <c r="AA85" s="392"/>
      <c r="AB85" s="621" t="s">
        <v>498</v>
      </c>
      <c r="AC85" s="610" t="s">
        <v>499</v>
      </c>
      <c r="AD85" s="590" t="s">
        <v>148</v>
      </c>
      <c r="AE85" s="611">
        <v>40</v>
      </c>
      <c r="AF85" s="492">
        <v>12573</v>
      </c>
      <c r="AG85" s="488">
        <f t="shared" si="1177"/>
        <v>502920</v>
      </c>
      <c r="AH85" s="543"/>
      <c r="AI85" s="397">
        <f t="shared" si="1214"/>
        <v>1</v>
      </c>
      <c r="AJ85" s="397">
        <f t="shared" si="1215"/>
        <v>1</v>
      </c>
      <c r="AK85" s="398">
        <f t="shared" si="1216"/>
        <v>1</v>
      </c>
      <c r="AL85" s="398">
        <f t="shared" si="1217"/>
        <v>1</v>
      </c>
      <c r="AM85" s="398">
        <f t="shared" si="1218"/>
        <v>1</v>
      </c>
      <c r="AN85" s="398">
        <f t="shared" si="1219"/>
        <v>1</v>
      </c>
      <c r="AO85" s="404">
        <f t="shared" si="1220"/>
        <v>502920</v>
      </c>
      <c r="AP85" s="400">
        <f t="shared" si="1221"/>
        <v>0</v>
      </c>
      <c r="AQ85" s="392"/>
      <c r="AR85" s="392"/>
      <c r="AS85" s="940" t="s">
        <v>498</v>
      </c>
      <c r="AT85" s="685" t="s">
        <v>499</v>
      </c>
      <c r="AU85" s="648" t="s">
        <v>148</v>
      </c>
      <c r="AV85" s="686">
        <v>40</v>
      </c>
      <c r="AW85" s="641">
        <v>20713.531679999996</v>
      </c>
      <c r="AX85" s="638">
        <f t="shared" si="1179"/>
        <v>828541</v>
      </c>
      <c r="AY85" s="936"/>
      <c r="AZ85" s="397">
        <f t="shared" si="1222"/>
        <v>1</v>
      </c>
      <c r="BA85" s="397">
        <f t="shared" si="1223"/>
        <v>1</v>
      </c>
      <c r="BB85" s="398">
        <f t="shared" si="1224"/>
        <v>1</v>
      </c>
      <c r="BC85" s="398">
        <f t="shared" si="1225"/>
        <v>1</v>
      </c>
      <c r="BD85" s="398">
        <f t="shared" si="1226"/>
        <v>1</v>
      </c>
      <c r="BE85" s="398">
        <f t="shared" si="1227"/>
        <v>1</v>
      </c>
      <c r="BF85" s="404">
        <f t="shared" si="1228"/>
        <v>828541</v>
      </c>
      <c r="BG85" s="400">
        <f t="shared" si="1229"/>
        <v>0</v>
      </c>
      <c r="BJ85" s="957" t="s">
        <v>757</v>
      </c>
      <c r="BK85" s="715" t="s">
        <v>678</v>
      </c>
      <c r="BL85" s="711" t="s">
        <v>649</v>
      </c>
      <c r="BM85" s="742">
        <v>40</v>
      </c>
      <c r="BN85" s="713">
        <v>12806</v>
      </c>
      <c r="BO85" s="714">
        <v>512240</v>
      </c>
      <c r="BP85" s="960"/>
      <c r="BQ85" s="397">
        <f t="shared" si="1230"/>
        <v>1</v>
      </c>
      <c r="BR85" s="397">
        <f t="shared" si="1231"/>
        <v>1</v>
      </c>
      <c r="BS85" s="398">
        <f t="shared" si="1232"/>
        <v>1</v>
      </c>
      <c r="BT85" s="398">
        <f t="shared" si="1233"/>
        <v>1</v>
      </c>
      <c r="BU85" s="398">
        <f t="shared" si="1234"/>
        <v>1</v>
      </c>
      <c r="BV85" s="398">
        <f t="shared" si="1235"/>
        <v>1</v>
      </c>
      <c r="BW85" s="404">
        <f t="shared" si="1236"/>
        <v>512240</v>
      </c>
      <c r="BX85" s="400">
        <f t="shared" si="1237"/>
        <v>0</v>
      </c>
      <c r="CA85" s="621" t="s">
        <v>498</v>
      </c>
      <c r="CB85" s="775" t="s">
        <v>499</v>
      </c>
      <c r="CC85" s="590" t="s">
        <v>148</v>
      </c>
      <c r="CD85" s="611">
        <v>40</v>
      </c>
      <c r="CE85" s="759">
        <v>8728.2000000000007</v>
      </c>
      <c r="CF85" s="757">
        <f t="shared" si="1182"/>
        <v>349128</v>
      </c>
      <c r="CG85" s="993"/>
      <c r="CH85" s="397">
        <f t="shared" si="1238"/>
        <v>1</v>
      </c>
      <c r="CI85" s="397">
        <f t="shared" si="1239"/>
        <v>1</v>
      </c>
      <c r="CJ85" s="398">
        <f t="shared" si="1240"/>
        <v>1</v>
      </c>
      <c r="CK85" s="398">
        <f t="shared" si="1241"/>
        <v>1</v>
      </c>
      <c r="CL85" s="398">
        <f t="shared" si="1242"/>
        <v>1</v>
      </c>
      <c r="CM85" s="398">
        <f t="shared" si="1243"/>
        <v>1</v>
      </c>
      <c r="CN85" s="404">
        <f t="shared" si="1244"/>
        <v>349128</v>
      </c>
      <c r="CO85" s="400">
        <f t="shared" si="1245"/>
        <v>0</v>
      </c>
      <c r="CR85" s="1015" t="s">
        <v>498</v>
      </c>
      <c r="CS85" s="793" t="s">
        <v>499</v>
      </c>
      <c r="CT85" s="794" t="s">
        <v>148</v>
      </c>
      <c r="CU85" s="795">
        <v>40</v>
      </c>
      <c r="CV85" s="796">
        <v>20010</v>
      </c>
      <c r="CW85" s="797">
        <f t="shared" si="1184"/>
        <v>800400</v>
      </c>
      <c r="CX85" s="1002"/>
      <c r="CY85" s="397">
        <f t="shared" si="1246"/>
        <v>1</v>
      </c>
      <c r="CZ85" s="397">
        <f t="shared" si="1247"/>
        <v>1</v>
      </c>
      <c r="DA85" s="398">
        <f t="shared" si="1248"/>
        <v>1</v>
      </c>
      <c r="DB85" s="398">
        <f t="shared" si="1249"/>
        <v>1</v>
      </c>
      <c r="DC85" s="398">
        <f t="shared" si="1250"/>
        <v>1</v>
      </c>
      <c r="DD85" s="398">
        <f t="shared" si="1251"/>
        <v>1</v>
      </c>
      <c r="DE85" s="404">
        <f t="shared" si="1252"/>
        <v>800400</v>
      </c>
      <c r="DF85" s="400">
        <f t="shared" si="1253"/>
        <v>0</v>
      </c>
      <c r="DI85" s="621" t="s">
        <v>498</v>
      </c>
      <c r="DJ85" s="610" t="s">
        <v>499</v>
      </c>
      <c r="DK85" s="590" t="s">
        <v>148</v>
      </c>
      <c r="DL85" s="611">
        <v>40</v>
      </c>
      <c r="DM85" s="492">
        <v>12846</v>
      </c>
      <c r="DN85" s="488">
        <f t="shared" si="1203"/>
        <v>513840</v>
      </c>
      <c r="DO85" s="543"/>
      <c r="DP85" s="397">
        <f t="shared" si="1254"/>
        <v>1</v>
      </c>
      <c r="DQ85" s="397">
        <f t="shared" si="1255"/>
        <v>1</v>
      </c>
      <c r="DR85" s="398">
        <f t="shared" si="1256"/>
        <v>1</v>
      </c>
      <c r="DS85" s="398">
        <f t="shared" si="1257"/>
        <v>1</v>
      </c>
      <c r="DT85" s="398">
        <f t="shared" si="1258"/>
        <v>1</v>
      </c>
      <c r="DU85" s="398">
        <f t="shared" si="1259"/>
        <v>1</v>
      </c>
      <c r="DV85" s="404">
        <f t="shared" si="1260"/>
        <v>513840</v>
      </c>
      <c r="DW85" s="400">
        <f t="shared" si="1261"/>
        <v>0</v>
      </c>
      <c r="DZ85" s="621" t="s">
        <v>498</v>
      </c>
      <c r="EA85" s="610" t="s">
        <v>499</v>
      </c>
      <c r="EB85" s="590" t="s">
        <v>148</v>
      </c>
      <c r="EC85" s="611">
        <v>40</v>
      </c>
      <c r="ED85" s="492">
        <v>12990.6</v>
      </c>
      <c r="EE85" s="488">
        <f t="shared" si="1187"/>
        <v>519624</v>
      </c>
      <c r="EF85" s="543"/>
      <c r="EG85" s="397">
        <f t="shared" si="1262"/>
        <v>1</v>
      </c>
      <c r="EH85" s="397">
        <f t="shared" si="1263"/>
        <v>1</v>
      </c>
      <c r="EI85" s="398">
        <f t="shared" si="1264"/>
        <v>1</v>
      </c>
      <c r="EJ85" s="398">
        <f t="shared" si="1265"/>
        <v>1</v>
      </c>
      <c r="EK85" s="398">
        <f t="shared" si="1266"/>
        <v>1</v>
      </c>
      <c r="EL85" s="398">
        <f t="shared" si="1267"/>
        <v>1</v>
      </c>
      <c r="EM85" s="404">
        <f t="shared" si="1268"/>
        <v>519624</v>
      </c>
      <c r="EN85" s="400">
        <f t="shared" si="1269"/>
        <v>0</v>
      </c>
      <c r="EQ85" s="621" t="s">
        <v>498</v>
      </c>
      <c r="ER85" s="610" t="s">
        <v>499</v>
      </c>
      <c r="ES85" s="590" t="s">
        <v>148</v>
      </c>
      <c r="ET85" s="611">
        <v>40</v>
      </c>
      <c r="EU85" s="492">
        <v>34300</v>
      </c>
      <c r="EV85" s="488">
        <f t="shared" si="1189"/>
        <v>1372000</v>
      </c>
      <c r="EW85" s="543"/>
      <c r="EX85" s="397">
        <f t="shared" si="1270"/>
        <v>1</v>
      </c>
      <c r="EY85" s="397">
        <f t="shared" si="1271"/>
        <v>1</v>
      </c>
      <c r="EZ85" s="398">
        <f t="shared" si="1272"/>
        <v>1</v>
      </c>
      <c r="FA85" s="398">
        <f t="shared" si="1273"/>
        <v>1</v>
      </c>
      <c r="FB85" s="398">
        <f t="shared" si="1274"/>
        <v>1</v>
      </c>
      <c r="FC85" s="398">
        <f t="shared" si="1275"/>
        <v>1</v>
      </c>
      <c r="FD85" s="404">
        <f t="shared" si="1276"/>
        <v>1372000</v>
      </c>
      <c r="FE85" s="400">
        <f t="shared" si="1277"/>
        <v>0</v>
      </c>
      <c r="FH85" s="621" t="s">
        <v>498</v>
      </c>
      <c r="FI85" s="610" t="s">
        <v>499</v>
      </c>
      <c r="FJ85" s="590" t="s">
        <v>148</v>
      </c>
      <c r="FK85" s="611">
        <v>40</v>
      </c>
      <c r="FL85" s="492">
        <v>24375</v>
      </c>
      <c r="FM85" s="488">
        <f t="shared" si="1191"/>
        <v>975000</v>
      </c>
      <c r="FN85" s="543"/>
      <c r="FO85" s="397">
        <f t="shared" si="1278"/>
        <v>1</v>
      </c>
      <c r="FP85" s="397">
        <f t="shared" si="1279"/>
        <v>1</v>
      </c>
      <c r="FQ85" s="398">
        <f t="shared" si="1280"/>
        <v>1</v>
      </c>
      <c r="FR85" s="398">
        <f t="shared" si="1281"/>
        <v>1</v>
      </c>
      <c r="FS85" s="398">
        <f t="shared" si="1282"/>
        <v>1</v>
      </c>
      <c r="FT85" s="398">
        <f t="shared" si="1283"/>
        <v>1</v>
      </c>
      <c r="FU85" s="404">
        <f t="shared" si="1284"/>
        <v>975000</v>
      </c>
      <c r="FV85" s="400">
        <f t="shared" si="1285"/>
        <v>0</v>
      </c>
      <c r="FY85" s="1042" t="s">
        <v>498</v>
      </c>
      <c r="FZ85" s="906" t="s">
        <v>499</v>
      </c>
      <c r="GA85" s="874" t="s">
        <v>148</v>
      </c>
      <c r="GB85" s="907">
        <v>40</v>
      </c>
      <c r="GC85" s="867">
        <v>34121</v>
      </c>
      <c r="GD85" s="864">
        <f t="shared" si="1193"/>
        <v>1364840</v>
      </c>
      <c r="GE85" s="1037"/>
      <c r="GF85" s="397">
        <f t="shared" si="1286"/>
        <v>1</v>
      </c>
      <c r="GG85" s="397">
        <f t="shared" si="1287"/>
        <v>1</v>
      </c>
      <c r="GH85" s="398">
        <f t="shared" si="1288"/>
        <v>1</v>
      </c>
      <c r="GI85" s="398">
        <f t="shared" si="1289"/>
        <v>1</v>
      </c>
      <c r="GJ85" s="398">
        <f t="shared" si="1290"/>
        <v>1</v>
      </c>
      <c r="GK85" s="398">
        <f t="shared" si="1291"/>
        <v>1</v>
      </c>
      <c r="GL85" s="404">
        <f t="shared" si="1292"/>
        <v>1364840</v>
      </c>
      <c r="GM85" s="400">
        <f t="shared" si="1293"/>
        <v>0</v>
      </c>
      <c r="GP85" s="621" t="s">
        <v>498</v>
      </c>
      <c r="GQ85" s="610" t="s">
        <v>499</v>
      </c>
      <c r="GR85" s="590" t="s">
        <v>148</v>
      </c>
      <c r="GS85" s="611">
        <v>40</v>
      </c>
      <c r="GT85" s="492">
        <v>12909</v>
      </c>
      <c r="GU85" s="488">
        <f t="shared" si="1204"/>
        <v>516360</v>
      </c>
      <c r="GV85" s="543"/>
      <c r="GW85" s="397">
        <f t="shared" si="1294"/>
        <v>1</v>
      </c>
      <c r="GX85" s="397">
        <f t="shared" si="1295"/>
        <v>1</v>
      </c>
      <c r="GY85" s="398">
        <f t="shared" si="1296"/>
        <v>1</v>
      </c>
      <c r="GZ85" s="398">
        <f t="shared" si="1297"/>
        <v>1</v>
      </c>
      <c r="HA85" s="398">
        <f t="shared" si="1298"/>
        <v>1</v>
      </c>
      <c r="HB85" s="398">
        <f t="shared" si="1299"/>
        <v>1</v>
      </c>
      <c r="HC85" s="404">
        <f t="shared" si="1300"/>
        <v>516360</v>
      </c>
      <c r="HD85" s="400">
        <f t="shared" si="1301"/>
        <v>0</v>
      </c>
      <c r="HG85" s="621" t="s">
        <v>498</v>
      </c>
      <c r="HH85" s="610" t="s">
        <v>499</v>
      </c>
      <c r="HI85" s="590" t="s">
        <v>148</v>
      </c>
      <c r="HJ85" s="611">
        <v>40</v>
      </c>
      <c r="HK85" s="492">
        <v>12639.09152</v>
      </c>
      <c r="HL85" s="488">
        <f t="shared" si="1196"/>
        <v>505564</v>
      </c>
      <c r="HM85" s="543"/>
      <c r="HN85" s="397">
        <f t="shared" si="1302"/>
        <v>1</v>
      </c>
      <c r="HO85" s="397">
        <f t="shared" si="1303"/>
        <v>1</v>
      </c>
      <c r="HP85" s="398">
        <f t="shared" si="1304"/>
        <v>1</v>
      </c>
      <c r="HQ85" s="398">
        <f t="shared" si="1305"/>
        <v>1</v>
      </c>
      <c r="HR85" s="398">
        <f t="shared" si="1306"/>
        <v>1</v>
      </c>
      <c r="HS85" s="398">
        <f t="shared" si="1307"/>
        <v>1</v>
      </c>
      <c r="HT85" s="404">
        <f t="shared" si="1308"/>
        <v>505564</v>
      </c>
      <c r="HU85" s="400">
        <f t="shared" si="1309"/>
        <v>0</v>
      </c>
      <c r="HX85" s="621" t="s">
        <v>498</v>
      </c>
      <c r="HY85" s="610" t="s">
        <v>499</v>
      </c>
      <c r="HZ85" s="590" t="s">
        <v>148</v>
      </c>
      <c r="IA85" s="611">
        <v>40</v>
      </c>
      <c r="IB85" s="492">
        <v>130000</v>
      </c>
      <c r="IC85" s="488">
        <f t="shared" si="1198"/>
        <v>5200000</v>
      </c>
      <c r="ID85" s="543"/>
      <c r="IE85" s="397">
        <f t="shared" si="1310"/>
        <v>1</v>
      </c>
      <c r="IF85" s="397">
        <f t="shared" si="1311"/>
        <v>1</v>
      </c>
      <c r="IG85" s="398">
        <f t="shared" si="1312"/>
        <v>1</v>
      </c>
      <c r="IH85" s="398">
        <f t="shared" si="1313"/>
        <v>1</v>
      </c>
      <c r="II85" s="398">
        <f t="shared" si="1314"/>
        <v>1</v>
      </c>
      <c r="IJ85" s="398">
        <f t="shared" si="1315"/>
        <v>1</v>
      </c>
      <c r="IK85" s="404">
        <f t="shared" si="1316"/>
        <v>5200000</v>
      </c>
      <c r="IL85" s="400">
        <f t="shared" si="1317"/>
        <v>0</v>
      </c>
      <c r="IO85" s="621" t="s">
        <v>498</v>
      </c>
      <c r="IP85" s="610" t="s">
        <v>499</v>
      </c>
      <c r="IQ85" s="590" t="s">
        <v>148</v>
      </c>
      <c r="IR85" s="611">
        <v>40</v>
      </c>
      <c r="IS85" s="492">
        <v>16100</v>
      </c>
      <c r="IT85" s="488">
        <f t="shared" si="1200"/>
        <v>644000</v>
      </c>
      <c r="IU85" s="543"/>
      <c r="IV85" s="397">
        <f t="shared" si="1318"/>
        <v>1</v>
      </c>
      <c r="IW85" s="397">
        <f t="shared" si="1319"/>
        <v>1</v>
      </c>
      <c r="IX85" s="398">
        <f t="shared" si="1320"/>
        <v>1</v>
      </c>
      <c r="IY85" s="398">
        <f t="shared" si="1321"/>
        <v>1</v>
      </c>
      <c r="IZ85" s="398">
        <f t="shared" si="1322"/>
        <v>1</v>
      </c>
      <c r="JA85" s="398">
        <f t="shared" si="1323"/>
        <v>1</v>
      </c>
      <c r="JB85" s="404">
        <f t="shared" si="1324"/>
        <v>644000</v>
      </c>
      <c r="JC85" s="400">
        <f t="shared" si="1325"/>
        <v>0</v>
      </c>
      <c r="JF85" s="621" t="s">
        <v>498</v>
      </c>
      <c r="JG85" s="610" t="s">
        <v>499</v>
      </c>
      <c r="JH85" s="590" t="s">
        <v>148</v>
      </c>
      <c r="JI85" s="611">
        <v>40</v>
      </c>
      <c r="JJ85" s="492">
        <v>12743</v>
      </c>
      <c r="JK85" s="488">
        <f t="shared" si="1205"/>
        <v>509720</v>
      </c>
      <c r="JL85" s="543"/>
      <c r="JM85" s="397">
        <f t="shared" si="1326"/>
        <v>1</v>
      </c>
      <c r="JN85" s="397">
        <f t="shared" si="1327"/>
        <v>1</v>
      </c>
      <c r="JO85" s="398">
        <f t="shared" si="1328"/>
        <v>1</v>
      </c>
      <c r="JP85" s="398">
        <f t="shared" si="1329"/>
        <v>1</v>
      </c>
      <c r="JQ85" s="398">
        <f t="shared" si="1330"/>
        <v>1</v>
      </c>
      <c r="JR85" s="398">
        <f t="shared" si="1331"/>
        <v>1</v>
      </c>
      <c r="JS85" s="404">
        <f t="shared" si="1332"/>
        <v>509720</v>
      </c>
      <c r="JT85" s="400">
        <f t="shared" si="1333"/>
        <v>0</v>
      </c>
    </row>
    <row r="86" spans="2:280" ht="28.5">
      <c r="B86" s="483" t="s">
        <v>500</v>
      </c>
      <c r="C86" s="544" t="s">
        <v>501</v>
      </c>
      <c r="D86" s="497" t="s">
        <v>148</v>
      </c>
      <c r="E86" s="545">
        <v>33</v>
      </c>
      <c r="F86" s="492"/>
      <c r="G86" s="488">
        <f t="shared" si="1175"/>
        <v>0</v>
      </c>
      <c r="H86" s="543"/>
      <c r="K86" s="483"/>
      <c r="L86" s="544"/>
      <c r="M86" s="497"/>
      <c r="N86" s="545"/>
      <c r="O86" s="492"/>
      <c r="P86" s="488"/>
      <c r="Q86" s="543"/>
      <c r="R86" s="397" t="e">
        <f t="shared" si="1206"/>
        <v>#N/A</v>
      </c>
      <c r="S86" s="397" t="e">
        <f t="shared" si="1207"/>
        <v>#N/A</v>
      </c>
      <c r="T86" s="398" t="e">
        <f t="shared" si="1208"/>
        <v>#N/A</v>
      </c>
      <c r="U86" s="398">
        <f t="shared" si="1209"/>
        <v>0</v>
      </c>
      <c r="V86" s="398">
        <f t="shared" si="1210"/>
        <v>0</v>
      </c>
      <c r="W86" s="398" t="e">
        <f t="shared" si="1211"/>
        <v>#N/A</v>
      </c>
      <c r="X86" s="404">
        <f t="shared" si="1212"/>
        <v>0</v>
      </c>
      <c r="Y86" s="400">
        <f t="shared" si="1213"/>
        <v>0</v>
      </c>
      <c r="Z86" s="392"/>
      <c r="AA86" s="392"/>
      <c r="AB86" s="621" t="s">
        <v>500</v>
      </c>
      <c r="AC86" s="610" t="s">
        <v>501</v>
      </c>
      <c r="AD86" s="590" t="s">
        <v>148</v>
      </c>
      <c r="AE86" s="611">
        <v>33</v>
      </c>
      <c r="AF86" s="492">
        <v>12084</v>
      </c>
      <c r="AG86" s="488">
        <f t="shared" si="1177"/>
        <v>398772</v>
      </c>
      <c r="AH86" s="543"/>
      <c r="AI86" s="397">
        <f t="shared" si="1214"/>
        <v>1</v>
      </c>
      <c r="AJ86" s="397">
        <f t="shared" si="1215"/>
        <v>1</v>
      </c>
      <c r="AK86" s="398">
        <f t="shared" si="1216"/>
        <v>1</v>
      </c>
      <c r="AL86" s="398">
        <f t="shared" si="1217"/>
        <v>1</v>
      </c>
      <c r="AM86" s="398">
        <f t="shared" si="1218"/>
        <v>1</v>
      </c>
      <c r="AN86" s="398">
        <f t="shared" si="1219"/>
        <v>1</v>
      </c>
      <c r="AO86" s="404">
        <f t="shared" si="1220"/>
        <v>398772</v>
      </c>
      <c r="AP86" s="400">
        <f t="shared" si="1221"/>
        <v>0</v>
      </c>
      <c r="AQ86" s="392"/>
      <c r="AR86" s="392"/>
      <c r="AS86" s="940" t="s">
        <v>500</v>
      </c>
      <c r="AT86" s="685" t="s">
        <v>501</v>
      </c>
      <c r="AU86" s="648" t="s">
        <v>148</v>
      </c>
      <c r="AV86" s="686">
        <v>33</v>
      </c>
      <c r="AW86" s="641">
        <v>7085.9447599999994</v>
      </c>
      <c r="AX86" s="638">
        <f t="shared" si="1179"/>
        <v>233836</v>
      </c>
      <c r="AY86" s="936"/>
      <c r="AZ86" s="397">
        <f t="shared" si="1222"/>
        <v>1</v>
      </c>
      <c r="BA86" s="397">
        <f t="shared" si="1223"/>
        <v>1</v>
      </c>
      <c r="BB86" s="398">
        <f t="shared" si="1224"/>
        <v>1</v>
      </c>
      <c r="BC86" s="398">
        <f t="shared" si="1225"/>
        <v>1</v>
      </c>
      <c r="BD86" s="398">
        <f t="shared" si="1226"/>
        <v>1</v>
      </c>
      <c r="BE86" s="398">
        <f t="shared" si="1227"/>
        <v>1</v>
      </c>
      <c r="BF86" s="404">
        <f t="shared" si="1228"/>
        <v>233836</v>
      </c>
      <c r="BG86" s="400">
        <f t="shared" si="1229"/>
        <v>0</v>
      </c>
      <c r="BJ86" s="958" t="s">
        <v>758</v>
      </c>
      <c r="BK86" s="715" t="s">
        <v>679</v>
      </c>
      <c r="BL86" s="711" t="s">
        <v>649</v>
      </c>
      <c r="BM86" s="742">
        <v>33</v>
      </c>
      <c r="BN86" s="713">
        <v>12308</v>
      </c>
      <c r="BO86" s="714">
        <v>406164</v>
      </c>
      <c r="BP86" s="960"/>
      <c r="BQ86" s="397">
        <v>1</v>
      </c>
      <c r="BR86" s="397">
        <f t="shared" si="1231"/>
        <v>1</v>
      </c>
      <c r="BS86" s="398">
        <f t="shared" si="1232"/>
        <v>1</v>
      </c>
      <c r="BT86" s="398">
        <f t="shared" si="1233"/>
        <v>1</v>
      </c>
      <c r="BU86" s="398">
        <f t="shared" si="1234"/>
        <v>1</v>
      </c>
      <c r="BV86" s="398">
        <f t="shared" si="1235"/>
        <v>1</v>
      </c>
      <c r="BW86" s="404">
        <f t="shared" si="1236"/>
        <v>406164</v>
      </c>
      <c r="BX86" s="400">
        <f t="shared" si="1237"/>
        <v>0</v>
      </c>
      <c r="CA86" s="621" t="s">
        <v>500</v>
      </c>
      <c r="CB86" s="775" t="s">
        <v>501</v>
      </c>
      <c r="CC86" s="590" t="s">
        <v>148</v>
      </c>
      <c r="CD86" s="611">
        <v>33</v>
      </c>
      <c r="CE86" s="759">
        <v>9511.5</v>
      </c>
      <c r="CF86" s="757">
        <f t="shared" si="1182"/>
        <v>313880</v>
      </c>
      <c r="CG86" s="993"/>
      <c r="CH86" s="397">
        <f t="shared" si="1238"/>
        <v>1</v>
      </c>
      <c r="CI86" s="397">
        <f t="shared" si="1239"/>
        <v>1</v>
      </c>
      <c r="CJ86" s="398">
        <f t="shared" si="1240"/>
        <v>1</v>
      </c>
      <c r="CK86" s="398">
        <f t="shared" si="1241"/>
        <v>1</v>
      </c>
      <c r="CL86" s="398">
        <f t="shared" si="1242"/>
        <v>1</v>
      </c>
      <c r="CM86" s="398">
        <f t="shared" si="1243"/>
        <v>1</v>
      </c>
      <c r="CN86" s="404">
        <f t="shared" si="1244"/>
        <v>313880</v>
      </c>
      <c r="CO86" s="400">
        <f t="shared" si="1245"/>
        <v>0</v>
      </c>
      <c r="CR86" s="1015" t="s">
        <v>500</v>
      </c>
      <c r="CS86" s="793" t="s">
        <v>501</v>
      </c>
      <c r="CT86" s="794" t="s">
        <v>148</v>
      </c>
      <c r="CU86" s="795">
        <v>33</v>
      </c>
      <c r="CV86" s="796">
        <v>8004</v>
      </c>
      <c r="CW86" s="797">
        <f t="shared" si="1184"/>
        <v>264132</v>
      </c>
      <c r="CX86" s="1002"/>
      <c r="CY86" s="397">
        <f t="shared" si="1246"/>
        <v>1</v>
      </c>
      <c r="CZ86" s="397">
        <f t="shared" si="1247"/>
        <v>1</v>
      </c>
      <c r="DA86" s="398">
        <f t="shared" si="1248"/>
        <v>1</v>
      </c>
      <c r="DB86" s="398">
        <f t="shared" si="1249"/>
        <v>1</v>
      </c>
      <c r="DC86" s="398">
        <f t="shared" si="1250"/>
        <v>1</v>
      </c>
      <c r="DD86" s="398">
        <f t="shared" si="1251"/>
        <v>1</v>
      </c>
      <c r="DE86" s="404">
        <f t="shared" si="1252"/>
        <v>264132</v>
      </c>
      <c r="DF86" s="400">
        <f t="shared" si="1253"/>
        <v>0</v>
      </c>
      <c r="DI86" s="621" t="s">
        <v>500</v>
      </c>
      <c r="DJ86" s="610" t="s">
        <v>501</v>
      </c>
      <c r="DK86" s="590" t="s">
        <v>148</v>
      </c>
      <c r="DL86" s="611">
        <v>33</v>
      </c>
      <c r="DM86" s="492">
        <v>12346</v>
      </c>
      <c r="DN86" s="488">
        <f t="shared" si="1203"/>
        <v>407418</v>
      </c>
      <c r="DO86" s="543"/>
      <c r="DP86" s="397">
        <f t="shared" si="1254"/>
        <v>1</v>
      </c>
      <c r="DQ86" s="397">
        <f t="shared" si="1255"/>
        <v>1</v>
      </c>
      <c r="DR86" s="398">
        <f t="shared" si="1256"/>
        <v>1</v>
      </c>
      <c r="DS86" s="398">
        <f t="shared" si="1257"/>
        <v>1</v>
      </c>
      <c r="DT86" s="398">
        <f t="shared" si="1258"/>
        <v>1</v>
      </c>
      <c r="DU86" s="398">
        <f t="shared" si="1259"/>
        <v>1</v>
      </c>
      <c r="DV86" s="404">
        <f t="shared" si="1260"/>
        <v>407418</v>
      </c>
      <c r="DW86" s="400">
        <f t="shared" si="1261"/>
        <v>0</v>
      </c>
      <c r="DZ86" s="621" t="s">
        <v>500</v>
      </c>
      <c r="EA86" s="610" t="s">
        <v>501</v>
      </c>
      <c r="EB86" s="590" t="s">
        <v>148</v>
      </c>
      <c r="EC86" s="611">
        <v>33</v>
      </c>
      <c r="ED86" s="492">
        <v>16177.5</v>
      </c>
      <c r="EE86" s="488">
        <f t="shared" si="1187"/>
        <v>533858</v>
      </c>
      <c r="EF86" s="543"/>
      <c r="EG86" s="397">
        <f t="shared" si="1262"/>
        <v>1</v>
      </c>
      <c r="EH86" s="397">
        <f t="shared" si="1263"/>
        <v>1</v>
      </c>
      <c r="EI86" s="398">
        <f t="shared" si="1264"/>
        <v>1</v>
      </c>
      <c r="EJ86" s="398">
        <f t="shared" si="1265"/>
        <v>1</v>
      </c>
      <c r="EK86" s="398">
        <f t="shared" si="1266"/>
        <v>1</v>
      </c>
      <c r="EL86" s="398">
        <f t="shared" si="1267"/>
        <v>1</v>
      </c>
      <c r="EM86" s="404">
        <f t="shared" si="1268"/>
        <v>533858</v>
      </c>
      <c r="EN86" s="400">
        <f t="shared" si="1269"/>
        <v>0</v>
      </c>
      <c r="EQ86" s="621" t="s">
        <v>500</v>
      </c>
      <c r="ER86" s="610" t="s">
        <v>501</v>
      </c>
      <c r="ES86" s="590" t="s">
        <v>148</v>
      </c>
      <c r="ET86" s="611">
        <v>33</v>
      </c>
      <c r="EU86" s="492">
        <v>32500</v>
      </c>
      <c r="EV86" s="488">
        <f t="shared" si="1189"/>
        <v>1072500</v>
      </c>
      <c r="EW86" s="543"/>
      <c r="EX86" s="397">
        <f t="shared" si="1270"/>
        <v>1</v>
      </c>
      <c r="EY86" s="397">
        <f t="shared" si="1271"/>
        <v>1</v>
      </c>
      <c r="EZ86" s="398">
        <f t="shared" si="1272"/>
        <v>1</v>
      </c>
      <c r="FA86" s="398">
        <f t="shared" si="1273"/>
        <v>1</v>
      </c>
      <c r="FB86" s="398">
        <f t="shared" si="1274"/>
        <v>1</v>
      </c>
      <c r="FC86" s="398">
        <f t="shared" si="1275"/>
        <v>1</v>
      </c>
      <c r="FD86" s="404">
        <f t="shared" si="1276"/>
        <v>1072500</v>
      </c>
      <c r="FE86" s="400">
        <f t="shared" si="1277"/>
        <v>0</v>
      </c>
      <c r="FH86" s="621" t="s">
        <v>500</v>
      </c>
      <c r="FI86" s="610" t="s">
        <v>501</v>
      </c>
      <c r="FJ86" s="590" t="s">
        <v>148</v>
      </c>
      <c r="FK86" s="611">
        <v>33</v>
      </c>
      <c r="FL86" s="492">
        <v>17550</v>
      </c>
      <c r="FM86" s="488">
        <f t="shared" si="1191"/>
        <v>579150</v>
      </c>
      <c r="FN86" s="543"/>
      <c r="FO86" s="397">
        <f t="shared" si="1278"/>
        <v>1</v>
      </c>
      <c r="FP86" s="397">
        <f t="shared" si="1279"/>
        <v>1</v>
      </c>
      <c r="FQ86" s="398">
        <f t="shared" si="1280"/>
        <v>1</v>
      </c>
      <c r="FR86" s="398">
        <f t="shared" si="1281"/>
        <v>1</v>
      </c>
      <c r="FS86" s="398">
        <f t="shared" si="1282"/>
        <v>1</v>
      </c>
      <c r="FT86" s="398">
        <f t="shared" si="1283"/>
        <v>1</v>
      </c>
      <c r="FU86" s="404">
        <f t="shared" si="1284"/>
        <v>579150</v>
      </c>
      <c r="FV86" s="400">
        <f t="shared" si="1285"/>
        <v>0</v>
      </c>
      <c r="FY86" s="1042" t="s">
        <v>500</v>
      </c>
      <c r="FZ86" s="906" t="s">
        <v>501</v>
      </c>
      <c r="GA86" s="874" t="s">
        <v>148</v>
      </c>
      <c r="GB86" s="907">
        <v>33</v>
      </c>
      <c r="GC86" s="867">
        <v>4500</v>
      </c>
      <c r="GD86" s="864">
        <f t="shared" si="1193"/>
        <v>148500</v>
      </c>
      <c r="GE86" s="1037"/>
      <c r="GF86" s="397">
        <f t="shared" si="1286"/>
        <v>1</v>
      </c>
      <c r="GG86" s="397">
        <f t="shared" si="1287"/>
        <v>1</v>
      </c>
      <c r="GH86" s="398">
        <f t="shared" si="1288"/>
        <v>1</v>
      </c>
      <c r="GI86" s="398">
        <f t="shared" si="1289"/>
        <v>1</v>
      </c>
      <c r="GJ86" s="398">
        <f t="shared" si="1290"/>
        <v>1</v>
      </c>
      <c r="GK86" s="398">
        <f t="shared" si="1291"/>
        <v>1</v>
      </c>
      <c r="GL86" s="404">
        <f t="shared" si="1292"/>
        <v>148500</v>
      </c>
      <c r="GM86" s="400">
        <f t="shared" si="1293"/>
        <v>0</v>
      </c>
      <c r="GP86" s="621" t="s">
        <v>500</v>
      </c>
      <c r="GQ86" s="610" t="s">
        <v>501</v>
      </c>
      <c r="GR86" s="590" t="s">
        <v>148</v>
      </c>
      <c r="GS86" s="611">
        <v>33</v>
      </c>
      <c r="GT86" s="492">
        <v>12407</v>
      </c>
      <c r="GU86" s="488">
        <f t="shared" si="1204"/>
        <v>409431</v>
      </c>
      <c r="GV86" s="543"/>
      <c r="GW86" s="397">
        <f t="shared" si="1294"/>
        <v>1</v>
      </c>
      <c r="GX86" s="397">
        <f t="shared" si="1295"/>
        <v>1</v>
      </c>
      <c r="GY86" s="398">
        <f t="shared" si="1296"/>
        <v>1</v>
      </c>
      <c r="GZ86" s="398">
        <f t="shared" si="1297"/>
        <v>1</v>
      </c>
      <c r="HA86" s="398">
        <f t="shared" si="1298"/>
        <v>1</v>
      </c>
      <c r="HB86" s="398">
        <f t="shared" si="1299"/>
        <v>1</v>
      </c>
      <c r="HC86" s="404">
        <f t="shared" si="1300"/>
        <v>409431</v>
      </c>
      <c r="HD86" s="400">
        <f t="shared" si="1301"/>
        <v>0</v>
      </c>
      <c r="HG86" s="621" t="s">
        <v>500</v>
      </c>
      <c r="HH86" s="610" t="s">
        <v>501</v>
      </c>
      <c r="HI86" s="590" t="s">
        <v>148</v>
      </c>
      <c r="HJ86" s="611">
        <v>33</v>
      </c>
      <c r="HK86" s="492">
        <v>1110.327147243243</v>
      </c>
      <c r="HL86" s="488">
        <f t="shared" si="1196"/>
        <v>36641</v>
      </c>
      <c r="HM86" s="543"/>
      <c r="HN86" s="397">
        <f t="shared" si="1302"/>
        <v>1</v>
      </c>
      <c r="HO86" s="397">
        <f t="shared" si="1303"/>
        <v>1</v>
      </c>
      <c r="HP86" s="398">
        <f t="shared" si="1304"/>
        <v>1</v>
      </c>
      <c r="HQ86" s="398">
        <f t="shared" si="1305"/>
        <v>1</v>
      </c>
      <c r="HR86" s="398">
        <f t="shared" si="1306"/>
        <v>1</v>
      </c>
      <c r="HS86" s="398">
        <f t="shared" si="1307"/>
        <v>1</v>
      </c>
      <c r="HT86" s="404">
        <f t="shared" si="1308"/>
        <v>36641</v>
      </c>
      <c r="HU86" s="400">
        <f t="shared" si="1309"/>
        <v>0</v>
      </c>
      <c r="HX86" s="621" t="s">
        <v>500</v>
      </c>
      <c r="HY86" s="610" t="s">
        <v>501</v>
      </c>
      <c r="HZ86" s="590" t="s">
        <v>148</v>
      </c>
      <c r="IA86" s="611">
        <v>33</v>
      </c>
      <c r="IB86" s="492">
        <v>15000</v>
      </c>
      <c r="IC86" s="488">
        <f t="shared" si="1198"/>
        <v>495000</v>
      </c>
      <c r="ID86" s="543"/>
      <c r="IE86" s="397">
        <f t="shared" si="1310"/>
        <v>1</v>
      </c>
      <c r="IF86" s="397">
        <f t="shared" si="1311"/>
        <v>1</v>
      </c>
      <c r="IG86" s="398">
        <f t="shared" si="1312"/>
        <v>1</v>
      </c>
      <c r="IH86" s="398">
        <f t="shared" si="1313"/>
        <v>1</v>
      </c>
      <c r="II86" s="398">
        <f t="shared" si="1314"/>
        <v>1</v>
      </c>
      <c r="IJ86" s="398">
        <f t="shared" si="1315"/>
        <v>1</v>
      </c>
      <c r="IK86" s="404">
        <f t="shared" si="1316"/>
        <v>495000</v>
      </c>
      <c r="IL86" s="400">
        <f t="shared" si="1317"/>
        <v>0</v>
      </c>
      <c r="IO86" s="621" t="s">
        <v>500</v>
      </c>
      <c r="IP86" s="610" t="s">
        <v>501</v>
      </c>
      <c r="IQ86" s="590" t="s">
        <v>148</v>
      </c>
      <c r="IR86" s="611">
        <v>33</v>
      </c>
      <c r="IS86" s="492">
        <v>6500</v>
      </c>
      <c r="IT86" s="488">
        <f t="shared" si="1200"/>
        <v>214500</v>
      </c>
      <c r="IU86" s="543"/>
      <c r="IV86" s="397">
        <f t="shared" si="1318"/>
        <v>1</v>
      </c>
      <c r="IW86" s="397">
        <f t="shared" si="1319"/>
        <v>1</v>
      </c>
      <c r="IX86" s="398">
        <f t="shared" si="1320"/>
        <v>1</v>
      </c>
      <c r="IY86" s="398">
        <f t="shared" si="1321"/>
        <v>1</v>
      </c>
      <c r="IZ86" s="398">
        <f t="shared" si="1322"/>
        <v>1</v>
      </c>
      <c r="JA86" s="398">
        <f t="shared" si="1323"/>
        <v>1</v>
      </c>
      <c r="JB86" s="404">
        <f t="shared" si="1324"/>
        <v>214500</v>
      </c>
      <c r="JC86" s="400">
        <f t="shared" si="1325"/>
        <v>0</v>
      </c>
      <c r="JF86" s="621" t="s">
        <v>500</v>
      </c>
      <c r="JG86" s="610" t="s">
        <v>501</v>
      </c>
      <c r="JH86" s="590" t="s">
        <v>148</v>
      </c>
      <c r="JI86" s="611">
        <v>33</v>
      </c>
      <c r="JJ86" s="492">
        <v>12247</v>
      </c>
      <c r="JK86" s="488">
        <f t="shared" si="1205"/>
        <v>404151</v>
      </c>
      <c r="JL86" s="543"/>
      <c r="JM86" s="397">
        <f t="shared" si="1326"/>
        <v>1</v>
      </c>
      <c r="JN86" s="397">
        <f t="shared" si="1327"/>
        <v>1</v>
      </c>
      <c r="JO86" s="398">
        <f t="shared" si="1328"/>
        <v>1</v>
      </c>
      <c r="JP86" s="398">
        <f t="shared" si="1329"/>
        <v>1</v>
      </c>
      <c r="JQ86" s="398">
        <f t="shared" si="1330"/>
        <v>1</v>
      </c>
      <c r="JR86" s="398">
        <f t="shared" si="1331"/>
        <v>1</v>
      </c>
      <c r="JS86" s="404">
        <f t="shared" si="1332"/>
        <v>404151</v>
      </c>
      <c r="JT86" s="400">
        <f t="shared" si="1333"/>
        <v>0</v>
      </c>
    </row>
    <row r="87" spans="2:280" ht="90.75" customHeight="1">
      <c r="B87" s="483" t="s">
        <v>502</v>
      </c>
      <c r="C87" s="544" t="s">
        <v>503</v>
      </c>
      <c r="D87" s="497" t="s">
        <v>235</v>
      </c>
      <c r="E87" s="545">
        <v>270</v>
      </c>
      <c r="F87" s="492"/>
      <c r="G87" s="488">
        <f t="shared" si="1175"/>
        <v>0</v>
      </c>
      <c r="H87" s="543"/>
      <c r="K87" s="483"/>
      <c r="L87" s="544"/>
      <c r="M87" s="497"/>
      <c r="N87" s="545"/>
      <c r="O87" s="492"/>
      <c r="P87" s="488"/>
      <c r="Q87" s="543"/>
      <c r="R87" s="397" t="e">
        <f t="shared" ref="R87:R96" si="1334">IF(EXACT(VLOOKUP(K87,OFERTA_0,2,FALSE),L87),1,0)</f>
        <v>#N/A</v>
      </c>
      <c r="S87" s="397" t="e">
        <f t="shared" ref="S87:S96" si="1335">IF(EXACT(VLOOKUP(K87,OFERTA_0,3,FALSE),M87),1,0)</f>
        <v>#N/A</v>
      </c>
      <c r="T87" s="398" t="e">
        <f t="shared" ref="T87:T96" si="1336">IF(EXACT(VLOOKUP(K87,OFERTA_0,4,FALSE),N87),1,0)</f>
        <v>#N/A</v>
      </c>
      <c r="U87" s="398">
        <f>IF(O87=0,0,1)</f>
        <v>0</v>
      </c>
      <c r="V87" s="398">
        <f>IF(P87=0,0,1)</f>
        <v>0</v>
      </c>
      <c r="W87" s="398" t="e">
        <f t="shared" ref="W87:W96" si="1337">PRODUCT(R87:V87)</f>
        <v>#N/A</v>
      </c>
      <c r="X87" s="404">
        <f t="shared" ref="X87:X96" si="1338">ROUND(P87,0)</f>
        <v>0</v>
      </c>
      <c r="Y87" s="400">
        <f t="shared" ref="Y87:Y96" si="1339">P87-X87</f>
        <v>0</v>
      </c>
      <c r="Z87" s="392"/>
      <c r="AA87" s="392"/>
      <c r="AB87" s="621" t="s">
        <v>502</v>
      </c>
      <c r="AC87" s="610" t="s">
        <v>503</v>
      </c>
      <c r="AD87" s="590" t="s">
        <v>235</v>
      </c>
      <c r="AE87" s="611">
        <v>270</v>
      </c>
      <c r="AF87" s="492">
        <v>26762.799999999999</v>
      </c>
      <c r="AG87" s="488">
        <f t="shared" si="1177"/>
        <v>7225956</v>
      </c>
      <c r="AH87" s="543"/>
      <c r="AI87" s="397">
        <f t="shared" ref="AI87:AI96" si="1340">IF(EXACT(VLOOKUP(AB87,OFERTA_0,2,FALSE),AC87),1,0)</f>
        <v>1</v>
      </c>
      <c r="AJ87" s="397">
        <f t="shared" ref="AJ87:AJ96" si="1341">IF(EXACT(VLOOKUP(AB87,OFERTA_0,3,FALSE),AD87),1,0)</f>
        <v>1</v>
      </c>
      <c r="AK87" s="398">
        <f t="shared" ref="AK87:AK96" si="1342">IF(EXACT(VLOOKUP(AB87,OFERTA_0,4,FALSE),AE87),1,0)</f>
        <v>1</v>
      </c>
      <c r="AL87" s="398">
        <f>IF(AF87=0,0,1)</f>
        <v>1</v>
      </c>
      <c r="AM87" s="398">
        <f>IF(AG87=0,0,1)</f>
        <v>1</v>
      </c>
      <c r="AN87" s="398">
        <f t="shared" ref="AN87:AN96" si="1343">PRODUCT(AI87:AM87)</f>
        <v>1</v>
      </c>
      <c r="AO87" s="404">
        <f t="shared" ref="AO87:AO96" si="1344">ROUND(AG87,0)</f>
        <v>7225956</v>
      </c>
      <c r="AP87" s="400">
        <f t="shared" ref="AP87:AP96" si="1345">AG87-AO87</f>
        <v>0</v>
      </c>
      <c r="AQ87" s="392"/>
      <c r="AR87" s="392"/>
      <c r="AS87" s="940" t="s">
        <v>502</v>
      </c>
      <c r="AT87" s="685" t="s">
        <v>503</v>
      </c>
      <c r="AU87" s="648" t="s">
        <v>235</v>
      </c>
      <c r="AV87" s="686">
        <v>270</v>
      </c>
      <c r="AW87" s="641">
        <v>32866.247559999996</v>
      </c>
      <c r="AX87" s="638">
        <f t="shared" si="1179"/>
        <v>8873887</v>
      </c>
      <c r="AY87" s="936"/>
      <c r="AZ87" s="397">
        <f t="shared" ref="AZ87:AZ96" si="1346">IF(EXACT(VLOOKUP(AS87,OFERTA_0,2,FALSE),AT87),1,0)</f>
        <v>1</v>
      </c>
      <c r="BA87" s="397">
        <f t="shared" ref="BA87:BA96" si="1347">IF(EXACT(VLOOKUP(AS87,OFERTA_0,3,FALSE),AU87),1,0)</f>
        <v>1</v>
      </c>
      <c r="BB87" s="398">
        <f t="shared" ref="BB87:BB96" si="1348">IF(EXACT(VLOOKUP(AS87,OFERTA_0,4,FALSE),AV87),1,0)</f>
        <v>1</v>
      </c>
      <c r="BC87" s="398">
        <f>IF(AW87=0,0,1)</f>
        <v>1</v>
      </c>
      <c r="BD87" s="398">
        <f>IF(AX87=0,0,1)</f>
        <v>1</v>
      </c>
      <c r="BE87" s="398">
        <f t="shared" ref="BE87:BE96" si="1349">PRODUCT(AZ87:BD87)</f>
        <v>1</v>
      </c>
      <c r="BF87" s="404">
        <f t="shared" ref="BF87:BF96" si="1350">ROUND(AX87,0)</f>
        <v>8873887</v>
      </c>
      <c r="BG87" s="400">
        <f t="shared" ref="BG87:BG96" si="1351">AX87-BF87</f>
        <v>0</v>
      </c>
      <c r="BJ87" s="957" t="s">
        <v>759</v>
      </c>
      <c r="BK87" s="1056" t="s">
        <v>832</v>
      </c>
      <c r="BL87" s="707" t="s">
        <v>673</v>
      </c>
      <c r="BM87" s="741">
        <v>270</v>
      </c>
      <c r="BN87" s="709">
        <v>43871</v>
      </c>
      <c r="BO87" s="710">
        <v>11845170</v>
      </c>
      <c r="BP87" s="706"/>
      <c r="BQ87" s="397">
        <v>1</v>
      </c>
      <c r="BR87" s="397">
        <f t="shared" ref="BR87:BR96" si="1352">IF(EXACT(VLOOKUP(BJ87,OFERTA_0,3,FALSE),BL87),1,0)</f>
        <v>1</v>
      </c>
      <c r="BS87" s="398">
        <f t="shared" ref="BS87:BS96" si="1353">IF(EXACT(VLOOKUP(BJ87,OFERTA_0,4,FALSE),BM87),1,0)</f>
        <v>1</v>
      </c>
      <c r="BT87" s="398">
        <f>IF(BN87=0,0,1)</f>
        <v>1</v>
      </c>
      <c r="BU87" s="398">
        <f>IF(BO87=0,0,1)</f>
        <v>1</v>
      </c>
      <c r="BV87" s="398">
        <f t="shared" ref="BV87:BV96" si="1354">PRODUCT(BQ87:BU87)</f>
        <v>1</v>
      </c>
      <c r="BW87" s="404">
        <f t="shared" ref="BW87:BW96" si="1355">ROUND(BO87,0)</f>
        <v>11845170</v>
      </c>
      <c r="BX87" s="400">
        <f t="shared" ref="BX87:BX96" si="1356">BO87-BW87</f>
        <v>0</v>
      </c>
      <c r="CA87" s="621" t="s">
        <v>502</v>
      </c>
      <c r="CB87" s="775" t="s">
        <v>503</v>
      </c>
      <c r="CC87" s="590" t="s">
        <v>235</v>
      </c>
      <c r="CD87" s="611">
        <v>270</v>
      </c>
      <c r="CE87" s="759">
        <v>13763.7</v>
      </c>
      <c r="CF87" s="757">
        <f t="shared" si="1182"/>
        <v>3716199</v>
      </c>
      <c r="CG87" s="993"/>
      <c r="CH87" s="397">
        <f t="shared" ref="CH87:CH96" si="1357">IF(EXACT(VLOOKUP(CA87,OFERTA_0,2,FALSE),CB87),1,0)</f>
        <v>1</v>
      </c>
      <c r="CI87" s="397">
        <f t="shared" ref="CI87:CI96" si="1358">IF(EXACT(VLOOKUP(CA87,OFERTA_0,3,FALSE),CC87),1,0)</f>
        <v>1</v>
      </c>
      <c r="CJ87" s="398">
        <f t="shared" ref="CJ87:CJ96" si="1359">IF(EXACT(VLOOKUP(CA87,OFERTA_0,4,FALSE),CD87),1,0)</f>
        <v>1</v>
      </c>
      <c r="CK87" s="398">
        <f>IF(CE87=0,0,1)</f>
        <v>1</v>
      </c>
      <c r="CL87" s="398">
        <f>IF(CF87=0,0,1)</f>
        <v>1</v>
      </c>
      <c r="CM87" s="398">
        <f t="shared" ref="CM87:CM96" si="1360">PRODUCT(CH87:CL87)</f>
        <v>1</v>
      </c>
      <c r="CN87" s="404">
        <f t="shared" ref="CN87:CN96" si="1361">ROUND(CF87,0)</f>
        <v>3716199</v>
      </c>
      <c r="CO87" s="400">
        <f t="shared" ref="CO87:CO96" si="1362">CF87-CN87</f>
        <v>0</v>
      </c>
      <c r="CR87" s="1015" t="s">
        <v>502</v>
      </c>
      <c r="CS87" s="793" t="s">
        <v>503</v>
      </c>
      <c r="CT87" s="794" t="s">
        <v>235</v>
      </c>
      <c r="CU87" s="795">
        <v>270</v>
      </c>
      <c r="CV87" s="796">
        <v>24012</v>
      </c>
      <c r="CW87" s="797">
        <f t="shared" si="1184"/>
        <v>6483240</v>
      </c>
      <c r="CX87" s="1002"/>
      <c r="CY87" s="397">
        <f t="shared" ref="CY87:CY96" si="1363">IF(EXACT(VLOOKUP(CR87,OFERTA_0,2,FALSE),CS87),1,0)</f>
        <v>1</v>
      </c>
      <c r="CZ87" s="397">
        <f t="shared" ref="CZ87:CZ96" si="1364">IF(EXACT(VLOOKUP(CR87,OFERTA_0,3,FALSE),CT87),1,0)</f>
        <v>1</v>
      </c>
      <c r="DA87" s="398">
        <f t="shared" ref="DA87:DA96" si="1365">IF(EXACT(VLOOKUP(CR87,OFERTA_0,4,FALSE),CU87),1,0)</f>
        <v>1</v>
      </c>
      <c r="DB87" s="398">
        <f>IF(CV87=0,0,1)</f>
        <v>1</v>
      </c>
      <c r="DC87" s="398">
        <f>IF(CW87=0,0,1)</f>
        <v>1</v>
      </c>
      <c r="DD87" s="398">
        <f t="shared" ref="DD87:DD96" si="1366">PRODUCT(CY87:DC87)</f>
        <v>1</v>
      </c>
      <c r="DE87" s="404">
        <f t="shared" ref="DE87:DE96" si="1367">ROUND(CW87,0)</f>
        <v>6483240</v>
      </c>
      <c r="DF87" s="400">
        <f t="shared" ref="DF87:DF96" si="1368">CW87-DE87</f>
        <v>0</v>
      </c>
      <c r="DI87" s="621" t="s">
        <v>502</v>
      </c>
      <c r="DJ87" s="610" t="s">
        <v>503</v>
      </c>
      <c r="DK87" s="590" t="s">
        <v>235</v>
      </c>
      <c r="DL87" s="611">
        <v>270</v>
      </c>
      <c r="DM87" s="492">
        <v>44004</v>
      </c>
      <c r="DN87" s="488">
        <f t="shared" si="1203"/>
        <v>11881080</v>
      </c>
      <c r="DO87" s="543"/>
      <c r="DP87" s="397">
        <f t="shared" ref="DP87:DP96" si="1369">IF(EXACT(VLOOKUP(DI87,OFERTA_0,2,FALSE),DJ87),1,0)</f>
        <v>1</v>
      </c>
      <c r="DQ87" s="397">
        <f t="shared" ref="DQ87:DQ96" si="1370">IF(EXACT(VLOOKUP(DI87,OFERTA_0,3,FALSE),DK87),1,0)</f>
        <v>1</v>
      </c>
      <c r="DR87" s="398">
        <f t="shared" ref="DR87:DR96" si="1371">IF(EXACT(VLOOKUP(DI87,OFERTA_0,4,FALSE),DL87),1,0)</f>
        <v>1</v>
      </c>
      <c r="DS87" s="398">
        <f>IF(DM87=0,0,1)</f>
        <v>1</v>
      </c>
      <c r="DT87" s="398">
        <f>IF(DN87=0,0,1)</f>
        <v>1</v>
      </c>
      <c r="DU87" s="398">
        <f t="shared" ref="DU87:DU96" si="1372">PRODUCT(DP87:DT87)</f>
        <v>1</v>
      </c>
      <c r="DV87" s="404">
        <f t="shared" ref="DV87:DV96" si="1373">ROUND(DN87,0)</f>
        <v>11881080</v>
      </c>
      <c r="DW87" s="400">
        <f t="shared" ref="DW87:DW96" si="1374">DN87-DV87</f>
        <v>0</v>
      </c>
      <c r="DZ87" s="621" t="s">
        <v>502</v>
      </c>
      <c r="EA87" s="610" t="s">
        <v>503</v>
      </c>
      <c r="EB87" s="590" t="s">
        <v>235</v>
      </c>
      <c r="EC87" s="611">
        <v>270</v>
      </c>
      <c r="ED87" s="492">
        <v>36342</v>
      </c>
      <c r="EE87" s="488">
        <f t="shared" si="1187"/>
        <v>9812340</v>
      </c>
      <c r="EF87" s="543"/>
      <c r="EG87" s="397">
        <f t="shared" ref="EG87:EG96" si="1375">IF(EXACT(VLOOKUP(DZ87,OFERTA_0,2,FALSE),EA87),1,0)</f>
        <v>1</v>
      </c>
      <c r="EH87" s="397">
        <f t="shared" ref="EH87:EH96" si="1376">IF(EXACT(VLOOKUP(DZ87,OFERTA_0,3,FALSE),EB87),1,0)</f>
        <v>1</v>
      </c>
      <c r="EI87" s="398">
        <f t="shared" ref="EI87:EI96" si="1377">IF(EXACT(VLOOKUP(DZ87,OFERTA_0,4,FALSE),EC87),1,0)</f>
        <v>1</v>
      </c>
      <c r="EJ87" s="398">
        <f>IF(ED87=0,0,1)</f>
        <v>1</v>
      </c>
      <c r="EK87" s="398">
        <f>IF(EE87=0,0,1)</f>
        <v>1</v>
      </c>
      <c r="EL87" s="398">
        <f t="shared" ref="EL87:EL96" si="1378">PRODUCT(EG87:EK87)</f>
        <v>1</v>
      </c>
      <c r="EM87" s="404">
        <f t="shared" ref="EM87:EM96" si="1379">ROUND(EE87,0)</f>
        <v>9812340</v>
      </c>
      <c r="EN87" s="400">
        <f t="shared" ref="EN87:EN96" si="1380">EE87-EM87</f>
        <v>0</v>
      </c>
      <c r="EQ87" s="621" t="s">
        <v>502</v>
      </c>
      <c r="ER87" s="610" t="s">
        <v>503</v>
      </c>
      <c r="ES87" s="590" t="s">
        <v>235</v>
      </c>
      <c r="ET87" s="611">
        <v>270</v>
      </c>
      <c r="EU87" s="492">
        <v>21300</v>
      </c>
      <c r="EV87" s="488">
        <f t="shared" si="1189"/>
        <v>5751000</v>
      </c>
      <c r="EW87" s="543"/>
      <c r="EX87" s="397">
        <f t="shared" ref="EX87:EX96" si="1381">IF(EXACT(VLOOKUP(EQ87,OFERTA_0,2,FALSE),ER87),1,0)</f>
        <v>1</v>
      </c>
      <c r="EY87" s="397">
        <f t="shared" ref="EY87:EY96" si="1382">IF(EXACT(VLOOKUP(EQ87,OFERTA_0,3,FALSE),ES87),1,0)</f>
        <v>1</v>
      </c>
      <c r="EZ87" s="398">
        <f t="shared" ref="EZ87:EZ96" si="1383">IF(EXACT(VLOOKUP(EQ87,OFERTA_0,4,FALSE),ET87),1,0)</f>
        <v>1</v>
      </c>
      <c r="FA87" s="398">
        <f>IF(EU87=0,0,1)</f>
        <v>1</v>
      </c>
      <c r="FB87" s="398">
        <f>IF(EV87=0,0,1)</f>
        <v>1</v>
      </c>
      <c r="FC87" s="398">
        <f t="shared" ref="FC87:FC96" si="1384">PRODUCT(EX87:FB87)</f>
        <v>1</v>
      </c>
      <c r="FD87" s="404">
        <f t="shared" ref="FD87:FD96" si="1385">ROUND(EV87,0)</f>
        <v>5751000</v>
      </c>
      <c r="FE87" s="400">
        <f t="shared" ref="FE87:FE96" si="1386">EV87-FD87</f>
        <v>0</v>
      </c>
      <c r="FH87" s="621" t="s">
        <v>502</v>
      </c>
      <c r="FI87" s="610" t="s">
        <v>503</v>
      </c>
      <c r="FJ87" s="590" t="s">
        <v>235</v>
      </c>
      <c r="FK87" s="611">
        <v>270</v>
      </c>
      <c r="FL87" s="492">
        <v>34125</v>
      </c>
      <c r="FM87" s="488">
        <f t="shared" si="1191"/>
        <v>9213750</v>
      </c>
      <c r="FN87" s="543"/>
      <c r="FO87" s="397">
        <f t="shared" ref="FO87:FO96" si="1387">IF(EXACT(VLOOKUP(FH87,OFERTA_0,2,FALSE),FI87),1,0)</f>
        <v>1</v>
      </c>
      <c r="FP87" s="397">
        <f t="shared" ref="FP87:FP96" si="1388">IF(EXACT(VLOOKUP(FH87,OFERTA_0,3,FALSE),FJ87),1,0)</f>
        <v>1</v>
      </c>
      <c r="FQ87" s="398">
        <f t="shared" ref="FQ87:FQ96" si="1389">IF(EXACT(VLOOKUP(FH87,OFERTA_0,4,FALSE),FK87),1,0)</f>
        <v>1</v>
      </c>
      <c r="FR87" s="398">
        <f>IF(FL87=0,0,1)</f>
        <v>1</v>
      </c>
      <c r="FS87" s="398">
        <f>IF(FM87=0,0,1)</f>
        <v>1</v>
      </c>
      <c r="FT87" s="398">
        <f t="shared" ref="FT87:FT96" si="1390">PRODUCT(FO87:FS87)</f>
        <v>1</v>
      </c>
      <c r="FU87" s="404">
        <f t="shared" ref="FU87:FU96" si="1391">ROUND(FM87,0)</f>
        <v>9213750</v>
      </c>
      <c r="FV87" s="400">
        <f t="shared" ref="FV87:FV96" si="1392">FM87-FU87</f>
        <v>0</v>
      </c>
      <c r="FY87" s="1042" t="s">
        <v>502</v>
      </c>
      <c r="FZ87" s="906" t="s">
        <v>503</v>
      </c>
      <c r="GA87" s="874" t="s">
        <v>235</v>
      </c>
      <c r="GB87" s="907">
        <v>270</v>
      </c>
      <c r="GC87" s="867">
        <v>12800</v>
      </c>
      <c r="GD87" s="864">
        <f t="shared" si="1193"/>
        <v>3456000</v>
      </c>
      <c r="GE87" s="1037"/>
      <c r="GF87" s="397">
        <f t="shared" ref="GF87:GF96" si="1393">IF(EXACT(VLOOKUP(FY87,OFERTA_0,2,FALSE),FZ87),1,0)</f>
        <v>1</v>
      </c>
      <c r="GG87" s="397">
        <f t="shared" ref="GG87:GG96" si="1394">IF(EXACT(VLOOKUP(FY87,OFERTA_0,3,FALSE),GA87),1,0)</f>
        <v>1</v>
      </c>
      <c r="GH87" s="398">
        <f t="shared" ref="GH87:GH96" si="1395">IF(EXACT(VLOOKUP(FY87,OFERTA_0,4,FALSE),GB87),1,0)</f>
        <v>1</v>
      </c>
      <c r="GI87" s="398">
        <f>IF(GC87=0,0,1)</f>
        <v>1</v>
      </c>
      <c r="GJ87" s="398">
        <f>IF(GD87=0,0,1)</f>
        <v>1</v>
      </c>
      <c r="GK87" s="398">
        <f t="shared" ref="GK87:GK96" si="1396">PRODUCT(GF87:GJ87)</f>
        <v>1</v>
      </c>
      <c r="GL87" s="404">
        <f t="shared" ref="GL87:GL96" si="1397">ROUND(GD87,0)</f>
        <v>3456000</v>
      </c>
      <c r="GM87" s="400">
        <f t="shared" ref="GM87:GM96" si="1398">GD87-GL87</f>
        <v>0</v>
      </c>
      <c r="GP87" s="621" t="s">
        <v>502</v>
      </c>
      <c r="GQ87" s="610" t="s">
        <v>503</v>
      </c>
      <c r="GR87" s="590" t="s">
        <v>235</v>
      </c>
      <c r="GS87" s="611">
        <v>270</v>
      </c>
      <c r="GT87" s="492">
        <v>44225</v>
      </c>
      <c r="GU87" s="488">
        <f t="shared" si="1204"/>
        <v>11940750</v>
      </c>
      <c r="GV87" s="543"/>
      <c r="GW87" s="397">
        <f t="shared" ref="GW87:GW96" si="1399">IF(EXACT(VLOOKUP(GP87,OFERTA_0,2,FALSE),GQ87),1,0)</f>
        <v>1</v>
      </c>
      <c r="GX87" s="397">
        <f t="shared" ref="GX87:GX96" si="1400">IF(EXACT(VLOOKUP(GP87,OFERTA_0,3,FALSE),GR87),1,0)</f>
        <v>1</v>
      </c>
      <c r="GY87" s="398">
        <f t="shared" ref="GY87:GY96" si="1401">IF(EXACT(VLOOKUP(GP87,OFERTA_0,4,FALSE),GS87),1,0)</f>
        <v>1</v>
      </c>
      <c r="GZ87" s="398">
        <f>IF(GT87=0,0,1)</f>
        <v>1</v>
      </c>
      <c r="HA87" s="398">
        <f>IF(GU87=0,0,1)</f>
        <v>1</v>
      </c>
      <c r="HB87" s="398">
        <f t="shared" ref="HB87:HB96" si="1402">PRODUCT(GW87:HA87)</f>
        <v>1</v>
      </c>
      <c r="HC87" s="404">
        <f t="shared" ref="HC87:HC96" si="1403">ROUND(GU87,0)</f>
        <v>11940750</v>
      </c>
      <c r="HD87" s="400">
        <f t="shared" ref="HD87:HD96" si="1404">GU87-HC87</f>
        <v>0</v>
      </c>
      <c r="HG87" s="621" t="s">
        <v>502</v>
      </c>
      <c r="HH87" s="610" t="s">
        <v>503</v>
      </c>
      <c r="HI87" s="590" t="s">
        <v>235</v>
      </c>
      <c r="HJ87" s="611">
        <v>270</v>
      </c>
      <c r="HK87" s="492">
        <v>11103.271472432431</v>
      </c>
      <c r="HL87" s="488">
        <f t="shared" si="1196"/>
        <v>2997883</v>
      </c>
      <c r="HM87" s="543"/>
      <c r="HN87" s="397">
        <f t="shared" ref="HN87:HN96" si="1405">IF(EXACT(VLOOKUP(HG87,OFERTA_0,2,FALSE),HH87),1,0)</f>
        <v>1</v>
      </c>
      <c r="HO87" s="397">
        <f t="shared" ref="HO87:HO96" si="1406">IF(EXACT(VLOOKUP(HG87,OFERTA_0,3,FALSE),HI87),1,0)</f>
        <v>1</v>
      </c>
      <c r="HP87" s="398">
        <f t="shared" ref="HP87:HP96" si="1407">IF(EXACT(VLOOKUP(HG87,OFERTA_0,4,FALSE),HJ87),1,0)</f>
        <v>1</v>
      </c>
      <c r="HQ87" s="398">
        <f>IF(HK87=0,0,1)</f>
        <v>1</v>
      </c>
      <c r="HR87" s="398">
        <f>IF(HL87=0,0,1)</f>
        <v>1</v>
      </c>
      <c r="HS87" s="398">
        <f t="shared" ref="HS87:HS96" si="1408">PRODUCT(HN87:HR87)</f>
        <v>1</v>
      </c>
      <c r="HT87" s="404">
        <f t="shared" ref="HT87:HT96" si="1409">ROUND(HL87,0)</f>
        <v>2997883</v>
      </c>
      <c r="HU87" s="400">
        <f t="shared" ref="HU87:HU96" si="1410">HL87-HT87</f>
        <v>0</v>
      </c>
      <c r="HX87" s="621" t="s">
        <v>502</v>
      </c>
      <c r="HY87" s="610" t="s">
        <v>503</v>
      </c>
      <c r="HZ87" s="590" t="s">
        <v>235</v>
      </c>
      <c r="IA87" s="611">
        <v>270</v>
      </c>
      <c r="IB87" s="492">
        <v>95000</v>
      </c>
      <c r="IC87" s="488">
        <f t="shared" si="1198"/>
        <v>25650000</v>
      </c>
      <c r="ID87" s="543"/>
      <c r="IE87" s="397">
        <f t="shared" ref="IE87:IE96" si="1411">IF(EXACT(VLOOKUP(HX87,OFERTA_0,2,FALSE),HY87),1,0)</f>
        <v>1</v>
      </c>
      <c r="IF87" s="397">
        <f t="shared" ref="IF87:IF96" si="1412">IF(EXACT(VLOOKUP(HX87,OFERTA_0,3,FALSE),HZ87),1,0)</f>
        <v>1</v>
      </c>
      <c r="IG87" s="398">
        <f t="shared" ref="IG87:IG96" si="1413">IF(EXACT(VLOOKUP(HX87,OFERTA_0,4,FALSE),IA87),1,0)</f>
        <v>1</v>
      </c>
      <c r="IH87" s="398">
        <f>IF(IB87=0,0,1)</f>
        <v>1</v>
      </c>
      <c r="II87" s="398">
        <f>IF(IC87=0,0,1)</f>
        <v>1</v>
      </c>
      <c r="IJ87" s="398">
        <f t="shared" ref="IJ87:IJ96" si="1414">PRODUCT(IE87:II87)</f>
        <v>1</v>
      </c>
      <c r="IK87" s="404">
        <f t="shared" ref="IK87:IK96" si="1415">ROUND(IC87,0)</f>
        <v>25650000</v>
      </c>
      <c r="IL87" s="400">
        <f t="shared" ref="IL87:IL96" si="1416">IC87-IK87</f>
        <v>0</v>
      </c>
      <c r="IO87" s="621" t="s">
        <v>502</v>
      </c>
      <c r="IP87" s="610" t="s">
        <v>503</v>
      </c>
      <c r="IQ87" s="590" t="s">
        <v>235</v>
      </c>
      <c r="IR87" s="611">
        <v>270</v>
      </c>
      <c r="IS87" s="492">
        <v>58300</v>
      </c>
      <c r="IT87" s="488">
        <f t="shared" si="1200"/>
        <v>15741000</v>
      </c>
      <c r="IU87" s="543"/>
      <c r="IV87" s="397">
        <f t="shared" ref="IV87:IV96" si="1417">IF(EXACT(VLOOKUP(IO87,OFERTA_0,2,FALSE),IP87),1,0)</f>
        <v>1</v>
      </c>
      <c r="IW87" s="397">
        <f t="shared" ref="IW87:IW96" si="1418">IF(EXACT(VLOOKUP(IO87,OFERTA_0,3,FALSE),IQ87),1,0)</f>
        <v>1</v>
      </c>
      <c r="IX87" s="398">
        <f t="shared" ref="IX87:IX96" si="1419">IF(EXACT(VLOOKUP(IO87,OFERTA_0,4,FALSE),IR87),1,0)</f>
        <v>1</v>
      </c>
      <c r="IY87" s="398">
        <f>IF(IS87=0,0,1)</f>
        <v>1</v>
      </c>
      <c r="IZ87" s="398">
        <f>IF(IT87=0,0,1)</f>
        <v>1</v>
      </c>
      <c r="JA87" s="398">
        <f t="shared" ref="JA87:JA96" si="1420">PRODUCT(IV87:IZ87)</f>
        <v>1</v>
      </c>
      <c r="JB87" s="404">
        <f t="shared" ref="JB87:JB96" si="1421">ROUND(IT87,0)</f>
        <v>15741000</v>
      </c>
      <c r="JC87" s="400">
        <f t="shared" ref="JC87:JC96" si="1422">IT87-JB87</f>
        <v>0</v>
      </c>
      <c r="JF87" s="621" t="s">
        <v>502</v>
      </c>
      <c r="JG87" s="610" t="s">
        <v>503</v>
      </c>
      <c r="JH87" s="590" t="s">
        <v>235</v>
      </c>
      <c r="JI87" s="611">
        <v>270</v>
      </c>
      <c r="JJ87" s="492">
        <v>43651</v>
      </c>
      <c r="JK87" s="488">
        <f t="shared" si="1205"/>
        <v>11785770</v>
      </c>
      <c r="JL87" s="543"/>
      <c r="JM87" s="397">
        <f t="shared" ref="JM87:JM96" si="1423">IF(EXACT(VLOOKUP(JF87,OFERTA_0,2,FALSE),JG87),1,0)</f>
        <v>1</v>
      </c>
      <c r="JN87" s="397">
        <f t="shared" ref="JN87:JN96" si="1424">IF(EXACT(VLOOKUP(JF87,OFERTA_0,3,FALSE),JH87),1,0)</f>
        <v>1</v>
      </c>
      <c r="JO87" s="398">
        <f t="shared" ref="JO87:JO96" si="1425">IF(EXACT(VLOOKUP(JF87,OFERTA_0,4,FALSE),JI87),1,0)</f>
        <v>1</v>
      </c>
      <c r="JP87" s="398">
        <f>IF(JJ87=0,0,1)</f>
        <v>1</v>
      </c>
      <c r="JQ87" s="398">
        <f>IF(JK87=0,0,1)</f>
        <v>1</v>
      </c>
      <c r="JR87" s="398">
        <f t="shared" ref="JR87:JR96" si="1426">PRODUCT(JM87:JQ87)</f>
        <v>1</v>
      </c>
      <c r="JS87" s="404">
        <f t="shared" ref="JS87:JS96" si="1427">ROUND(JK87,0)</f>
        <v>11785770</v>
      </c>
      <c r="JT87" s="400">
        <f t="shared" ref="JT87:JT96" si="1428">JK87-JS87</f>
        <v>0</v>
      </c>
    </row>
    <row r="88" spans="2:280" ht="71.25">
      <c r="B88" s="483" t="s">
        <v>504</v>
      </c>
      <c r="C88" s="544" t="s">
        <v>505</v>
      </c>
      <c r="D88" s="497" t="s">
        <v>235</v>
      </c>
      <c r="E88" s="545">
        <v>260</v>
      </c>
      <c r="F88" s="492"/>
      <c r="G88" s="488">
        <f t="shared" si="1175"/>
        <v>0</v>
      </c>
      <c r="H88" s="543"/>
      <c r="K88" s="483"/>
      <c r="L88" s="544"/>
      <c r="M88" s="497"/>
      <c r="N88" s="545"/>
      <c r="O88" s="492"/>
      <c r="P88" s="488"/>
      <c r="Q88" s="543"/>
      <c r="R88" s="397" t="e">
        <f t="shared" si="1334"/>
        <v>#N/A</v>
      </c>
      <c r="S88" s="397" t="e">
        <f t="shared" si="1335"/>
        <v>#N/A</v>
      </c>
      <c r="T88" s="398" t="e">
        <f t="shared" si="1336"/>
        <v>#N/A</v>
      </c>
      <c r="U88" s="398">
        <f t="shared" ref="U88:V92" si="1429">IF(O88=0,0,1)</f>
        <v>0</v>
      </c>
      <c r="V88" s="398">
        <f t="shared" si="1429"/>
        <v>0</v>
      </c>
      <c r="W88" s="398" t="e">
        <f t="shared" si="1337"/>
        <v>#N/A</v>
      </c>
      <c r="X88" s="404">
        <f t="shared" si="1338"/>
        <v>0</v>
      </c>
      <c r="Y88" s="400">
        <f t="shared" si="1339"/>
        <v>0</v>
      </c>
      <c r="Z88" s="392"/>
      <c r="AA88" s="392"/>
      <c r="AB88" s="621" t="s">
        <v>504</v>
      </c>
      <c r="AC88" s="610" t="s">
        <v>505</v>
      </c>
      <c r="AD88" s="590" t="s">
        <v>235</v>
      </c>
      <c r="AE88" s="611">
        <v>260</v>
      </c>
      <c r="AF88" s="492">
        <v>79209</v>
      </c>
      <c r="AG88" s="488">
        <f t="shared" si="1177"/>
        <v>20594340</v>
      </c>
      <c r="AH88" s="543"/>
      <c r="AI88" s="397">
        <f t="shared" si="1340"/>
        <v>1</v>
      </c>
      <c r="AJ88" s="397">
        <f t="shared" si="1341"/>
        <v>1</v>
      </c>
      <c r="AK88" s="398">
        <f t="shared" si="1342"/>
        <v>1</v>
      </c>
      <c r="AL88" s="398">
        <f t="shared" ref="AL88:AL92" si="1430">IF(AF88=0,0,1)</f>
        <v>1</v>
      </c>
      <c r="AM88" s="398">
        <f t="shared" ref="AM88:AM92" si="1431">IF(AG88=0,0,1)</f>
        <v>1</v>
      </c>
      <c r="AN88" s="398">
        <f t="shared" si="1343"/>
        <v>1</v>
      </c>
      <c r="AO88" s="404">
        <f t="shared" si="1344"/>
        <v>20594340</v>
      </c>
      <c r="AP88" s="400">
        <f t="shared" si="1345"/>
        <v>0</v>
      </c>
      <c r="AQ88" s="392"/>
      <c r="AR88" s="392"/>
      <c r="AS88" s="940" t="s">
        <v>504</v>
      </c>
      <c r="AT88" s="685" t="s">
        <v>505</v>
      </c>
      <c r="AU88" s="648" t="s">
        <v>235</v>
      </c>
      <c r="AV88" s="686">
        <v>260</v>
      </c>
      <c r="AW88" s="641">
        <v>43299.256000000001</v>
      </c>
      <c r="AX88" s="638">
        <f t="shared" si="1179"/>
        <v>11257807</v>
      </c>
      <c r="AY88" s="936"/>
      <c r="AZ88" s="397">
        <f t="shared" si="1346"/>
        <v>1</v>
      </c>
      <c r="BA88" s="397">
        <f t="shared" si="1347"/>
        <v>1</v>
      </c>
      <c r="BB88" s="398">
        <f t="shared" si="1348"/>
        <v>1</v>
      </c>
      <c r="BC88" s="398">
        <f t="shared" ref="BC88:BC92" si="1432">IF(AW88=0,0,1)</f>
        <v>1</v>
      </c>
      <c r="BD88" s="398">
        <f t="shared" ref="BD88:BD92" si="1433">IF(AX88=0,0,1)</f>
        <v>1</v>
      </c>
      <c r="BE88" s="398">
        <f t="shared" si="1349"/>
        <v>1</v>
      </c>
      <c r="BF88" s="404">
        <f t="shared" si="1350"/>
        <v>11257807</v>
      </c>
      <c r="BG88" s="400">
        <f t="shared" si="1351"/>
        <v>0</v>
      </c>
      <c r="BJ88" s="957" t="s">
        <v>760</v>
      </c>
      <c r="BK88" s="1056" t="s">
        <v>833</v>
      </c>
      <c r="BL88" s="707" t="s">
        <v>673</v>
      </c>
      <c r="BM88" s="741">
        <v>260</v>
      </c>
      <c r="BN88" s="709">
        <v>68691</v>
      </c>
      <c r="BO88" s="710">
        <v>17859660</v>
      </c>
      <c r="BP88" s="706"/>
      <c r="BQ88" s="397">
        <v>1</v>
      </c>
      <c r="BR88" s="397">
        <f t="shared" si="1352"/>
        <v>1</v>
      </c>
      <c r="BS88" s="398">
        <f t="shared" si="1353"/>
        <v>1</v>
      </c>
      <c r="BT88" s="398">
        <f t="shared" ref="BT88:BT92" si="1434">IF(BN88=0,0,1)</f>
        <v>1</v>
      </c>
      <c r="BU88" s="398">
        <f t="shared" ref="BU88:BU92" si="1435">IF(BO88=0,0,1)</f>
        <v>1</v>
      </c>
      <c r="BV88" s="398">
        <f t="shared" si="1354"/>
        <v>1</v>
      </c>
      <c r="BW88" s="404">
        <f t="shared" si="1355"/>
        <v>17859660</v>
      </c>
      <c r="BX88" s="400">
        <f t="shared" si="1356"/>
        <v>0</v>
      </c>
      <c r="CA88" s="621" t="s">
        <v>504</v>
      </c>
      <c r="CB88" s="775" t="s">
        <v>505</v>
      </c>
      <c r="CC88" s="590" t="s">
        <v>235</v>
      </c>
      <c r="CD88" s="611">
        <v>260</v>
      </c>
      <c r="CE88" s="759">
        <v>23499</v>
      </c>
      <c r="CF88" s="757">
        <f t="shared" si="1182"/>
        <v>6109740</v>
      </c>
      <c r="CG88" s="993"/>
      <c r="CH88" s="397">
        <f t="shared" si="1357"/>
        <v>1</v>
      </c>
      <c r="CI88" s="397">
        <f t="shared" si="1358"/>
        <v>1</v>
      </c>
      <c r="CJ88" s="398">
        <f t="shared" si="1359"/>
        <v>1</v>
      </c>
      <c r="CK88" s="398">
        <f t="shared" ref="CK88:CK92" si="1436">IF(CE88=0,0,1)</f>
        <v>1</v>
      </c>
      <c r="CL88" s="398">
        <f t="shared" ref="CL88:CL92" si="1437">IF(CF88=0,0,1)</f>
        <v>1</v>
      </c>
      <c r="CM88" s="398">
        <f t="shared" si="1360"/>
        <v>1</v>
      </c>
      <c r="CN88" s="404">
        <f t="shared" si="1361"/>
        <v>6109740</v>
      </c>
      <c r="CO88" s="400">
        <f t="shared" si="1362"/>
        <v>0</v>
      </c>
      <c r="CR88" s="1015" t="s">
        <v>504</v>
      </c>
      <c r="CS88" s="793" t="s">
        <v>505</v>
      </c>
      <c r="CT88" s="794" t="s">
        <v>235</v>
      </c>
      <c r="CU88" s="795">
        <v>260</v>
      </c>
      <c r="CV88" s="796">
        <v>49300</v>
      </c>
      <c r="CW88" s="797">
        <f t="shared" si="1184"/>
        <v>12818000</v>
      </c>
      <c r="CX88" s="1002"/>
      <c r="CY88" s="397">
        <f t="shared" si="1363"/>
        <v>1</v>
      </c>
      <c r="CZ88" s="397">
        <f t="shared" si="1364"/>
        <v>1</v>
      </c>
      <c r="DA88" s="398">
        <f t="shared" si="1365"/>
        <v>1</v>
      </c>
      <c r="DB88" s="398">
        <f t="shared" ref="DB88:DB92" si="1438">IF(CV88=0,0,1)</f>
        <v>1</v>
      </c>
      <c r="DC88" s="398">
        <f t="shared" ref="DC88:DC92" si="1439">IF(CW88=0,0,1)</f>
        <v>1</v>
      </c>
      <c r="DD88" s="398">
        <f t="shared" si="1366"/>
        <v>1</v>
      </c>
      <c r="DE88" s="404">
        <f t="shared" si="1367"/>
        <v>12818000</v>
      </c>
      <c r="DF88" s="400">
        <f t="shared" si="1368"/>
        <v>0</v>
      </c>
      <c r="DI88" s="621" t="s">
        <v>504</v>
      </c>
      <c r="DJ88" s="610" t="s">
        <v>505</v>
      </c>
      <c r="DK88" s="590" t="s">
        <v>235</v>
      </c>
      <c r="DL88" s="611">
        <v>260</v>
      </c>
      <c r="DM88" s="492">
        <v>68900</v>
      </c>
      <c r="DN88" s="488">
        <f t="shared" si="1203"/>
        <v>17914000</v>
      </c>
      <c r="DO88" s="543"/>
      <c r="DP88" s="397">
        <f t="shared" si="1369"/>
        <v>1</v>
      </c>
      <c r="DQ88" s="397">
        <f t="shared" si="1370"/>
        <v>1</v>
      </c>
      <c r="DR88" s="398">
        <f t="shared" si="1371"/>
        <v>1</v>
      </c>
      <c r="DS88" s="398">
        <f t="shared" ref="DS88:DS92" si="1440">IF(DM88=0,0,1)</f>
        <v>1</v>
      </c>
      <c r="DT88" s="398">
        <f t="shared" ref="DT88:DT92" si="1441">IF(DN88=0,0,1)</f>
        <v>1</v>
      </c>
      <c r="DU88" s="398">
        <f t="shared" si="1372"/>
        <v>1</v>
      </c>
      <c r="DV88" s="404">
        <f t="shared" si="1373"/>
        <v>17914000</v>
      </c>
      <c r="DW88" s="400">
        <f t="shared" si="1374"/>
        <v>0</v>
      </c>
      <c r="DZ88" s="621" t="s">
        <v>504</v>
      </c>
      <c r="EA88" s="610" t="s">
        <v>505</v>
      </c>
      <c r="EB88" s="590" t="s">
        <v>235</v>
      </c>
      <c r="EC88" s="611">
        <v>260</v>
      </c>
      <c r="ED88" s="492">
        <v>91593</v>
      </c>
      <c r="EE88" s="488">
        <f t="shared" si="1187"/>
        <v>23814180</v>
      </c>
      <c r="EF88" s="543"/>
      <c r="EG88" s="397">
        <f t="shared" si="1375"/>
        <v>1</v>
      </c>
      <c r="EH88" s="397">
        <f t="shared" si="1376"/>
        <v>1</v>
      </c>
      <c r="EI88" s="398">
        <f t="shared" si="1377"/>
        <v>1</v>
      </c>
      <c r="EJ88" s="398">
        <f t="shared" ref="EJ88:EJ92" si="1442">IF(ED88=0,0,1)</f>
        <v>1</v>
      </c>
      <c r="EK88" s="398">
        <f t="shared" ref="EK88:EK92" si="1443">IF(EE88=0,0,1)</f>
        <v>1</v>
      </c>
      <c r="EL88" s="398">
        <f t="shared" si="1378"/>
        <v>1</v>
      </c>
      <c r="EM88" s="404">
        <f t="shared" si="1379"/>
        <v>23814180</v>
      </c>
      <c r="EN88" s="400">
        <f t="shared" si="1380"/>
        <v>0</v>
      </c>
      <c r="EQ88" s="621" t="s">
        <v>504</v>
      </c>
      <c r="ER88" s="610" t="s">
        <v>505</v>
      </c>
      <c r="ES88" s="590" t="s">
        <v>235</v>
      </c>
      <c r="ET88" s="611">
        <v>260</v>
      </c>
      <c r="EU88" s="492">
        <v>40500</v>
      </c>
      <c r="EV88" s="488">
        <f t="shared" si="1189"/>
        <v>10530000</v>
      </c>
      <c r="EW88" s="543"/>
      <c r="EX88" s="397">
        <f t="shared" si="1381"/>
        <v>1</v>
      </c>
      <c r="EY88" s="397">
        <f t="shared" si="1382"/>
        <v>1</v>
      </c>
      <c r="EZ88" s="398">
        <f t="shared" si="1383"/>
        <v>1</v>
      </c>
      <c r="FA88" s="398">
        <f t="shared" ref="FA88:FA92" si="1444">IF(EU88=0,0,1)</f>
        <v>1</v>
      </c>
      <c r="FB88" s="398">
        <f t="shared" ref="FB88:FB92" si="1445">IF(EV88=0,0,1)</f>
        <v>1</v>
      </c>
      <c r="FC88" s="398">
        <f t="shared" si="1384"/>
        <v>1</v>
      </c>
      <c r="FD88" s="404">
        <f t="shared" si="1385"/>
        <v>10530000</v>
      </c>
      <c r="FE88" s="400">
        <f t="shared" si="1386"/>
        <v>0</v>
      </c>
      <c r="FH88" s="621" t="s">
        <v>504</v>
      </c>
      <c r="FI88" s="610" t="s">
        <v>505</v>
      </c>
      <c r="FJ88" s="590" t="s">
        <v>235</v>
      </c>
      <c r="FK88" s="611">
        <v>260</v>
      </c>
      <c r="FL88" s="492">
        <v>36075</v>
      </c>
      <c r="FM88" s="488">
        <f t="shared" si="1191"/>
        <v>9379500</v>
      </c>
      <c r="FN88" s="543"/>
      <c r="FO88" s="397">
        <f t="shared" si="1387"/>
        <v>1</v>
      </c>
      <c r="FP88" s="397">
        <f t="shared" si="1388"/>
        <v>1</v>
      </c>
      <c r="FQ88" s="398">
        <f t="shared" si="1389"/>
        <v>1</v>
      </c>
      <c r="FR88" s="398">
        <f t="shared" ref="FR88:FR92" si="1446">IF(FL88=0,0,1)</f>
        <v>1</v>
      </c>
      <c r="FS88" s="398">
        <f t="shared" ref="FS88:FS92" si="1447">IF(FM88=0,0,1)</f>
        <v>1</v>
      </c>
      <c r="FT88" s="398">
        <f t="shared" si="1390"/>
        <v>1</v>
      </c>
      <c r="FU88" s="404">
        <f t="shared" si="1391"/>
        <v>9379500</v>
      </c>
      <c r="FV88" s="400">
        <f t="shared" si="1392"/>
        <v>0</v>
      </c>
      <c r="FY88" s="1042" t="s">
        <v>504</v>
      </c>
      <c r="FZ88" s="906" t="s">
        <v>505</v>
      </c>
      <c r="GA88" s="874" t="s">
        <v>235</v>
      </c>
      <c r="GB88" s="907">
        <v>260</v>
      </c>
      <c r="GC88" s="867">
        <v>33500</v>
      </c>
      <c r="GD88" s="864">
        <f t="shared" si="1193"/>
        <v>8710000</v>
      </c>
      <c r="GE88" s="1037"/>
      <c r="GF88" s="397">
        <f t="shared" si="1393"/>
        <v>1</v>
      </c>
      <c r="GG88" s="397">
        <f t="shared" si="1394"/>
        <v>1</v>
      </c>
      <c r="GH88" s="398">
        <f t="shared" si="1395"/>
        <v>1</v>
      </c>
      <c r="GI88" s="398">
        <f t="shared" ref="GI88:GI92" si="1448">IF(GC88=0,0,1)</f>
        <v>1</v>
      </c>
      <c r="GJ88" s="398">
        <f t="shared" ref="GJ88:GJ92" si="1449">IF(GD88=0,0,1)</f>
        <v>1</v>
      </c>
      <c r="GK88" s="398">
        <f t="shared" si="1396"/>
        <v>1</v>
      </c>
      <c r="GL88" s="404">
        <f t="shared" si="1397"/>
        <v>8710000</v>
      </c>
      <c r="GM88" s="400">
        <f t="shared" si="1398"/>
        <v>0</v>
      </c>
      <c r="GP88" s="621" t="s">
        <v>504</v>
      </c>
      <c r="GQ88" s="610" t="s">
        <v>505</v>
      </c>
      <c r="GR88" s="590" t="s">
        <v>235</v>
      </c>
      <c r="GS88" s="611">
        <v>260</v>
      </c>
      <c r="GT88" s="492">
        <v>69245</v>
      </c>
      <c r="GU88" s="488">
        <f t="shared" si="1204"/>
        <v>18003700</v>
      </c>
      <c r="GV88" s="543"/>
      <c r="GW88" s="397">
        <f t="shared" si="1399"/>
        <v>1</v>
      </c>
      <c r="GX88" s="397">
        <f t="shared" si="1400"/>
        <v>1</v>
      </c>
      <c r="GY88" s="398">
        <f t="shared" si="1401"/>
        <v>1</v>
      </c>
      <c r="GZ88" s="398">
        <f t="shared" ref="GZ88:GZ92" si="1450">IF(GT88=0,0,1)</f>
        <v>1</v>
      </c>
      <c r="HA88" s="398">
        <f t="shared" ref="HA88:HA92" si="1451">IF(GU88=0,0,1)</f>
        <v>1</v>
      </c>
      <c r="HB88" s="398">
        <f t="shared" si="1402"/>
        <v>1</v>
      </c>
      <c r="HC88" s="404">
        <f t="shared" si="1403"/>
        <v>18003700</v>
      </c>
      <c r="HD88" s="400">
        <f t="shared" si="1404"/>
        <v>0</v>
      </c>
      <c r="HG88" s="621" t="s">
        <v>504</v>
      </c>
      <c r="HH88" s="610" t="s">
        <v>505</v>
      </c>
      <c r="HI88" s="590" t="s">
        <v>235</v>
      </c>
      <c r="HJ88" s="611">
        <v>260</v>
      </c>
      <c r="HK88" s="492">
        <v>15544.580061405402</v>
      </c>
      <c r="HL88" s="488">
        <f t="shared" si="1196"/>
        <v>4041591</v>
      </c>
      <c r="HM88" s="543"/>
      <c r="HN88" s="397">
        <f t="shared" si="1405"/>
        <v>1</v>
      </c>
      <c r="HO88" s="397">
        <f t="shared" si="1406"/>
        <v>1</v>
      </c>
      <c r="HP88" s="398">
        <f t="shared" si="1407"/>
        <v>1</v>
      </c>
      <c r="HQ88" s="398">
        <f t="shared" ref="HQ88:HQ92" si="1452">IF(HK88=0,0,1)</f>
        <v>1</v>
      </c>
      <c r="HR88" s="398">
        <f t="shared" ref="HR88:HR92" si="1453">IF(HL88=0,0,1)</f>
        <v>1</v>
      </c>
      <c r="HS88" s="398">
        <f t="shared" si="1408"/>
        <v>1</v>
      </c>
      <c r="HT88" s="404">
        <f t="shared" si="1409"/>
        <v>4041591</v>
      </c>
      <c r="HU88" s="400">
        <f t="shared" si="1410"/>
        <v>0</v>
      </c>
      <c r="HX88" s="621" t="s">
        <v>504</v>
      </c>
      <c r="HY88" s="610" t="s">
        <v>505</v>
      </c>
      <c r="HZ88" s="590" t="s">
        <v>235</v>
      </c>
      <c r="IA88" s="611">
        <v>260</v>
      </c>
      <c r="IB88" s="492">
        <v>100000</v>
      </c>
      <c r="IC88" s="488">
        <f t="shared" si="1198"/>
        <v>26000000</v>
      </c>
      <c r="ID88" s="543"/>
      <c r="IE88" s="397">
        <f t="shared" si="1411"/>
        <v>1</v>
      </c>
      <c r="IF88" s="397">
        <f t="shared" si="1412"/>
        <v>1</v>
      </c>
      <c r="IG88" s="398">
        <f t="shared" si="1413"/>
        <v>1</v>
      </c>
      <c r="IH88" s="398">
        <f t="shared" ref="IH88:IH92" si="1454">IF(IB88=0,0,1)</f>
        <v>1</v>
      </c>
      <c r="II88" s="398">
        <f t="shared" ref="II88:II92" si="1455">IF(IC88=0,0,1)</f>
        <v>1</v>
      </c>
      <c r="IJ88" s="398">
        <f t="shared" si="1414"/>
        <v>1</v>
      </c>
      <c r="IK88" s="404">
        <f t="shared" si="1415"/>
        <v>26000000</v>
      </c>
      <c r="IL88" s="400">
        <f t="shared" si="1416"/>
        <v>0</v>
      </c>
      <c r="IO88" s="621" t="s">
        <v>504</v>
      </c>
      <c r="IP88" s="610" t="s">
        <v>505</v>
      </c>
      <c r="IQ88" s="590" t="s">
        <v>235</v>
      </c>
      <c r="IR88" s="611">
        <v>260</v>
      </c>
      <c r="IS88" s="492">
        <v>76800</v>
      </c>
      <c r="IT88" s="488">
        <f t="shared" si="1200"/>
        <v>19968000</v>
      </c>
      <c r="IU88" s="543"/>
      <c r="IV88" s="397">
        <f t="shared" si="1417"/>
        <v>1</v>
      </c>
      <c r="IW88" s="397">
        <f t="shared" si="1418"/>
        <v>1</v>
      </c>
      <c r="IX88" s="398">
        <f t="shared" si="1419"/>
        <v>1</v>
      </c>
      <c r="IY88" s="398">
        <f t="shared" ref="IY88:IY92" si="1456">IF(IS88=0,0,1)</f>
        <v>1</v>
      </c>
      <c r="IZ88" s="398">
        <f t="shared" ref="IZ88:IZ92" si="1457">IF(IT88=0,0,1)</f>
        <v>1</v>
      </c>
      <c r="JA88" s="398">
        <f t="shared" si="1420"/>
        <v>1</v>
      </c>
      <c r="JB88" s="404">
        <f t="shared" si="1421"/>
        <v>19968000</v>
      </c>
      <c r="JC88" s="400">
        <f t="shared" si="1422"/>
        <v>0</v>
      </c>
      <c r="JF88" s="621" t="s">
        <v>504</v>
      </c>
      <c r="JG88" s="610" t="s">
        <v>505</v>
      </c>
      <c r="JH88" s="590" t="s">
        <v>235</v>
      </c>
      <c r="JI88" s="611">
        <v>260</v>
      </c>
      <c r="JJ88" s="492">
        <v>68345</v>
      </c>
      <c r="JK88" s="488">
        <f t="shared" si="1205"/>
        <v>17769700</v>
      </c>
      <c r="JL88" s="543"/>
      <c r="JM88" s="397">
        <f t="shared" si="1423"/>
        <v>1</v>
      </c>
      <c r="JN88" s="397">
        <f t="shared" si="1424"/>
        <v>1</v>
      </c>
      <c r="JO88" s="398">
        <f t="shared" si="1425"/>
        <v>1</v>
      </c>
      <c r="JP88" s="398">
        <f t="shared" ref="JP88:JP92" si="1458">IF(JJ88=0,0,1)</f>
        <v>1</v>
      </c>
      <c r="JQ88" s="398">
        <f t="shared" ref="JQ88:JQ92" si="1459">IF(JK88=0,0,1)</f>
        <v>1</v>
      </c>
      <c r="JR88" s="398">
        <f t="shared" si="1426"/>
        <v>1</v>
      </c>
      <c r="JS88" s="404">
        <f t="shared" si="1427"/>
        <v>17769700</v>
      </c>
      <c r="JT88" s="400">
        <f t="shared" si="1428"/>
        <v>0</v>
      </c>
    </row>
    <row r="89" spans="2:280" ht="41.25" customHeight="1">
      <c r="B89" s="483" t="s">
        <v>506</v>
      </c>
      <c r="C89" s="544" t="s">
        <v>507</v>
      </c>
      <c r="D89" s="497" t="s">
        <v>148</v>
      </c>
      <c r="E89" s="545">
        <v>44</v>
      </c>
      <c r="F89" s="492"/>
      <c r="G89" s="488">
        <f t="shared" si="1175"/>
        <v>0</v>
      </c>
      <c r="H89" s="543"/>
      <c r="K89" s="483"/>
      <c r="L89" s="544"/>
      <c r="M89" s="497"/>
      <c r="N89" s="545"/>
      <c r="O89" s="492"/>
      <c r="P89" s="488"/>
      <c r="Q89" s="543"/>
      <c r="R89" s="397" t="e">
        <f t="shared" si="1334"/>
        <v>#N/A</v>
      </c>
      <c r="S89" s="397" t="e">
        <f t="shared" si="1335"/>
        <v>#N/A</v>
      </c>
      <c r="T89" s="398" t="e">
        <f t="shared" si="1336"/>
        <v>#N/A</v>
      </c>
      <c r="U89" s="398">
        <f t="shared" si="1429"/>
        <v>0</v>
      </c>
      <c r="V89" s="398">
        <f t="shared" si="1429"/>
        <v>0</v>
      </c>
      <c r="W89" s="398" t="e">
        <f t="shared" si="1337"/>
        <v>#N/A</v>
      </c>
      <c r="X89" s="404">
        <f t="shared" si="1338"/>
        <v>0</v>
      </c>
      <c r="Y89" s="400">
        <f t="shared" si="1339"/>
        <v>0</v>
      </c>
      <c r="Z89" s="392"/>
      <c r="AA89" s="392"/>
      <c r="AB89" s="621" t="s">
        <v>506</v>
      </c>
      <c r="AC89" s="610" t="s">
        <v>507</v>
      </c>
      <c r="AD89" s="590" t="s">
        <v>148</v>
      </c>
      <c r="AE89" s="611">
        <v>44</v>
      </c>
      <c r="AF89" s="492">
        <v>15771</v>
      </c>
      <c r="AG89" s="488">
        <f t="shared" si="1177"/>
        <v>693924</v>
      </c>
      <c r="AH89" s="543"/>
      <c r="AI89" s="397">
        <f t="shared" si="1340"/>
        <v>1</v>
      </c>
      <c r="AJ89" s="397">
        <f t="shared" si="1341"/>
        <v>1</v>
      </c>
      <c r="AK89" s="398">
        <f t="shared" si="1342"/>
        <v>1</v>
      </c>
      <c r="AL89" s="398">
        <f t="shared" si="1430"/>
        <v>1</v>
      </c>
      <c r="AM89" s="398">
        <f t="shared" si="1431"/>
        <v>1</v>
      </c>
      <c r="AN89" s="398">
        <f t="shared" si="1343"/>
        <v>1</v>
      </c>
      <c r="AO89" s="404">
        <f t="shared" si="1344"/>
        <v>693924</v>
      </c>
      <c r="AP89" s="400">
        <f t="shared" si="1345"/>
        <v>0</v>
      </c>
      <c r="AQ89" s="392"/>
      <c r="AR89" s="392"/>
      <c r="AS89" s="940" t="s">
        <v>506</v>
      </c>
      <c r="AT89" s="685" t="s">
        <v>507</v>
      </c>
      <c r="AU89" s="648" t="s">
        <v>148</v>
      </c>
      <c r="AV89" s="686">
        <v>44</v>
      </c>
      <c r="AW89" s="641">
        <v>12697.4462</v>
      </c>
      <c r="AX89" s="638">
        <f t="shared" si="1179"/>
        <v>558688</v>
      </c>
      <c r="AY89" s="936"/>
      <c r="AZ89" s="397">
        <f t="shared" si="1346"/>
        <v>1</v>
      </c>
      <c r="BA89" s="397">
        <f t="shared" si="1347"/>
        <v>1</v>
      </c>
      <c r="BB89" s="398">
        <f t="shared" si="1348"/>
        <v>1</v>
      </c>
      <c r="BC89" s="398">
        <f t="shared" si="1432"/>
        <v>1</v>
      </c>
      <c r="BD89" s="398">
        <f t="shared" si="1433"/>
        <v>1</v>
      </c>
      <c r="BE89" s="398">
        <f t="shared" si="1349"/>
        <v>1</v>
      </c>
      <c r="BF89" s="404">
        <f t="shared" si="1350"/>
        <v>558688</v>
      </c>
      <c r="BG89" s="400">
        <f t="shared" si="1351"/>
        <v>0</v>
      </c>
      <c r="BJ89" s="958" t="s">
        <v>761</v>
      </c>
      <c r="BK89" s="1056" t="s">
        <v>507</v>
      </c>
      <c r="BL89" s="711" t="s">
        <v>649</v>
      </c>
      <c r="BM89" s="742">
        <v>44</v>
      </c>
      <c r="BN89" s="713">
        <v>16063</v>
      </c>
      <c r="BO89" s="714">
        <v>706772</v>
      </c>
      <c r="BP89" s="960"/>
      <c r="BQ89" s="397">
        <f t="shared" ref="BQ89:BQ93" si="1460">IF(EXACT(VLOOKUP(BJ89,OFERTA_0,2,FALSE),BK89),1,0)</f>
        <v>1</v>
      </c>
      <c r="BR89" s="397">
        <f t="shared" si="1352"/>
        <v>1</v>
      </c>
      <c r="BS89" s="398">
        <f t="shared" si="1353"/>
        <v>1</v>
      </c>
      <c r="BT89" s="398">
        <f t="shared" si="1434"/>
        <v>1</v>
      </c>
      <c r="BU89" s="398">
        <f t="shared" si="1435"/>
        <v>1</v>
      </c>
      <c r="BV89" s="398">
        <f t="shared" si="1354"/>
        <v>1</v>
      </c>
      <c r="BW89" s="404">
        <f t="shared" si="1355"/>
        <v>706772</v>
      </c>
      <c r="BX89" s="400">
        <f t="shared" si="1356"/>
        <v>0</v>
      </c>
      <c r="CA89" s="621" t="s">
        <v>506</v>
      </c>
      <c r="CB89" s="775" t="s">
        <v>507</v>
      </c>
      <c r="CC89" s="590" t="s">
        <v>148</v>
      </c>
      <c r="CD89" s="611">
        <v>44</v>
      </c>
      <c r="CE89" s="759">
        <v>21261</v>
      </c>
      <c r="CF89" s="757">
        <f t="shared" si="1182"/>
        <v>935484</v>
      </c>
      <c r="CG89" s="993"/>
      <c r="CH89" s="397">
        <f t="shared" si="1357"/>
        <v>1</v>
      </c>
      <c r="CI89" s="397">
        <f t="shared" si="1358"/>
        <v>1</v>
      </c>
      <c r="CJ89" s="398">
        <f t="shared" si="1359"/>
        <v>1</v>
      </c>
      <c r="CK89" s="398">
        <f t="shared" si="1436"/>
        <v>1</v>
      </c>
      <c r="CL89" s="398">
        <f t="shared" si="1437"/>
        <v>1</v>
      </c>
      <c r="CM89" s="398">
        <f t="shared" si="1360"/>
        <v>1</v>
      </c>
      <c r="CN89" s="404">
        <f t="shared" si="1361"/>
        <v>935484</v>
      </c>
      <c r="CO89" s="400">
        <f t="shared" si="1362"/>
        <v>0</v>
      </c>
      <c r="CR89" s="1015" t="s">
        <v>506</v>
      </c>
      <c r="CS89" s="793" t="s">
        <v>507</v>
      </c>
      <c r="CT89" s="794" t="s">
        <v>148</v>
      </c>
      <c r="CU89" s="795">
        <v>44</v>
      </c>
      <c r="CV89" s="796">
        <v>19952</v>
      </c>
      <c r="CW89" s="797">
        <f t="shared" si="1184"/>
        <v>877888</v>
      </c>
      <c r="CX89" s="1002"/>
      <c r="CY89" s="397">
        <f t="shared" si="1363"/>
        <v>1</v>
      </c>
      <c r="CZ89" s="397">
        <f t="shared" si="1364"/>
        <v>1</v>
      </c>
      <c r="DA89" s="398">
        <f t="shared" si="1365"/>
        <v>1</v>
      </c>
      <c r="DB89" s="398">
        <f t="shared" si="1438"/>
        <v>1</v>
      </c>
      <c r="DC89" s="398">
        <f t="shared" si="1439"/>
        <v>1</v>
      </c>
      <c r="DD89" s="398">
        <f t="shared" si="1366"/>
        <v>1</v>
      </c>
      <c r="DE89" s="404">
        <f t="shared" si="1367"/>
        <v>877888</v>
      </c>
      <c r="DF89" s="400">
        <f t="shared" si="1368"/>
        <v>0</v>
      </c>
      <c r="DI89" s="621" t="s">
        <v>506</v>
      </c>
      <c r="DJ89" s="610" t="s">
        <v>507</v>
      </c>
      <c r="DK89" s="590" t="s">
        <v>148</v>
      </c>
      <c r="DL89" s="611">
        <v>44</v>
      </c>
      <c r="DM89" s="492">
        <v>16114</v>
      </c>
      <c r="DN89" s="488">
        <f t="shared" si="1203"/>
        <v>709016</v>
      </c>
      <c r="DO89" s="543"/>
      <c r="DP89" s="397">
        <f t="shared" si="1369"/>
        <v>1</v>
      </c>
      <c r="DQ89" s="397">
        <f t="shared" si="1370"/>
        <v>1</v>
      </c>
      <c r="DR89" s="398">
        <f t="shared" si="1371"/>
        <v>1</v>
      </c>
      <c r="DS89" s="398">
        <f t="shared" si="1440"/>
        <v>1</v>
      </c>
      <c r="DT89" s="398">
        <f t="shared" si="1441"/>
        <v>1</v>
      </c>
      <c r="DU89" s="398">
        <f t="shared" si="1372"/>
        <v>1</v>
      </c>
      <c r="DV89" s="404">
        <f t="shared" si="1373"/>
        <v>709016</v>
      </c>
      <c r="DW89" s="400">
        <f t="shared" si="1374"/>
        <v>0</v>
      </c>
      <c r="DZ89" s="621" t="s">
        <v>506</v>
      </c>
      <c r="EA89" s="610" t="s">
        <v>507</v>
      </c>
      <c r="EB89" s="590" t="s">
        <v>148</v>
      </c>
      <c r="EC89" s="611">
        <v>44</v>
      </c>
      <c r="ED89" s="492">
        <v>14573.7</v>
      </c>
      <c r="EE89" s="488">
        <f t="shared" si="1187"/>
        <v>641243</v>
      </c>
      <c r="EF89" s="543"/>
      <c r="EG89" s="397">
        <f t="shared" si="1375"/>
        <v>1</v>
      </c>
      <c r="EH89" s="397">
        <f t="shared" si="1376"/>
        <v>1</v>
      </c>
      <c r="EI89" s="398">
        <f t="shared" si="1377"/>
        <v>1</v>
      </c>
      <c r="EJ89" s="398">
        <f t="shared" si="1442"/>
        <v>1</v>
      </c>
      <c r="EK89" s="398">
        <f t="shared" si="1443"/>
        <v>1</v>
      </c>
      <c r="EL89" s="398">
        <f t="shared" si="1378"/>
        <v>1</v>
      </c>
      <c r="EM89" s="404">
        <f t="shared" si="1379"/>
        <v>641243</v>
      </c>
      <c r="EN89" s="400">
        <f t="shared" si="1380"/>
        <v>0</v>
      </c>
      <c r="EQ89" s="621" t="s">
        <v>506</v>
      </c>
      <c r="ER89" s="610" t="s">
        <v>507</v>
      </c>
      <c r="ES89" s="590" t="s">
        <v>148</v>
      </c>
      <c r="ET89" s="611">
        <v>44</v>
      </c>
      <c r="EU89" s="492">
        <v>27600</v>
      </c>
      <c r="EV89" s="488">
        <f t="shared" si="1189"/>
        <v>1214400</v>
      </c>
      <c r="EW89" s="543"/>
      <c r="EX89" s="397">
        <f t="shared" si="1381"/>
        <v>1</v>
      </c>
      <c r="EY89" s="397">
        <f t="shared" si="1382"/>
        <v>1</v>
      </c>
      <c r="EZ89" s="398">
        <f t="shared" si="1383"/>
        <v>1</v>
      </c>
      <c r="FA89" s="398">
        <f t="shared" si="1444"/>
        <v>1</v>
      </c>
      <c r="FB89" s="398">
        <f t="shared" si="1445"/>
        <v>1</v>
      </c>
      <c r="FC89" s="398">
        <f t="shared" si="1384"/>
        <v>1</v>
      </c>
      <c r="FD89" s="404">
        <f t="shared" si="1385"/>
        <v>1214400</v>
      </c>
      <c r="FE89" s="400">
        <f t="shared" si="1386"/>
        <v>0</v>
      </c>
      <c r="FH89" s="621" t="s">
        <v>506</v>
      </c>
      <c r="FI89" s="610" t="s">
        <v>507</v>
      </c>
      <c r="FJ89" s="590" t="s">
        <v>148</v>
      </c>
      <c r="FK89" s="611">
        <v>44</v>
      </c>
      <c r="FL89" s="492">
        <v>14625</v>
      </c>
      <c r="FM89" s="488">
        <f t="shared" si="1191"/>
        <v>643500</v>
      </c>
      <c r="FN89" s="543"/>
      <c r="FO89" s="397">
        <f t="shared" si="1387"/>
        <v>1</v>
      </c>
      <c r="FP89" s="397">
        <f t="shared" si="1388"/>
        <v>1</v>
      </c>
      <c r="FQ89" s="398">
        <f t="shared" si="1389"/>
        <v>1</v>
      </c>
      <c r="FR89" s="398">
        <f t="shared" si="1446"/>
        <v>1</v>
      </c>
      <c r="FS89" s="398">
        <f t="shared" si="1447"/>
        <v>1</v>
      </c>
      <c r="FT89" s="398">
        <f t="shared" si="1390"/>
        <v>1</v>
      </c>
      <c r="FU89" s="404">
        <f t="shared" si="1391"/>
        <v>643500</v>
      </c>
      <c r="FV89" s="400">
        <f t="shared" si="1392"/>
        <v>0</v>
      </c>
      <c r="FY89" s="1042" t="s">
        <v>506</v>
      </c>
      <c r="FZ89" s="906" t="s">
        <v>507</v>
      </c>
      <c r="GA89" s="874" t="s">
        <v>148</v>
      </c>
      <c r="GB89" s="907">
        <v>44</v>
      </c>
      <c r="GC89" s="867">
        <v>18744</v>
      </c>
      <c r="GD89" s="864">
        <f t="shared" si="1193"/>
        <v>824736</v>
      </c>
      <c r="GE89" s="1037"/>
      <c r="GF89" s="397">
        <f t="shared" si="1393"/>
        <v>1</v>
      </c>
      <c r="GG89" s="397">
        <f t="shared" si="1394"/>
        <v>1</v>
      </c>
      <c r="GH89" s="398">
        <f t="shared" si="1395"/>
        <v>1</v>
      </c>
      <c r="GI89" s="398">
        <f t="shared" si="1448"/>
        <v>1</v>
      </c>
      <c r="GJ89" s="398">
        <f t="shared" si="1449"/>
        <v>1</v>
      </c>
      <c r="GK89" s="398">
        <f t="shared" si="1396"/>
        <v>1</v>
      </c>
      <c r="GL89" s="404">
        <f t="shared" si="1397"/>
        <v>824736</v>
      </c>
      <c r="GM89" s="400">
        <f t="shared" si="1398"/>
        <v>0</v>
      </c>
      <c r="GP89" s="621" t="s">
        <v>506</v>
      </c>
      <c r="GQ89" s="610" t="s">
        <v>507</v>
      </c>
      <c r="GR89" s="590" t="s">
        <v>148</v>
      </c>
      <c r="GS89" s="611">
        <v>44</v>
      </c>
      <c r="GT89" s="492">
        <v>16193</v>
      </c>
      <c r="GU89" s="488">
        <f t="shared" si="1204"/>
        <v>712492</v>
      </c>
      <c r="GV89" s="543"/>
      <c r="GW89" s="397">
        <f t="shared" si="1399"/>
        <v>1</v>
      </c>
      <c r="GX89" s="397">
        <f t="shared" si="1400"/>
        <v>1</v>
      </c>
      <c r="GY89" s="398">
        <f t="shared" si="1401"/>
        <v>1</v>
      </c>
      <c r="GZ89" s="398">
        <f t="shared" si="1450"/>
        <v>1</v>
      </c>
      <c r="HA89" s="398">
        <f t="shared" si="1451"/>
        <v>1</v>
      </c>
      <c r="HB89" s="398">
        <f t="shared" si="1402"/>
        <v>1</v>
      </c>
      <c r="HC89" s="404">
        <f t="shared" si="1403"/>
        <v>712492</v>
      </c>
      <c r="HD89" s="400">
        <f t="shared" si="1404"/>
        <v>0</v>
      </c>
      <c r="HG89" s="621" t="s">
        <v>506</v>
      </c>
      <c r="HH89" s="610" t="s">
        <v>507</v>
      </c>
      <c r="HI89" s="590" t="s">
        <v>148</v>
      </c>
      <c r="HJ89" s="611">
        <v>44</v>
      </c>
      <c r="HK89" s="492">
        <v>15839.945281314591</v>
      </c>
      <c r="HL89" s="488">
        <f t="shared" si="1196"/>
        <v>696958</v>
      </c>
      <c r="HM89" s="543"/>
      <c r="HN89" s="397">
        <f t="shared" si="1405"/>
        <v>1</v>
      </c>
      <c r="HO89" s="397">
        <f t="shared" si="1406"/>
        <v>1</v>
      </c>
      <c r="HP89" s="398">
        <f t="shared" si="1407"/>
        <v>1</v>
      </c>
      <c r="HQ89" s="398">
        <f t="shared" si="1452"/>
        <v>1</v>
      </c>
      <c r="HR89" s="398">
        <f t="shared" si="1453"/>
        <v>1</v>
      </c>
      <c r="HS89" s="398">
        <f t="shared" si="1408"/>
        <v>1</v>
      </c>
      <c r="HT89" s="404">
        <f t="shared" si="1409"/>
        <v>696958</v>
      </c>
      <c r="HU89" s="400">
        <f t="shared" si="1410"/>
        <v>0</v>
      </c>
      <c r="HX89" s="621" t="s">
        <v>506</v>
      </c>
      <c r="HY89" s="610" t="s">
        <v>507</v>
      </c>
      <c r="HZ89" s="590" t="s">
        <v>148</v>
      </c>
      <c r="IA89" s="611">
        <v>44</v>
      </c>
      <c r="IB89" s="492">
        <v>20000</v>
      </c>
      <c r="IC89" s="488">
        <f t="shared" si="1198"/>
        <v>880000</v>
      </c>
      <c r="ID89" s="543"/>
      <c r="IE89" s="397">
        <f t="shared" si="1411"/>
        <v>1</v>
      </c>
      <c r="IF89" s="397">
        <f t="shared" si="1412"/>
        <v>1</v>
      </c>
      <c r="IG89" s="398">
        <f t="shared" si="1413"/>
        <v>1</v>
      </c>
      <c r="IH89" s="398">
        <f t="shared" si="1454"/>
        <v>1</v>
      </c>
      <c r="II89" s="398">
        <f t="shared" si="1455"/>
        <v>1</v>
      </c>
      <c r="IJ89" s="398">
        <f t="shared" si="1414"/>
        <v>1</v>
      </c>
      <c r="IK89" s="404">
        <f t="shared" si="1415"/>
        <v>880000</v>
      </c>
      <c r="IL89" s="400">
        <f t="shared" si="1416"/>
        <v>0</v>
      </c>
      <c r="IO89" s="621" t="s">
        <v>506</v>
      </c>
      <c r="IP89" s="610" t="s">
        <v>507</v>
      </c>
      <c r="IQ89" s="590" t="s">
        <v>148</v>
      </c>
      <c r="IR89" s="611">
        <v>44</v>
      </c>
      <c r="IS89" s="492">
        <v>20800</v>
      </c>
      <c r="IT89" s="488">
        <f t="shared" si="1200"/>
        <v>915200</v>
      </c>
      <c r="IU89" s="543"/>
      <c r="IV89" s="397">
        <f t="shared" si="1417"/>
        <v>1</v>
      </c>
      <c r="IW89" s="397">
        <f t="shared" si="1418"/>
        <v>1</v>
      </c>
      <c r="IX89" s="398">
        <f t="shared" si="1419"/>
        <v>1</v>
      </c>
      <c r="IY89" s="398">
        <f t="shared" si="1456"/>
        <v>1</v>
      </c>
      <c r="IZ89" s="398">
        <f t="shared" si="1457"/>
        <v>1</v>
      </c>
      <c r="JA89" s="398">
        <f t="shared" si="1420"/>
        <v>1</v>
      </c>
      <c r="JB89" s="404">
        <f t="shared" si="1421"/>
        <v>915200</v>
      </c>
      <c r="JC89" s="400">
        <f t="shared" si="1422"/>
        <v>0</v>
      </c>
      <c r="JF89" s="621" t="s">
        <v>506</v>
      </c>
      <c r="JG89" s="610" t="s">
        <v>507</v>
      </c>
      <c r="JH89" s="590" t="s">
        <v>148</v>
      </c>
      <c r="JI89" s="611">
        <v>44</v>
      </c>
      <c r="JJ89" s="492">
        <v>15983</v>
      </c>
      <c r="JK89" s="488">
        <f t="shared" si="1205"/>
        <v>703252</v>
      </c>
      <c r="JL89" s="543"/>
      <c r="JM89" s="397">
        <f t="shared" si="1423"/>
        <v>1</v>
      </c>
      <c r="JN89" s="397">
        <f t="shared" si="1424"/>
        <v>1</v>
      </c>
      <c r="JO89" s="398">
        <f t="shared" si="1425"/>
        <v>1</v>
      </c>
      <c r="JP89" s="398">
        <f t="shared" si="1458"/>
        <v>1</v>
      </c>
      <c r="JQ89" s="398">
        <f t="shared" si="1459"/>
        <v>1</v>
      </c>
      <c r="JR89" s="398">
        <f t="shared" si="1426"/>
        <v>1</v>
      </c>
      <c r="JS89" s="404">
        <f t="shared" si="1427"/>
        <v>703252</v>
      </c>
      <c r="JT89" s="400">
        <f t="shared" si="1428"/>
        <v>0</v>
      </c>
    </row>
    <row r="90" spans="2:280" ht="48.75" customHeight="1">
      <c r="B90" s="483" t="s">
        <v>508</v>
      </c>
      <c r="C90" s="544" t="s">
        <v>509</v>
      </c>
      <c r="D90" s="497" t="s">
        <v>148</v>
      </c>
      <c r="E90" s="545">
        <v>20</v>
      </c>
      <c r="F90" s="492"/>
      <c r="G90" s="488">
        <f t="shared" si="1175"/>
        <v>0</v>
      </c>
      <c r="H90" s="543"/>
      <c r="K90" s="483"/>
      <c r="L90" s="544"/>
      <c r="M90" s="497"/>
      <c r="N90" s="545"/>
      <c r="O90" s="492"/>
      <c r="P90" s="488"/>
      <c r="Q90" s="543"/>
      <c r="R90" s="397" t="e">
        <f t="shared" si="1334"/>
        <v>#N/A</v>
      </c>
      <c r="S90" s="397" t="e">
        <f t="shared" si="1335"/>
        <v>#N/A</v>
      </c>
      <c r="T90" s="398" t="e">
        <f t="shared" si="1336"/>
        <v>#N/A</v>
      </c>
      <c r="U90" s="398">
        <f t="shared" si="1429"/>
        <v>0</v>
      </c>
      <c r="V90" s="398">
        <f t="shared" si="1429"/>
        <v>0</v>
      </c>
      <c r="W90" s="398" t="e">
        <f t="shared" si="1337"/>
        <v>#N/A</v>
      </c>
      <c r="X90" s="404">
        <f t="shared" si="1338"/>
        <v>0</v>
      </c>
      <c r="Y90" s="400">
        <f t="shared" si="1339"/>
        <v>0</v>
      </c>
      <c r="Z90" s="392"/>
      <c r="AA90" s="392"/>
      <c r="AB90" s="621" t="s">
        <v>508</v>
      </c>
      <c r="AC90" s="610" t="s">
        <v>509</v>
      </c>
      <c r="AD90" s="590" t="s">
        <v>148</v>
      </c>
      <c r="AE90" s="611">
        <v>20</v>
      </c>
      <c r="AF90" s="492">
        <v>3054</v>
      </c>
      <c r="AG90" s="488">
        <f t="shared" si="1177"/>
        <v>61080</v>
      </c>
      <c r="AH90" s="543"/>
      <c r="AI90" s="397">
        <f t="shared" si="1340"/>
        <v>1</v>
      </c>
      <c r="AJ90" s="397">
        <f t="shared" si="1341"/>
        <v>1</v>
      </c>
      <c r="AK90" s="398">
        <f t="shared" si="1342"/>
        <v>1</v>
      </c>
      <c r="AL90" s="398">
        <f t="shared" si="1430"/>
        <v>1</v>
      </c>
      <c r="AM90" s="398">
        <f t="shared" si="1431"/>
        <v>1</v>
      </c>
      <c r="AN90" s="398">
        <f t="shared" si="1343"/>
        <v>1</v>
      </c>
      <c r="AO90" s="404">
        <f t="shared" si="1344"/>
        <v>61080</v>
      </c>
      <c r="AP90" s="400">
        <f t="shared" si="1345"/>
        <v>0</v>
      </c>
      <c r="AQ90" s="392"/>
      <c r="AR90" s="392"/>
      <c r="AS90" s="940" t="s">
        <v>508</v>
      </c>
      <c r="AT90" s="685" t="s">
        <v>509</v>
      </c>
      <c r="AU90" s="648" t="s">
        <v>148</v>
      </c>
      <c r="AV90" s="686">
        <v>20</v>
      </c>
      <c r="AW90" s="641">
        <v>8222.72048</v>
      </c>
      <c r="AX90" s="638">
        <f t="shared" si="1179"/>
        <v>164454</v>
      </c>
      <c r="AY90" s="936"/>
      <c r="AZ90" s="397">
        <f t="shared" si="1346"/>
        <v>1</v>
      </c>
      <c r="BA90" s="397">
        <f t="shared" si="1347"/>
        <v>1</v>
      </c>
      <c r="BB90" s="398">
        <f t="shared" si="1348"/>
        <v>1</v>
      </c>
      <c r="BC90" s="398">
        <f t="shared" si="1432"/>
        <v>1</v>
      </c>
      <c r="BD90" s="398">
        <f t="shared" si="1433"/>
        <v>1</v>
      </c>
      <c r="BE90" s="398">
        <f t="shared" si="1349"/>
        <v>1</v>
      </c>
      <c r="BF90" s="404">
        <f t="shared" si="1350"/>
        <v>164454</v>
      </c>
      <c r="BG90" s="400">
        <f t="shared" si="1351"/>
        <v>0</v>
      </c>
      <c r="BJ90" s="958" t="s">
        <v>762</v>
      </c>
      <c r="BK90" s="1056" t="s">
        <v>509</v>
      </c>
      <c r="BL90" s="711" t="s">
        <v>649</v>
      </c>
      <c r="BM90" s="742">
        <v>20</v>
      </c>
      <c r="BN90" s="713">
        <v>9184</v>
      </c>
      <c r="BO90" s="714">
        <v>183680</v>
      </c>
      <c r="BP90" s="960"/>
      <c r="BQ90" s="397">
        <f t="shared" si="1460"/>
        <v>1</v>
      </c>
      <c r="BR90" s="397">
        <f t="shared" si="1352"/>
        <v>1</v>
      </c>
      <c r="BS90" s="398">
        <f t="shared" si="1353"/>
        <v>1</v>
      </c>
      <c r="BT90" s="398">
        <f t="shared" si="1434"/>
        <v>1</v>
      </c>
      <c r="BU90" s="398">
        <f t="shared" si="1435"/>
        <v>1</v>
      </c>
      <c r="BV90" s="398">
        <f t="shared" si="1354"/>
        <v>1</v>
      </c>
      <c r="BW90" s="404">
        <f t="shared" si="1355"/>
        <v>183680</v>
      </c>
      <c r="BX90" s="400">
        <f t="shared" si="1356"/>
        <v>0</v>
      </c>
      <c r="CA90" s="621" t="s">
        <v>508</v>
      </c>
      <c r="CB90" s="775" t="s">
        <v>509</v>
      </c>
      <c r="CC90" s="590" t="s">
        <v>148</v>
      </c>
      <c r="CD90" s="611">
        <v>20</v>
      </c>
      <c r="CE90" s="759">
        <v>22380</v>
      </c>
      <c r="CF90" s="757">
        <f t="shared" si="1182"/>
        <v>447600</v>
      </c>
      <c r="CG90" s="993"/>
      <c r="CH90" s="397">
        <f t="shared" si="1357"/>
        <v>1</v>
      </c>
      <c r="CI90" s="397">
        <f t="shared" si="1358"/>
        <v>1</v>
      </c>
      <c r="CJ90" s="398">
        <f t="shared" si="1359"/>
        <v>1</v>
      </c>
      <c r="CK90" s="398">
        <f t="shared" si="1436"/>
        <v>1</v>
      </c>
      <c r="CL90" s="398">
        <f t="shared" si="1437"/>
        <v>1</v>
      </c>
      <c r="CM90" s="398">
        <f t="shared" si="1360"/>
        <v>1</v>
      </c>
      <c r="CN90" s="404">
        <f t="shared" si="1361"/>
        <v>447600</v>
      </c>
      <c r="CO90" s="400">
        <f t="shared" si="1362"/>
        <v>0</v>
      </c>
      <c r="CR90" s="1015" t="s">
        <v>508</v>
      </c>
      <c r="CS90" s="793" t="s">
        <v>509</v>
      </c>
      <c r="CT90" s="794" t="s">
        <v>148</v>
      </c>
      <c r="CU90" s="795">
        <v>20</v>
      </c>
      <c r="CV90" s="796">
        <v>6612</v>
      </c>
      <c r="CW90" s="797">
        <f t="shared" si="1184"/>
        <v>132240</v>
      </c>
      <c r="CX90" s="1002"/>
      <c r="CY90" s="397">
        <f t="shared" si="1363"/>
        <v>1</v>
      </c>
      <c r="CZ90" s="397">
        <f t="shared" si="1364"/>
        <v>1</v>
      </c>
      <c r="DA90" s="398">
        <f t="shared" si="1365"/>
        <v>1</v>
      </c>
      <c r="DB90" s="398">
        <f t="shared" si="1438"/>
        <v>1</v>
      </c>
      <c r="DC90" s="398">
        <f t="shared" si="1439"/>
        <v>1</v>
      </c>
      <c r="DD90" s="398">
        <f t="shared" si="1366"/>
        <v>1</v>
      </c>
      <c r="DE90" s="404">
        <f t="shared" si="1367"/>
        <v>132240</v>
      </c>
      <c r="DF90" s="400">
        <f t="shared" si="1368"/>
        <v>0</v>
      </c>
      <c r="DI90" s="621" t="s">
        <v>508</v>
      </c>
      <c r="DJ90" s="610" t="s">
        <v>509</v>
      </c>
      <c r="DK90" s="590" t="s">
        <v>148</v>
      </c>
      <c r="DL90" s="611">
        <v>20</v>
      </c>
      <c r="DM90" s="492">
        <v>9212</v>
      </c>
      <c r="DN90" s="488">
        <f t="shared" si="1203"/>
        <v>184240</v>
      </c>
      <c r="DO90" s="543"/>
      <c r="DP90" s="397">
        <f t="shared" si="1369"/>
        <v>1</v>
      </c>
      <c r="DQ90" s="397">
        <f t="shared" si="1370"/>
        <v>1</v>
      </c>
      <c r="DR90" s="398">
        <f t="shared" si="1371"/>
        <v>1</v>
      </c>
      <c r="DS90" s="398">
        <f t="shared" si="1440"/>
        <v>1</v>
      </c>
      <c r="DT90" s="398">
        <f t="shared" si="1441"/>
        <v>1</v>
      </c>
      <c r="DU90" s="398">
        <f t="shared" si="1372"/>
        <v>1</v>
      </c>
      <c r="DV90" s="404">
        <f t="shared" si="1373"/>
        <v>184240</v>
      </c>
      <c r="DW90" s="400">
        <f t="shared" si="1374"/>
        <v>0</v>
      </c>
      <c r="DZ90" s="621" t="s">
        <v>508</v>
      </c>
      <c r="EA90" s="610" t="s">
        <v>509</v>
      </c>
      <c r="EB90" s="590" t="s">
        <v>148</v>
      </c>
      <c r="EC90" s="611">
        <v>20</v>
      </c>
      <c r="ED90" s="492">
        <v>4500</v>
      </c>
      <c r="EE90" s="488">
        <f t="shared" si="1187"/>
        <v>90000</v>
      </c>
      <c r="EF90" s="543"/>
      <c r="EG90" s="397">
        <f t="shared" si="1375"/>
        <v>1</v>
      </c>
      <c r="EH90" s="397">
        <f t="shared" si="1376"/>
        <v>1</v>
      </c>
      <c r="EI90" s="398">
        <f t="shared" si="1377"/>
        <v>1</v>
      </c>
      <c r="EJ90" s="398">
        <f t="shared" si="1442"/>
        <v>1</v>
      </c>
      <c r="EK90" s="398">
        <f t="shared" si="1443"/>
        <v>1</v>
      </c>
      <c r="EL90" s="398">
        <f t="shared" si="1378"/>
        <v>1</v>
      </c>
      <c r="EM90" s="404">
        <f t="shared" si="1379"/>
        <v>90000</v>
      </c>
      <c r="EN90" s="400">
        <f t="shared" si="1380"/>
        <v>0</v>
      </c>
      <c r="EQ90" s="621" t="s">
        <v>508</v>
      </c>
      <c r="ER90" s="610" t="s">
        <v>509</v>
      </c>
      <c r="ES90" s="590" t="s">
        <v>148</v>
      </c>
      <c r="ET90" s="611">
        <v>20</v>
      </c>
      <c r="EU90" s="492">
        <v>32400</v>
      </c>
      <c r="EV90" s="488">
        <f t="shared" si="1189"/>
        <v>648000</v>
      </c>
      <c r="EW90" s="543"/>
      <c r="EX90" s="397">
        <f t="shared" si="1381"/>
        <v>1</v>
      </c>
      <c r="EY90" s="397">
        <f t="shared" si="1382"/>
        <v>1</v>
      </c>
      <c r="EZ90" s="398">
        <f t="shared" si="1383"/>
        <v>1</v>
      </c>
      <c r="FA90" s="398">
        <f t="shared" si="1444"/>
        <v>1</v>
      </c>
      <c r="FB90" s="398">
        <f t="shared" si="1445"/>
        <v>1</v>
      </c>
      <c r="FC90" s="398">
        <f t="shared" si="1384"/>
        <v>1</v>
      </c>
      <c r="FD90" s="404">
        <f t="shared" si="1385"/>
        <v>648000</v>
      </c>
      <c r="FE90" s="400">
        <f t="shared" si="1386"/>
        <v>0</v>
      </c>
      <c r="FH90" s="621" t="s">
        <v>508</v>
      </c>
      <c r="FI90" s="610" t="s">
        <v>509</v>
      </c>
      <c r="FJ90" s="590" t="s">
        <v>148</v>
      </c>
      <c r="FK90" s="611">
        <v>20</v>
      </c>
      <c r="FL90" s="492">
        <v>8775</v>
      </c>
      <c r="FM90" s="488">
        <f t="shared" si="1191"/>
        <v>175500</v>
      </c>
      <c r="FN90" s="543"/>
      <c r="FO90" s="397">
        <f t="shared" si="1387"/>
        <v>1</v>
      </c>
      <c r="FP90" s="397">
        <f t="shared" si="1388"/>
        <v>1</v>
      </c>
      <c r="FQ90" s="398">
        <f t="shared" si="1389"/>
        <v>1</v>
      </c>
      <c r="FR90" s="398">
        <f t="shared" si="1446"/>
        <v>1</v>
      </c>
      <c r="FS90" s="398">
        <f t="shared" si="1447"/>
        <v>1</v>
      </c>
      <c r="FT90" s="398">
        <f t="shared" si="1390"/>
        <v>1</v>
      </c>
      <c r="FU90" s="404">
        <f t="shared" si="1391"/>
        <v>175500</v>
      </c>
      <c r="FV90" s="400">
        <f t="shared" si="1392"/>
        <v>0</v>
      </c>
      <c r="FY90" s="1042" t="s">
        <v>508</v>
      </c>
      <c r="FZ90" s="906" t="s">
        <v>509</v>
      </c>
      <c r="GA90" s="874" t="s">
        <v>148</v>
      </c>
      <c r="GB90" s="907">
        <v>20</v>
      </c>
      <c r="GC90" s="867">
        <v>5500</v>
      </c>
      <c r="GD90" s="864">
        <f t="shared" si="1193"/>
        <v>110000</v>
      </c>
      <c r="GE90" s="1037"/>
      <c r="GF90" s="397">
        <f t="shared" si="1393"/>
        <v>1</v>
      </c>
      <c r="GG90" s="397">
        <f t="shared" si="1394"/>
        <v>1</v>
      </c>
      <c r="GH90" s="398">
        <f t="shared" si="1395"/>
        <v>1</v>
      </c>
      <c r="GI90" s="398">
        <f t="shared" si="1448"/>
        <v>1</v>
      </c>
      <c r="GJ90" s="398">
        <f t="shared" si="1449"/>
        <v>1</v>
      </c>
      <c r="GK90" s="398">
        <f t="shared" si="1396"/>
        <v>1</v>
      </c>
      <c r="GL90" s="404">
        <f t="shared" si="1397"/>
        <v>110000</v>
      </c>
      <c r="GM90" s="400">
        <f t="shared" si="1398"/>
        <v>0</v>
      </c>
      <c r="GP90" s="621" t="s">
        <v>508</v>
      </c>
      <c r="GQ90" s="610" t="s">
        <v>509</v>
      </c>
      <c r="GR90" s="590" t="s">
        <v>148</v>
      </c>
      <c r="GS90" s="611">
        <v>20</v>
      </c>
      <c r="GT90" s="492">
        <v>9258</v>
      </c>
      <c r="GU90" s="488">
        <f t="shared" si="1204"/>
        <v>185160</v>
      </c>
      <c r="GV90" s="543"/>
      <c r="GW90" s="397">
        <f t="shared" si="1399"/>
        <v>1</v>
      </c>
      <c r="GX90" s="397">
        <f t="shared" si="1400"/>
        <v>1</v>
      </c>
      <c r="GY90" s="398">
        <f t="shared" si="1401"/>
        <v>1</v>
      </c>
      <c r="GZ90" s="398">
        <f t="shared" si="1450"/>
        <v>1</v>
      </c>
      <c r="HA90" s="398">
        <f t="shared" si="1451"/>
        <v>1</v>
      </c>
      <c r="HB90" s="398">
        <f t="shared" si="1402"/>
        <v>1</v>
      </c>
      <c r="HC90" s="404">
        <f t="shared" si="1403"/>
        <v>185160</v>
      </c>
      <c r="HD90" s="400">
        <f t="shared" si="1404"/>
        <v>0</v>
      </c>
      <c r="HG90" s="621" t="s">
        <v>508</v>
      </c>
      <c r="HH90" s="610" t="s">
        <v>509</v>
      </c>
      <c r="HI90" s="590" t="s">
        <v>148</v>
      </c>
      <c r="HJ90" s="611">
        <v>20</v>
      </c>
      <c r="HK90" s="492">
        <v>2919.6442720172972</v>
      </c>
      <c r="HL90" s="488">
        <f t="shared" si="1196"/>
        <v>58393</v>
      </c>
      <c r="HM90" s="543"/>
      <c r="HN90" s="397">
        <f t="shared" si="1405"/>
        <v>1</v>
      </c>
      <c r="HO90" s="397">
        <f t="shared" si="1406"/>
        <v>1</v>
      </c>
      <c r="HP90" s="398">
        <f t="shared" si="1407"/>
        <v>1</v>
      </c>
      <c r="HQ90" s="398">
        <f t="shared" si="1452"/>
        <v>1</v>
      </c>
      <c r="HR90" s="398">
        <f t="shared" si="1453"/>
        <v>1</v>
      </c>
      <c r="HS90" s="398">
        <f t="shared" si="1408"/>
        <v>1</v>
      </c>
      <c r="HT90" s="404">
        <f t="shared" si="1409"/>
        <v>58393</v>
      </c>
      <c r="HU90" s="400">
        <f t="shared" si="1410"/>
        <v>0</v>
      </c>
      <c r="HX90" s="621" t="s">
        <v>508</v>
      </c>
      <c r="HY90" s="610" t="s">
        <v>509</v>
      </c>
      <c r="HZ90" s="590" t="s">
        <v>148</v>
      </c>
      <c r="IA90" s="611">
        <v>20</v>
      </c>
      <c r="IB90" s="492">
        <v>20000</v>
      </c>
      <c r="IC90" s="488">
        <f t="shared" si="1198"/>
        <v>400000</v>
      </c>
      <c r="ID90" s="543"/>
      <c r="IE90" s="397">
        <f t="shared" si="1411"/>
        <v>1</v>
      </c>
      <c r="IF90" s="397">
        <f t="shared" si="1412"/>
        <v>1</v>
      </c>
      <c r="IG90" s="398">
        <f t="shared" si="1413"/>
        <v>1</v>
      </c>
      <c r="IH90" s="398">
        <f t="shared" si="1454"/>
        <v>1</v>
      </c>
      <c r="II90" s="398">
        <f t="shared" si="1455"/>
        <v>1</v>
      </c>
      <c r="IJ90" s="398">
        <f t="shared" si="1414"/>
        <v>1</v>
      </c>
      <c r="IK90" s="404">
        <f t="shared" si="1415"/>
        <v>400000</v>
      </c>
      <c r="IL90" s="400">
        <f t="shared" si="1416"/>
        <v>0</v>
      </c>
      <c r="IO90" s="621" t="s">
        <v>508</v>
      </c>
      <c r="IP90" s="610" t="s">
        <v>509</v>
      </c>
      <c r="IQ90" s="590" t="s">
        <v>148</v>
      </c>
      <c r="IR90" s="611">
        <v>20</v>
      </c>
      <c r="IS90" s="492">
        <v>3200</v>
      </c>
      <c r="IT90" s="488">
        <f t="shared" si="1200"/>
        <v>64000</v>
      </c>
      <c r="IU90" s="543"/>
      <c r="IV90" s="397">
        <f t="shared" si="1417"/>
        <v>1</v>
      </c>
      <c r="IW90" s="397">
        <f t="shared" si="1418"/>
        <v>1</v>
      </c>
      <c r="IX90" s="398">
        <f t="shared" si="1419"/>
        <v>1</v>
      </c>
      <c r="IY90" s="398">
        <f t="shared" si="1456"/>
        <v>1</v>
      </c>
      <c r="IZ90" s="398">
        <f t="shared" si="1457"/>
        <v>1</v>
      </c>
      <c r="JA90" s="398">
        <f t="shared" si="1420"/>
        <v>1</v>
      </c>
      <c r="JB90" s="404">
        <f t="shared" si="1421"/>
        <v>64000</v>
      </c>
      <c r="JC90" s="400">
        <f t="shared" si="1422"/>
        <v>0</v>
      </c>
      <c r="JF90" s="621" t="s">
        <v>508</v>
      </c>
      <c r="JG90" s="610" t="s">
        <v>509</v>
      </c>
      <c r="JH90" s="590" t="s">
        <v>148</v>
      </c>
      <c r="JI90" s="611">
        <v>20</v>
      </c>
      <c r="JJ90" s="492">
        <v>9139</v>
      </c>
      <c r="JK90" s="488">
        <f t="shared" si="1205"/>
        <v>182780</v>
      </c>
      <c r="JL90" s="543"/>
      <c r="JM90" s="397">
        <f t="shared" si="1423"/>
        <v>1</v>
      </c>
      <c r="JN90" s="397">
        <f t="shared" si="1424"/>
        <v>1</v>
      </c>
      <c r="JO90" s="398">
        <f t="shared" si="1425"/>
        <v>1</v>
      </c>
      <c r="JP90" s="398">
        <f t="shared" si="1458"/>
        <v>1</v>
      </c>
      <c r="JQ90" s="398">
        <f t="shared" si="1459"/>
        <v>1</v>
      </c>
      <c r="JR90" s="398">
        <f t="shared" si="1426"/>
        <v>1</v>
      </c>
      <c r="JS90" s="404">
        <f t="shared" si="1427"/>
        <v>182780</v>
      </c>
      <c r="JT90" s="400">
        <f t="shared" si="1428"/>
        <v>0</v>
      </c>
    </row>
    <row r="91" spans="2:280" ht="32.25" customHeight="1">
      <c r="B91" s="483" t="s">
        <v>510</v>
      </c>
      <c r="C91" s="544" t="s">
        <v>511</v>
      </c>
      <c r="D91" s="497" t="s">
        <v>148</v>
      </c>
      <c r="E91" s="545">
        <v>20</v>
      </c>
      <c r="F91" s="492"/>
      <c r="G91" s="488">
        <f t="shared" si="1175"/>
        <v>0</v>
      </c>
      <c r="H91" s="543"/>
      <c r="K91" s="483"/>
      <c r="L91" s="544"/>
      <c r="M91" s="497"/>
      <c r="N91" s="545"/>
      <c r="O91" s="492"/>
      <c r="P91" s="488"/>
      <c r="Q91" s="543"/>
      <c r="R91" s="397" t="e">
        <f t="shared" si="1334"/>
        <v>#N/A</v>
      </c>
      <c r="S91" s="397" t="e">
        <f t="shared" si="1335"/>
        <v>#N/A</v>
      </c>
      <c r="T91" s="398" t="e">
        <f t="shared" si="1336"/>
        <v>#N/A</v>
      </c>
      <c r="U91" s="398">
        <f t="shared" si="1429"/>
        <v>0</v>
      </c>
      <c r="V91" s="398">
        <f t="shared" si="1429"/>
        <v>0</v>
      </c>
      <c r="W91" s="398" t="e">
        <f t="shared" si="1337"/>
        <v>#N/A</v>
      </c>
      <c r="X91" s="404">
        <f t="shared" si="1338"/>
        <v>0</v>
      </c>
      <c r="Y91" s="400">
        <f t="shared" si="1339"/>
        <v>0</v>
      </c>
      <c r="Z91" s="392"/>
      <c r="AA91" s="392"/>
      <c r="AB91" s="621" t="s">
        <v>510</v>
      </c>
      <c r="AC91" s="610" t="s">
        <v>511</v>
      </c>
      <c r="AD91" s="590" t="s">
        <v>148</v>
      </c>
      <c r="AE91" s="611">
        <v>20</v>
      </c>
      <c r="AF91" s="492">
        <v>70070</v>
      </c>
      <c r="AG91" s="488">
        <f t="shared" si="1177"/>
        <v>1401400</v>
      </c>
      <c r="AH91" s="543"/>
      <c r="AI91" s="397">
        <f t="shared" si="1340"/>
        <v>1</v>
      </c>
      <c r="AJ91" s="397">
        <f t="shared" si="1341"/>
        <v>1</v>
      </c>
      <c r="AK91" s="398">
        <f t="shared" si="1342"/>
        <v>1</v>
      </c>
      <c r="AL91" s="398">
        <f t="shared" si="1430"/>
        <v>1</v>
      </c>
      <c r="AM91" s="398">
        <f t="shared" si="1431"/>
        <v>1</v>
      </c>
      <c r="AN91" s="398">
        <f t="shared" si="1343"/>
        <v>1</v>
      </c>
      <c r="AO91" s="404">
        <f t="shared" si="1344"/>
        <v>1401400</v>
      </c>
      <c r="AP91" s="400">
        <f t="shared" si="1345"/>
        <v>0</v>
      </c>
      <c r="AQ91" s="392"/>
      <c r="AR91" s="392"/>
      <c r="AS91" s="940" t="s">
        <v>510</v>
      </c>
      <c r="AT91" s="685" t="s">
        <v>511</v>
      </c>
      <c r="AU91" s="648" t="s">
        <v>148</v>
      </c>
      <c r="AV91" s="686">
        <v>20</v>
      </c>
      <c r="AW91" s="641">
        <v>80962.078399999984</v>
      </c>
      <c r="AX91" s="638">
        <f t="shared" si="1179"/>
        <v>1619242</v>
      </c>
      <c r="AY91" s="936"/>
      <c r="AZ91" s="397">
        <f t="shared" si="1346"/>
        <v>1</v>
      </c>
      <c r="BA91" s="397">
        <f t="shared" si="1347"/>
        <v>1</v>
      </c>
      <c r="BB91" s="398">
        <f t="shared" si="1348"/>
        <v>1</v>
      </c>
      <c r="BC91" s="398">
        <f t="shared" si="1432"/>
        <v>1</v>
      </c>
      <c r="BD91" s="398">
        <f t="shared" si="1433"/>
        <v>1</v>
      </c>
      <c r="BE91" s="398">
        <f t="shared" si="1349"/>
        <v>1</v>
      </c>
      <c r="BF91" s="404">
        <f t="shared" si="1350"/>
        <v>1619242</v>
      </c>
      <c r="BG91" s="400">
        <f t="shared" si="1351"/>
        <v>0</v>
      </c>
      <c r="BJ91" s="958" t="s">
        <v>763</v>
      </c>
      <c r="BK91" s="1056" t="s">
        <v>822</v>
      </c>
      <c r="BL91" s="711" t="s">
        <v>649</v>
      </c>
      <c r="BM91" s="742">
        <v>20</v>
      </c>
      <c r="BN91" s="713">
        <v>104416</v>
      </c>
      <c r="BO91" s="714">
        <v>2088320</v>
      </c>
      <c r="BP91" s="960"/>
      <c r="BQ91" s="397">
        <v>1</v>
      </c>
      <c r="BR91" s="397">
        <f t="shared" si="1352"/>
        <v>1</v>
      </c>
      <c r="BS91" s="398">
        <f t="shared" si="1353"/>
        <v>1</v>
      </c>
      <c r="BT91" s="398">
        <f t="shared" si="1434"/>
        <v>1</v>
      </c>
      <c r="BU91" s="398">
        <f t="shared" si="1435"/>
        <v>1</v>
      </c>
      <c r="BV91" s="398">
        <f t="shared" si="1354"/>
        <v>1</v>
      </c>
      <c r="BW91" s="404">
        <f t="shared" si="1355"/>
        <v>2088320</v>
      </c>
      <c r="BX91" s="400">
        <f t="shared" si="1356"/>
        <v>0</v>
      </c>
      <c r="CA91" s="621" t="s">
        <v>510</v>
      </c>
      <c r="CB91" s="775" t="s">
        <v>511</v>
      </c>
      <c r="CC91" s="590" t="s">
        <v>148</v>
      </c>
      <c r="CD91" s="611">
        <v>20</v>
      </c>
      <c r="CE91" s="759">
        <v>61545</v>
      </c>
      <c r="CF91" s="757">
        <f t="shared" si="1182"/>
        <v>1230900</v>
      </c>
      <c r="CG91" s="993"/>
      <c r="CH91" s="397">
        <f t="shared" si="1357"/>
        <v>1</v>
      </c>
      <c r="CI91" s="397">
        <f t="shared" si="1358"/>
        <v>1</v>
      </c>
      <c r="CJ91" s="398">
        <f t="shared" si="1359"/>
        <v>1</v>
      </c>
      <c r="CK91" s="398">
        <f t="shared" si="1436"/>
        <v>1</v>
      </c>
      <c r="CL91" s="398">
        <f t="shared" si="1437"/>
        <v>1</v>
      </c>
      <c r="CM91" s="398">
        <f t="shared" si="1360"/>
        <v>1</v>
      </c>
      <c r="CN91" s="404">
        <f t="shared" si="1361"/>
        <v>1230900</v>
      </c>
      <c r="CO91" s="400">
        <f t="shared" si="1362"/>
        <v>0</v>
      </c>
      <c r="CR91" s="1015" t="s">
        <v>510</v>
      </c>
      <c r="CS91" s="793" t="s">
        <v>511</v>
      </c>
      <c r="CT91" s="794" t="s">
        <v>148</v>
      </c>
      <c r="CU91" s="795">
        <v>20</v>
      </c>
      <c r="CV91" s="796">
        <v>63800</v>
      </c>
      <c r="CW91" s="797">
        <f t="shared" si="1184"/>
        <v>1276000</v>
      </c>
      <c r="CX91" s="1002"/>
      <c r="CY91" s="397">
        <f t="shared" si="1363"/>
        <v>1</v>
      </c>
      <c r="CZ91" s="397">
        <f t="shared" si="1364"/>
        <v>1</v>
      </c>
      <c r="DA91" s="398">
        <f t="shared" si="1365"/>
        <v>1</v>
      </c>
      <c r="DB91" s="398">
        <f t="shared" si="1438"/>
        <v>1</v>
      </c>
      <c r="DC91" s="398">
        <f t="shared" si="1439"/>
        <v>1</v>
      </c>
      <c r="DD91" s="398">
        <f t="shared" si="1366"/>
        <v>1</v>
      </c>
      <c r="DE91" s="404">
        <f t="shared" si="1367"/>
        <v>1276000</v>
      </c>
      <c r="DF91" s="400">
        <f t="shared" si="1368"/>
        <v>0</v>
      </c>
      <c r="DI91" s="621" t="s">
        <v>510</v>
      </c>
      <c r="DJ91" s="610" t="s">
        <v>511</v>
      </c>
      <c r="DK91" s="590" t="s">
        <v>148</v>
      </c>
      <c r="DL91" s="611">
        <v>20</v>
      </c>
      <c r="DM91" s="492">
        <v>104732</v>
      </c>
      <c r="DN91" s="488">
        <f t="shared" si="1203"/>
        <v>2094640</v>
      </c>
      <c r="DO91" s="543"/>
      <c r="DP91" s="397">
        <f t="shared" si="1369"/>
        <v>1</v>
      </c>
      <c r="DQ91" s="397">
        <f t="shared" si="1370"/>
        <v>1</v>
      </c>
      <c r="DR91" s="398">
        <f t="shared" si="1371"/>
        <v>1</v>
      </c>
      <c r="DS91" s="398">
        <f t="shared" si="1440"/>
        <v>1</v>
      </c>
      <c r="DT91" s="398">
        <f t="shared" si="1441"/>
        <v>1</v>
      </c>
      <c r="DU91" s="398">
        <f t="shared" si="1372"/>
        <v>1</v>
      </c>
      <c r="DV91" s="404">
        <f t="shared" si="1373"/>
        <v>2094640</v>
      </c>
      <c r="DW91" s="400">
        <f t="shared" si="1374"/>
        <v>0</v>
      </c>
      <c r="DZ91" s="621" t="s">
        <v>510</v>
      </c>
      <c r="EA91" s="610" t="s">
        <v>511</v>
      </c>
      <c r="EB91" s="590" t="s">
        <v>148</v>
      </c>
      <c r="EC91" s="611">
        <v>20</v>
      </c>
      <c r="ED91" s="492">
        <v>46260</v>
      </c>
      <c r="EE91" s="488">
        <f t="shared" si="1187"/>
        <v>925200</v>
      </c>
      <c r="EF91" s="543"/>
      <c r="EG91" s="397">
        <f t="shared" si="1375"/>
        <v>1</v>
      </c>
      <c r="EH91" s="397">
        <f t="shared" si="1376"/>
        <v>1</v>
      </c>
      <c r="EI91" s="398">
        <f t="shared" si="1377"/>
        <v>1</v>
      </c>
      <c r="EJ91" s="398">
        <f t="shared" si="1442"/>
        <v>1</v>
      </c>
      <c r="EK91" s="398">
        <f t="shared" si="1443"/>
        <v>1</v>
      </c>
      <c r="EL91" s="398">
        <f t="shared" si="1378"/>
        <v>1</v>
      </c>
      <c r="EM91" s="404">
        <f t="shared" si="1379"/>
        <v>925200</v>
      </c>
      <c r="EN91" s="400">
        <f t="shared" si="1380"/>
        <v>0</v>
      </c>
      <c r="EQ91" s="621" t="s">
        <v>510</v>
      </c>
      <c r="ER91" s="610" t="s">
        <v>511</v>
      </c>
      <c r="ES91" s="590" t="s">
        <v>148</v>
      </c>
      <c r="ET91" s="611">
        <v>20</v>
      </c>
      <c r="EU91" s="492">
        <v>45600</v>
      </c>
      <c r="EV91" s="488">
        <f t="shared" si="1189"/>
        <v>912000</v>
      </c>
      <c r="EW91" s="543"/>
      <c r="EX91" s="397">
        <f t="shared" si="1381"/>
        <v>1</v>
      </c>
      <c r="EY91" s="397">
        <f t="shared" si="1382"/>
        <v>1</v>
      </c>
      <c r="EZ91" s="398">
        <f t="shared" si="1383"/>
        <v>1</v>
      </c>
      <c r="FA91" s="398">
        <f t="shared" si="1444"/>
        <v>1</v>
      </c>
      <c r="FB91" s="398">
        <f t="shared" si="1445"/>
        <v>1</v>
      </c>
      <c r="FC91" s="398">
        <f t="shared" si="1384"/>
        <v>1</v>
      </c>
      <c r="FD91" s="404">
        <f t="shared" si="1385"/>
        <v>912000</v>
      </c>
      <c r="FE91" s="400">
        <f t="shared" si="1386"/>
        <v>0</v>
      </c>
      <c r="FH91" s="621" t="s">
        <v>510</v>
      </c>
      <c r="FI91" s="610" t="s">
        <v>511</v>
      </c>
      <c r="FJ91" s="590" t="s">
        <v>148</v>
      </c>
      <c r="FK91" s="611">
        <v>20</v>
      </c>
      <c r="FL91" s="492">
        <v>121875</v>
      </c>
      <c r="FM91" s="488">
        <f t="shared" si="1191"/>
        <v>2437500</v>
      </c>
      <c r="FN91" s="543"/>
      <c r="FO91" s="397">
        <f t="shared" si="1387"/>
        <v>1</v>
      </c>
      <c r="FP91" s="397">
        <f t="shared" si="1388"/>
        <v>1</v>
      </c>
      <c r="FQ91" s="398">
        <f t="shared" si="1389"/>
        <v>1</v>
      </c>
      <c r="FR91" s="398">
        <f t="shared" si="1446"/>
        <v>1</v>
      </c>
      <c r="FS91" s="398">
        <f t="shared" si="1447"/>
        <v>1</v>
      </c>
      <c r="FT91" s="398">
        <f t="shared" si="1390"/>
        <v>1</v>
      </c>
      <c r="FU91" s="404">
        <f t="shared" si="1391"/>
        <v>2437500</v>
      </c>
      <c r="FV91" s="400">
        <f t="shared" si="1392"/>
        <v>0</v>
      </c>
      <c r="FY91" s="1042" t="s">
        <v>510</v>
      </c>
      <c r="FZ91" s="906" t="s">
        <v>511</v>
      </c>
      <c r="GA91" s="874" t="s">
        <v>148</v>
      </c>
      <c r="GB91" s="907">
        <v>20</v>
      </c>
      <c r="GC91" s="867">
        <v>87235</v>
      </c>
      <c r="GD91" s="864">
        <f t="shared" si="1193"/>
        <v>1744700</v>
      </c>
      <c r="GE91" s="1037"/>
      <c r="GF91" s="397">
        <f t="shared" si="1393"/>
        <v>1</v>
      </c>
      <c r="GG91" s="397">
        <f t="shared" si="1394"/>
        <v>1</v>
      </c>
      <c r="GH91" s="398">
        <f t="shared" si="1395"/>
        <v>1</v>
      </c>
      <c r="GI91" s="398">
        <f t="shared" si="1448"/>
        <v>1</v>
      </c>
      <c r="GJ91" s="398">
        <f t="shared" si="1449"/>
        <v>1</v>
      </c>
      <c r="GK91" s="398">
        <f t="shared" si="1396"/>
        <v>1</v>
      </c>
      <c r="GL91" s="404">
        <f t="shared" si="1397"/>
        <v>1744700</v>
      </c>
      <c r="GM91" s="400">
        <f t="shared" si="1398"/>
        <v>0</v>
      </c>
      <c r="GP91" s="621" t="s">
        <v>510</v>
      </c>
      <c r="GQ91" s="610" t="s">
        <v>511</v>
      </c>
      <c r="GR91" s="590" t="s">
        <v>148</v>
      </c>
      <c r="GS91" s="611">
        <v>20</v>
      </c>
      <c r="GT91" s="492">
        <v>105258</v>
      </c>
      <c r="GU91" s="488">
        <f t="shared" si="1204"/>
        <v>2105160</v>
      </c>
      <c r="GV91" s="543"/>
      <c r="GW91" s="397">
        <f t="shared" si="1399"/>
        <v>1</v>
      </c>
      <c r="GX91" s="397">
        <f t="shared" si="1400"/>
        <v>1</v>
      </c>
      <c r="GY91" s="398">
        <f t="shared" si="1401"/>
        <v>1</v>
      </c>
      <c r="GZ91" s="398">
        <f t="shared" si="1450"/>
        <v>1</v>
      </c>
      <c r="HA91" s="398">
        <f t="shared" si="1451"/>
        <v>1</v>
      </c>
      <c r="HB91" s="398">
        <f t="shared" si="1402"/>
        <v>1</v>
      </c>
      <c r="HC91" s="404">
        <f t="shared" si="1403"/>
        <v>2105160</v>
      </c>
      <c r="HD91" s="400">
        <f t="shared" si="1404"/>
        <v>0</v>
      </c>
      <c r="HG91" s="621" t="s">
        <v>510</v>
      </c>
      <c r="HH91" s="610" t="s">
        <v>511</v>
      </c>
      <c r="HI91" s="590" t="s">
        <v>148</v>
      </c>
      <c r="HJ91" s="611">
        <v>20</v>
      </c>
      <c r="HK91" s="492">
        <v>27758.178681081077</v>
      </c>
      <c r="HL91" s="488">
        <f t="shared" si="1196"/>
        <v>555164</v>
      </c>
      <c r="HM91" s="543"/>
      <c r="HN91" s="397">
        <f t="shared" si="1405"/>
        <v>1</v>
      </c>
      <c r="HO91" s="397">
        <f t="shared" si="1406"/>
        <v>1</v>
      </c>
      <c r="HP91" s="398">
        <f t="shared" si="1407"/>
        <v>1</v>
      </c>
      <c r="HQ91" s="398">
        <f t="shared" si="1452"/>
        <v>1</v>
      </c>
      <c r="HR91" s="398">
        <f t="shared" si="1453"/>
        <v>1</v>
      </c>
      <c r="HS91" s="398">
        <f t="shared" si="1408"/>
        <v>1</v>
      </c>
      <c r="HT91" s="404">
        <f t="shared" si="1409"/>
        <v>555164</v>
      </c>
      <c r="HU91" s="400">
        <f t="shared" si="1410"/>
        <v>0</v>
      </c>
      <c r="HX91" s="621" t="s">
        <v>510</v>
      </c>
      <c r="HY91" s="610" t="s">
        <v>511</v>
      </c>
      <c r="HZ91" s="590" t="s">
        <v>148</v>
      </c>
      <c r="IA91" s="611">
        <v>20</v>
      </c>
      <c r="IB91" s="492">
        <v>25000</v>
      </c>
      <c r="IC91" s="488">
        <f t="shared" si="1198"/>
        <v>500000</v>
      </c>
      <c r="ID91" s="543"/>
      <c r="IE91" s="397">
        <f t="shared" si="1411"/>
        <v>1</v>
      </c>
      <c r="IF91" s="397">
        <f t="shared" si="1412"/>
        <v>1</v>
      </c>
      <c r="IG91" s="398">
        <f t="shared" si="1413"/>
        <v>1</v>
      </c>
      <c r="IH91" s="398">
        <f t="shared" si="1454"/>
        <v>1</v>
      </c>
      <c r="II91" s="398">
        <f t="shared" si="1455"/>
        <v>1</v>
      </c>
      <c r="IJ91" s="398">
        <f t="shared" si="1414"/>
        <v>1</v>
      </c>
      <c r="IK91" s="404">
        <f t="shared" si="1415"/>
        <v>500000</v>
      </c>
      <c r="IL91" s="400">
        <f t="shared" si="1416"/>
        <v>0</v>
      </c>
      <c r="IO91" s="621" t="s">
        <v>510</v>
      </c>
      <c r="IP91" s="610" t="s">
        <v>511</v>
      </c>
      <c r="IQ91" s="590" t="s">
        <v>148</v>
      </c>
      <c r="IR91" s="611">
        <v>20</v>
      </c>
      <c r="IS91" s="492">
        <v>67600</v>
      </c>
      <c r="IT91" s="488">
        <f t="shared" si="1200"/>
        <v>1352000</v>
      </c>
      <c r="IU91" s="543"/>
      <c r="IV91" s="397">
        <f t="shared" si="1417"/>
        <v>1</v>
      </c>
      <c r="IW91" s="397">
        <f t="shared" si="1418"/>
        <v>1</v>
      </c>
      <c r="IX91" s="398">
        <f t="shared" si="1419"/>
        <v>1</v>
      </c>
      <c r="IY91" s="398">
        <f t="shared" si="1456"/>
        <v>1</v>
      </c>
      <c r="IZ91" s="398">
        <f t="shared" si="1457"/>
        <v>1</v>
      </c>
      <c r="JA91" s="398">
        <f t="shared" si="1420"/>
        <v>1</v>
      </c>
      <c r="JB91" s="404">
        <f t="shared" si="1421"/>
        <v>1352000</v>
      </c>
      <c r="JC91" s="400">
        <f t="shared" si="1422"/>
        <v>0</v>
      </c>
      <c r="JF91" s="621" t="s">
        <v>510</v>
      </c>
      <c r="JG91" s="610" t="s">
        <v>511</v>
      </c>
      <c r="JH91" s="590" t="s">
        <v>148</v>
      </c>
      <c r="JI91" s="611">
        <v>20</v>
      </c>
      <c r="JJ91" s="492">
        <v>103891</v>
      </c>
      <c r="JK91" s="488">
        <f t="shared" si="1205"/>
        <v>2077820</v>
      </c>
      <c r="JL91" s="543"/>
      <c r="JM91" s="397">
        <f t="shared" si="1423"/>
        <v>1</v>
      </c>
      <c r="JN91" s="397">
        <f t="shared" si="1424"/>
        <v>1</v>
      </c>
      <c r="JO91" s="398">
        <f t="shared" si="1425"/>
        <v>1</v>
      </c>
      <c r="JP91" s="398">
        <f t="shared" si="1458"/>
        <v>1</v>
      </c>
      <c r="JQ91" s="398">
        <f t="shared" si="1459"/>
        <v>1</v>
      </c>
      <c r="JR91" s="398">
        <f t="shared" si="1426"/>
        <v>1</v>
      </c>
      <c r="JS91" s="404">
        <f t="shared" si="1427"/>
        <v>2077820</v>
      </c>
      <c r="JT91" s="400">
        <f t="shared" si="1428"/>
        <v>0</v>
      </c>
    </row>
    <row r="92" spans="2:280" ht="42" customHeight="1">
      <c r="B92" s="483" t="s">
        <v>512</v>
      </c>
      <c r="C92" s="544" t="s">
        <v>513</v>
      </c>
      <c r="D92" s="497" t="s">
        <v>148</v>
      </c>
      <c r="E92" s="545">
        <v>1</v>
      </c>
      <c r="F92" s="492"/>
      <c r="G92" s="488">
        <f t="shared" si="1175"/>
        <v>0</v>
      </c>
      <c r="H92" s="543"/>
      <c r="K92" s="483"/>
      <c r="L92" s="544"/>
      <c r="M92" s="497"/>
      <c r="N92" s="545"/>
      <c r="O92" s="492"/>
      <c r="P92" s="488"/>
      <c r="Q92" s="543"/>
      <c r="R92" s="397" t="e">
        <f t="shared" si="1334"/>
        <v>#N/A</v>
      </c>
      <c r="S92" s="397" t="e">
        <f t="shared" si="1335"/>
        <v>#N/A</v>
      </c>
      <c r="T92" s="398" t="e">
        <f t="shared" si="1336"/>
        <v>#N/A</v>
      </c>
      <c r="U92" s="398">
        <f t="shared" si="1429"/>
        <v>0</v>
      </c>
      <c r="V92" s="398">
        <f t="shared" si="1429"/>
        <v>0</v>
      </c>
      <c r="W92" s="398" t="e">
        <f t="shared" si="1337"/>
        <v>#N/A</v>
      </c>
      <c r="X92" s="404">
        <f t="shared" si="1338"/>
        <v>0</v>
      </c>
      <c r="Y92" s="400">
        <f t="shared" si="1339"/>
        <v>0</v>
      </c>
      <c r="Z92" s="392"/>
      <c r="AA92" s="392"/>
      <c r="AB92" s="621" t="s">
        <v>512</v>
      </c>
      <c r="AC92" s="610" t="s">
        <v>513</v>
      </c>
      <c r="AD92" s="590" t="s">
        <v>148</v>
      </c>
      <c r="AE92" s="611">
        <v>1</v>
      </c>
      <c r="AF92" s="492">
        <v>97500</v>
      </c>
      <c r="AG92" s="488">
        <f t="shared" si="1177"/>
        <v>97500</v>
      </c>
      <c r="AH92" s="543"/>
      <c r="AI92" s="397">
        <f t="shared" si="1340"/>
        <v>1</v>
      </c>
      <c r="AJ92" s="397">
        <f t="shared" si="1341"/>
        <v>1</v>
      </c>
      <c r="AK92" s="398">
        <f t="shared" si="1342"/>
        <v>1</v>
      </c>
      <c r="AL92" s="398">
        <f t="shared" si="1430"/>
        <v>1</v>
      </c>
      <c r="AM92" s="398">
        <f t="shared" si="1431"/>
        <v>1</v>
      </c>
      <c r="AN92" s="398">
        <f t="shared" si="1343"/>
        <v>1</v>
      </c>
      <c r="AO92" s="404">
        <f t="shared" si="1344"/>
        <v>97500</v>
      </c>
      <c r="AP92" s="400">
        <f t="shared" si="1345"/>
        <v>0</v>
      </c>
      <c r="AQ92" s="392"/>
      <c r="AR92" s="392"/>
      <c r="AS92" s="940" t="s">
        <v>512</v>
      </c>
      <c r="AT92" s="685" t="s">
        <v>513</v>
      </c>
      <c r="AU92" s="648" t="s">
        <v>148</v>
      </c>
      <c r="AV92" s="686">
        <v>1</v>
      </c>
      <c r="AW92" s="641">
        <v>234038.58111999996</v>
      </c>
      <c r="AX92" s="638">
        <f t="shared" si="1179"/>
        <v>234039</v>
      </c>
      <c r="AY92" s="936"/>
      <c r="AZ92" s="397">
        <f t="shared" si="1346"/>
        <v>1</v>
      </c>
      <c r="BA92" s="397">
        <f t="shared" si="1347"/>
        <v>1</v>
      </c>
      <c r="BB92" s="398">
        <f t="shared" si="1348"/>
        <v>1</v>
      </c>
      <c r="BC92" s="398">
        <f t="shared" si="1432"/>
        <v>1</v>
      </c>
      <c r="BD92" s="398">
        <f t="shared" si="1433"/>
        <v>1</v>
      </c>
      <c r="BE92" s="398">
        <f t="shared" si="1349"/>
        <v>1</v>
      </c>
      <c r="BF92" s="404">
        <f t="shared" si="1350"/>
        <v>234039</v>
      </c>
      <c r="BG92" s="400">
        <f t="shared" si="1351"/>
        <v>0</v>
      </c>
      <c r="BJ92" s="958" t="s">
        <v>764</v>
      </c>
      <c r="BK92" s="1056" t="s">
        <v>823</v>
      </c>
      <c r="BL92" s="711" t="s">
        <v>649</v>
      </c>
      <c r="BM92" s="742">
        <v>1</v>
      </c>
      <c r="BN92" s="713">
        <v>149056</v>
      </c>
      <c r="BO92" s="714">
        <v>149056</v>
      </c>
      <c r="BP92" s="960"/>
      <c r="BQ92" s="397">
        <v>1</v>
      </c>
      <c r="BR92" s="397">
        <f t="shared" si="1352"/>
        <v>1</v>
      </c>
      <c r="BS92" s="398">
        <f t="shared" si="1353"/>
        <v>1</v>
      </c>
      <c r="BT92" s="398">
        <f t="shared" si="1434"/>
        <v>1</v>
      </c>
      <c r="BU92" s="398">
        <f t="shared" si="1435"/>
        <v>1</v>
      </c>
      <c r="BV92" s="398">
        <f t="shared" si="1354"/>
        <v>1</v>
      </c>
      <c r="BW92" s="404">
        <f t="shared" si="1355"/>
        <v>149056</v>
      </c>
      <c r="BX92" s="400">
        <f t="shared" si="1356"/>
        <v>0</v>
      </c>
      <c r="CA92" s="621" t="s">
        <v>512</v>
      </c>
      <c r="CB92" s="775" t="s">
        <v>513</v>
      </c>
      <c r="CC92" s="590" t="s">
        <v>148</v>
      </c>
      <c r="CD92" s="611">
        <v>1</v>
      </c>
      <c r="CE92" s="759">
        <v>51138.3</v>
      </c>
      <c r="CF92" s="757">
        <f t="shared" si="1182"/>
        <v>51138</v>
      </c>
      <c r="CG92" s="993"/>
      <c r="CH92" s="397">
        <f t="shared" si="1357"/>
        <v>1</v>
      </c>
      <c r="CI92" s="397">
        <f t="shared" si="1358"/>
        <v>1</v>
      </c>
      <c r="CJ92" s="398">
        <f t="shared" si="1359"/>
        <v>1</v>
      </c>
      <c r="CK92" s="398">
        <f t="shared" si="1436"/>
        <v>1</v>
      </c>
      <c r="CL92" s="398">
        <f t="shared" si="1437"/>
        <v>1</v>
      </c>
      <c r="CM92" s="398">
        <f t="shared" si="1360"/>
        <v>1</v>
      </c>
      <c r="CN92" s="404">
        <f t="shared" si="1361"/>
        <v>51138</v>
      </c>
      <c r="CO92" s="400">
        <f t="shared" si="1362"/>
        <v>0</v>
      </c>
      <c r="CR92" s="1015" t="s">
        <v>512</v>
      </c>
      <c r="CS92" s="793" t="s">
        <v>513</v>
      </c>
      <c r="CT92" s="794" t="s">
        <v>148</v>
      </c>
      <c r="CU92" s="795">
        <v>1</v>
      </c>
      <c r="CV92" s="796">
        <v>73370</v>
      </c>
      <c r="CW92" s="797">
        <f t="shared" si="1184"/>
        <v>73370</v>
      </c>
      <c r="CX92" s="1002"/>
      <c r="CY92" s="397">
        <f t="shared" si="1363"/>
        <v>1</v>
      </c>
      <c r="CZ92" s="397">
        <f t="shared" si="1364"/>
        <v>1</v>
      </c>
      <c r="DA92" s="398">
        <f t="shared" si="1365"/>
        <v>1</v>
      </c>
      <c r="DB92" s="398">
        <f t="shared" si="1438"/>
        <v>1</v>
      </c>
      <c r="DC92" s="398">
        <f t="shared" si="1439"/>
        <v>1</v>
      </c>
      <c r="DD92" s="398">
        <f t="shared" si="1366"/>
        <v>1</v>
      </c>
      <c r="DE92" s="404">
        <f t="shared" si="1367"/>
        <v>73370</v>
      </c>
      <c r="DF92" s="400">
        <f t="shared" si="1368"/>
        <v>0</v>
      </c>
      <c r="DI92" s="621" t="s">
        <v>512</v>
      </c>
      <c r="DJ92" s="610" t="s">
        <v>513</v>
      </c>
      <c r="DK92" s="590" t="s">
        <v>148</v>
      </c>
      <c r="DL92" s="611">
        <v>1</v>
      </c>
      <c r="DM92" s="492">
        <v>149508</v>
      </c>
      <c r="DN92" s="488">
        <f t="shared" si="1203"/>
        <v>149508</v>
      </c>
      <c r="DO92" s="543"/>
      <c r="DP92" s="397">
        <f t="shared" si="1369"/>
        <v>1</v>
      </c>
      <c r="DQ92" s="397">
        <f t="shared" si="1370"/>
        <v>1</v>
      </c>
      <c r="DR92" s="398">
        <f t="shared" si="1371"/>
        <v>1</v>
      </c>
      <c r="DS92" s="398">
        <f t="shared" si="1440"/>
        <v>1</v>
      </c>
      <c r="DT92" s="398">
        <f t="shared" si="1441"/>
        <v>1</v>
      </c>
      <c r="DU92" s="398">
        <f t="shared" si="1372"/>
        <v>1</v>
      </c>
      <c r="DV92" s="404">
        <f t="shared" si="1373"/>
        <v>149508</v>
      </c>
      <c r="DW92" s="400">
        <f t="shared" si="1374"/>
        <v>0</v>
      </c>
      <c r="DZ92" s="621" t="s">
        <v>512</v>
      </c>
      <c r="EA92" s="610" t="s">
        <v>513</v>
      </c>
      <c r="EB92" s="590" t="s">
        <v>148</v>
      </c>
      <c r="EC92" s="611">
        <v>1</v>
      </c>
      <c r="ED92" s="492">
        <v>60840</v>
      </c>
      <c r="EE92" s="488">
        <f t="shared" si="1187"/>
        <v>60840</v>
      </c>
      <c r="EF92" s="543"/>
      <c r="EG92" s="397">
        <f t="shared" si="1375"/>
        <v>1</v>
      </c>
      <c r="EH92" s="397">
        <f t="shared" si="1376"/>
        <v>1</v>
      </c>
      <c r="EI92" s="398">
        <f t="shared" si="1377"/>
        <v>1</v>
      </c>
      <c r="EJ92" s="398">
        <f t="shared" si="1442"/>
        <v>1</v>
      </c>
      <c r="EK92" s="398">
        <f t="shared" si="1443"/>
        <v>1</v>
      </c>
      <c r="EL92" s="398">
        <f t="shared" si="1378"/>
        <v>1</v>
      </c>
      <c r="EM92" s="404">
        <f t="shared" si="1379"/>
        <v>60840</v>
      </c>
      <c r="EN92" s="400">
        <f t="shared" si="1380"/>
        <v>0</v>
      </c>
      <c r="EQ92" s="621" t="s">
        <v>512</v>
      </c>
      <c r="ER92" s="610" t="s">
        <v>513</v>
      </c>
      <c r="ES92" s="590" t="s">
        <v>148</v>
      </c>
      <c r="ET92" s="611">
        <v>1</v>
      </c>
      <c r="EU92" s="492">
        <v>65700</v>
      </c>
      <c r="EV92" s="488">
        <f t="shared" si="1189"/>
        <v>65700</v>
      </c>
      <c r="EW92" s="543"/>
      <c r="EX92" s="397">
        <f t="shared" si="1381"/>
        <v>1</v>
      </c>
      <c r="EY92" s="397">
        <f t="shared" si="1382"/>
        <v>1</v>
      </c>
      <c r="EZ92" s="398">
        <f t="shared" si="1383"/>
        <v>1</v>
      </c>
      <c r="FA92" s="398">
        <f t="shared" si="1444"/>
        <v>1</v>
      </c>
      <c r="FB92" s="398">
        <f t="shared" si="1445"/>
        <v>1</v>
      </c>
      <c r="FC92" s="398">
        <f t="shared" si="1384"/>
        <v>1</v>
      </c>
      <c r="FD92" s="404">
        <f t="shared" si="1385"/>
        <v>65700</v>
      </c>
      <c r="FE92" s="400">
        <f t="shared" si="1386"/>
        <v>0</v>
      </c>
      <c r="FH92" s="621" t="s">
        <v>512</v>
      </c>
      <c r="FI92" s="610" t="s">
        <v>513</v>
      </c>
      <c r="FJ92" s="590" t="s">
        <v>148</v>
      </c>
      <c r="FK92" s="611">
        <v>1</v>
      </c>
      <c r="FL92" s="492">
        <v>141375</v>
      </c>
      <c r="FM92" s="488">
        <f t="shared" si="1191"/>
        <v>141375</v>
      </c>
      <c r="FN92" s="543"/>
      <c r="FO92" s="397">
        <f t="shared" si="1387"/>
        <v>1</v>
      </c>
      <c r="FP92" s="397">
        <f t="shared" si="1388"/>
        <v>1</v>
      </c>
      <c r="FQ92" s="398">
        <f t="shared" si="1389"/>
        <v>1</v>
      </c>
      <c r="FR92" s="398">
        <f t="shared" si="1446"/>
        <v>1</v>
      </c>
      <c r="FS92" s="398">
        <f t="shared" si="1447"/>
        <v>1</v>
      </c>
      <c r="FT92" s="398">
        <f t="shared" si="1390"/>
        <v>1</v>
      </c>
      <c r="FU92" s="404">
        <f t="shared" si="1391"/>
        <v>141375</v>
      </c>
      <c r="FV92" s="400">
        <f t="shared" si="1392"/>
        <v>0</v>
      </c>
      <c r="FY92" s="1042" t="s">
        <v>512</v>
      </c>
      <c r="FZ92" s="906" t="s">
        <v>513</v>
      </c>
      <c r="GA92" s="874" t="s">
        <v>148</v>
      </c>
      <c r="GB92" s="907">
        <v>1</v>
      </c>
      <c r="GC92" s="867">
        <v>150000</v>
      </c>
      <c r="GD92" s="864">
        <f t="shared" si="1193"/>
        <v>150000</v>
      </c>
      <c r="GE92" s="1037"/>
      <c r="GF92" s="397">
        <f t="shared" si="1393"/>
        <v>1</v>
      </c>
      <c r="GG92" s="397">
        <f t="shared" si="1394"/>
        <v>1</v>
      </c>
      <c r="GH92" s="398">
        <f t="shared" si="1395"/>
        <v>1</v>
      </c>
      <c r="GI92" s="398">
        <f t="shared" si="1448"/>
        <v>1</v>
      </c>
      <c r="GJ92" s="398">
        <f t="shared" si="1449"/>
        <v>1</v>
      </c>
      <c r="GK92" s="398">
        <f t="shared" si="1396"/>
        <v>1</v>
      </c>
      <c r="GL92" s="404">
        <f t="shared" si="1397"/>
        <v>150000</v>
      </c>
      <c r="GM92" s="400">
        <f t="shared" si="1398"/>
        <v>0</v>
      </c>
      <c r="GP92" s="621" t="s">
        <v>512</v>
      </c>
      <c r="GQ92" s="610" t="s">
        <v>513</v>
      </c>
      <c r="GR92" s="590" t="s">
        <v>148</v>
      </c>
      <c r="GS92" s="611">
        <v>1</v>
      </c>
      <c r="GT92" s="492">
        <v>150258</v>
      </c>
      <c r="GU92" s="488">
        <f t="shared" si="1204"/>
        <v>150258</v>
      </c>
      <c r="GV92" s="543"/>
      <c r="GW92" s="397">
        <f t="shared" si="1399"/>
        <v>1</v>
      </c>
      <c r="GX92" s="397">
        <f t="shared" si="1400"/>
        <v>1</v>
      </c>
      <c r="GY92" s="398">
        <f t="shared" si="1401"/>
        <v>1</v>
      </c>
      <c r="GZ92" s="398">
        <f t="shared" si="1450"/>
        <v>1</v>
      </c>
      <c r="HA92" s="398">
        <f t="shared" si="1451"/>
        <v>1</v>
      </c>
      <c r="HB92" s="398">
        <f t="shared" si="1402"/>
        <v>1</v>
      </c>
      <c r="HC92" s="404">
        <f t="shared" si="1403"/>
        <v>150258</v>
      </c>
      <c r="HD92" s="400">
        <f t="shared" si="1404"/>
        <v>0</v>
      </c>
      <c r="HG92" s="621" t="s">
        <v>512</v>
      </c>
      <c r="HH92" s="610" t="s">
        <v>513</v>
      </c>
      <c r="HI92" s="590" t="s">
        <v>148</v>
      </c>
      <c r="HJ92" s="611">
        <v>1</v>
      </c>
      <c r="HK92" s="492">
        <v>33309.81441729729</v>
      </c>
      <c r="HL92" s="488">
        <f t="shared" si="1196"/>
        <v>33310</v>
      </c>
      <c r="HM92" s="543"/>
      <c r="HN92" s="397">
        <f t="shared" si="1405"/>
        <v>1</v>
      </c>
      <c r="HO92" s="397">
        <f t="shared" si="1406"/>
        <v>1</v>
      </c>
      <c r="HP92" s="398">
        <f t="shared" si="1407"/>
        <v>1</v>
      </c>
      <c r="HQ92" s="398">
        <f t="shared" si="1452"/>
        <v>1</v>
      </c>
      <c r="HR92" s="398">
        <f t="shared" si="1453"/>
        <v>1</v>
      </c>
      <c r="HS92" s="398">
        <f t="shared" si="1408"/>
        <v>1</v>
      </c>
      <c r="HT92" s="404">
        <f t="shared" si="1409"/>
        <v>33310</v>
      </c>
      <c r="HU92" s="400">
        <f t="shared" si="1410"/>
        <v>0</v>
      </c>
      <c r="HX92" s="621" t="s">
        <v>512</v>
      </c>
      <c r="HY92" s="610" t="s">
        <v>513</v>
      </c>
      <c r="HZ92" s="590" t="s">
        <v>148</v>
      </c>
      <c r="IA92" s="611">
        <v>1</v>
      </c>
      <c r="IB92" s="492">
        <v>35000</v>
      </c>
      <c r="IC92" s="488">
        <f t="shared" si="1198"/>
        <v>35000</v>
      </c>
      <c r="ID92" s="543"/>
      <c r="IE92" s="397">
        <f t="shared" si="1411"/>
        <v>1</v>
      </c>
      <c r="IF92" s="397">
        <f t="shared" si="1412"/>
        <v>1</v>
      </c>
      <c r="IG92" s="398">
        <f t="shared" si="1413"/>
        <v>1</v>
      </c>
      <c r="IH92" s="398">
        <f t="shared" si="1454"/>
        <v>1</v>
      </c>
      <c r="II92" s="398">
        <f t="shared" si="1455"/>
        <v>1</v>
      </c>
      <c r="IJ92" s="398">
        <f t="shared" si="1414"/>
        <v>1</v>
      </c>
      <c r="IK92" s="404">
        <f t="shared" si="1415"/>
        <v>35000</v>
      </c>
      <c r="IL92" s="400">
        <f t="shared" si="1416"/>
        <v>0</v>
      </c>
      <c r="IO92" s="621" t="s">
        <v>512</v>
      </c>
      <c r="IP92" s="610" t="s">
        <v>513</v>
      </c>
      <c r="IQ92" s="590" t="s">
        <v>148</v>
      </c>
      <c r="IR92" s="611">
        <v>1</v>
      </c>
      <c r="IS92" s="492">
        <v>85000</v>
      </c>
      <c r="IT92" s="488">
        <f t="shared" si="1200"/>
        <v>85000</v>
      </c>
      <c r="IU92" s="543"/>
      <c r="IV92" s="397">
        <f t="shared" si="1417"/>
        <v>1</v>
      </c>
      <c r="IW92" s="397">
        <f t="shared" si="1418"/>
        <v>1</v>
      </c>
      <c r="IX92" s="398">
        <f t="shared" si="1419"/>
        <v>1</v>
      </c>
      <c r="IY92" s="398">
        <f t="shared" si="1456"/>
        <v>1</v>
      </c>
      <c r="IZ92" s="398">
        <f t="shared" si="1457"/>
        <v>1</v>
      </c>
      <c r="JA92" s="398">
        <f t="shared" si="1420"/>
        <v>1</v>
      </c>
      <c r="JB92" s="404">
        <f t="shared" si="1421"/>
        <v>85000</v>
      </c>
      <c r="JC92" s="400">
        <f t="shared" si="1422"/>
        <v>0</v>
      </c>
      <c r="JF92" s="621" t="s">
        <v>512</v>
      </c>
      <c r="JG92" s="610" t="s">
        <v>513</v>
      </c>
      <c r="JH92" s="590" t="s">
        <v>148</v>
      </c>
      <c r="JI92" s="611">
        <v>1</v>
      </c>
      <c r="JJ92" s="492">
        <v>148305</v>
      </c>
      <c r="JK92" s="488">
        <f t="shared" si="1205"/>
        <v>148305</v>
      </c>
      <c r="JL92" s="543"/>
      <c r="JM92" s="397">
        <f t="shared" si="1423"/>
        <v>1</v>
      </c>
      <c r="JN92" s="397">
        <f t="shared" si="1424"/>
        <v>1</v>
      </c>
      <c r="JO92" s="398">
        <f t="shared" si="1425"/>
        <v>1</v>
      </c>
      <c r="JP92" s="398">
        <f t="shared" si="1458"/>
        <v>1</v>
      </c>
      <c r="JQ92" s="398">
        <f t="shared" si="1459"/>
        <v>1</v>
      </c>
      <c r="JR92" s="398">
        <f t="shared" si="1426"/>
        <v>1</v>
      </c>
      <c r="JS92" s="404">
        <f t="shared" si="1427"/>
        <v>148305</v>
      </c>
      <c r="JT92" s="400">
        <f t="shared" si="1428"/>
        <v>0</v>
      </c>
    </row>
    <row r="93" spans="2:280" ht="30">
      <c r="B93" s="483" t="s">
        <v>514</v>
      </c>
      <c r="C93" s="544" t="s">
        <v>515</v>
      </c>
      <c r="D93" s="497" t="s">
        <v>148</v>
      </c>
      <c r="E93" s="545">
        <v>20</v>
      </c>
      <c r="F93" s="492"/>
      <c r="G93" s="488">
        <f t="shared" si="1175"/>
        <v>0</v>
      </c>
      <c r="H93" s="543"/>
      <c r="K93" s="483"/>
      <c r="L93" s="544"/>
      <c r="M93" s="497"/>
      <c r="N93" s="545"/>
      <c r="O93" s="492"/>
      <c r="P93" s="488"/>
      <c r="Q93" s="543"/>
      <c r="R93" s="397" t="e">
        <f t="shared" si="1334"/>
        <v>#N/A</v>
      </c>
      <c r="S93" s="397" t="e">
        <f t="shared" si="1335"/>
        <v>#N/A</v>
      </c>
      <c r="T93" s="398" t="e">
        <f t="shared" si="1336"/>
        <v>#N/A</v>
      </c>
      <c r="U93" s="398">
        <f t="shared" ref="U93:V96" si="1461">IF(O93=0,0,1)</f>
        <v>0</v>
      </c>
      <c r="V93" s="398">
        <f t="shared" si="1461"/>
        <v>0</v>
      </c>
      <c r="W93" s="398" t="e">
        <f t="shared" si="1337"/>
        <v>#N/A</v>
      </c>
      <c r="X93" s="404">
        <f t="shared" si="1338"/>
        <v>0</v>
      </c>
      <c r="Y93" s="400">
        <f t="shared" si="1339"/>
        <v>0</v>
      </c>
      <c r="Z93" s="392"/>
      <c r="AA93" s="392"/>
      <c r="AB93" s="621" t="s">
        <v>514</v>
      </c>
      <c r="AC93" s="610" t="s">
        <v>515</v>
      </c>
      <c r="AD93" s="590" t="s">
        <v>148</v>
      </c>
      <c r="AE93" s="611">
        <v>20</v>
      </c>
      <c r="AF93" s="492">
        <v>4940</v>
      </c>
      <c r="AG93" s="488">
        <f t="shared" si="1177"/>
        <v>98800</v>
      </c>
      <c r="AH93" s="543"/>
      <c r="AI93" s="397">
        <f t="shared" si="1340"/>
        <v>1</v>
      </c>
      <c r="AJ93" s="397">
        <f t="shared" si="1341"/>
        <v>1</v>
      </c>
      <c r="AK93" s="398">
        <f t="shared" si="1342"/>
        <v>1</v>
      </c>
      <c r="AL93" s="398">
        <f t="shared" ref="AL93:AM96" si="1462">IF(AF93=0,0,1)</f>
        <v>1</v>
      </c>
      <c r="AM93" s="398">
        <f t="shared" si="1462"/>
        <v>1</v>
      </c>
      <c r="AN93" s="398">
        <f t="shared" si="1343"/>
        <v>1</v>
      </c>
      <c r="AO93" s="404">
        <f t="shared" si="1344"/>
        <v>98800</v>
      </c>
      <c r="AP93" s="400">
        <f t="shared" si="1345"/>
        <v>0</v>
      </c>
      <c r="AQ93" s="392"/>
      <c r="AR93" s="392"/>
      <c r="AS93" s="940" t="s">
        <v>514</v>
      </c>
      <c r="AT93" s="685" t="s">
        <v>515</v>
      </c>
      <c r="AU93" s="648" t="s">
        <v>148</v>
      </c>
      <c r="AV93" s="686">
        <v>20</v>
      </c>
      <c r="AW93" s="641">
        <v>2400.3068399999997</v>
      </c>
      <c r="AX93" s="638">
        <f t="shared" si="1179"/>
        <v>48006</v>
      </c>
      <c r="AY93" s="936"/>
      <c r="AZ93" s="397">
        <f t="shared" si="1346"/>
        <v>1</v>
      </c>
      <c r="BA93" s="397">
        <f t="shared" si="1347"/>
        <v>1</v>
      </c>
      <c r="BB93" s="398">
        <f t="shared" si="1348"/>
        <v>1</v>
      </c>
      <c r="BC93" s="398">
        <f t="shared" ref="BC93:BD96" si="1463">IF(AW93=0,0,1)</f>
        <v>1</v>
      </c>
      <c r="BD93" s="398">
        <f t="shared" si="1463"/>
        <v>1</v>
      </c>
      <c r="BE93" s="398">
        <f t="shared" si="1349"/>
        <v>1</v>
      </c>
      <c r="BF93" s="404">
        <f t="shared" si="1350"/>
        <v>48006</v>
      </c>
      <c r="BG93" s="400">
        <f t="shared" si="1351"/>
        <v>0</v>
      </c>
      <c r="BJ93" s="957" t="s">
        <v>765</v>
      </c>
      <c r="BK93" s="1056" t="s">
        <v>515</v>
      </c>
      <c r="BL93" s="707" t="s">
        <v>649</v>
      </c>
      <c r="BM93" s="741">
        <v>20</v>
      </c>
      <c r="BN93" s="709">
        <v>6208</v>
      </c>
      <c r="BO93" s="710">
        <v>124160</v>
      </c>
      <c r="BP93" s="960"/>
      <c r="BQ93" s="397">
        <f t="shared" si="1460"/>
        <v>1</v>
      </c>
      <c r="BR93" s="397">
        <f t="shared" si="1352"/>
        <v>1</v>
      </c>
      <c r="BS93" s="398">
        <f t="shared" si="1353"/>
        <v>1</v>
      </c>
      <c r="BT93" s="398">
        <f t="shared" ref="BT93:BU96" si="1464">IF(BN93=0,0,1)</f>
        <v>1</v>
      </c>
      <c r="BU93" s="398">
        <f t="shared" si="1464"/>
        <v>1</v>
      </c>
      <c r="BV93" s="398">
        <f t="shared" si="1354"/>
        <v>1</v>
      </c>
      <c r="BW93" s="404">
        <f t="shared" si="1355"/>
        <v>124160</v>
      </c>
      <c r="BX93" s="400">
        <f t="shared" si="1356"/>
        <v>0</v>
      </c>
      <c r="CA93" s="621" t="s">
        <v>514</v>
      </c>
      <c r="CB93" s="775" t="s">
        <v>515</v>
      </c>
      <c r="CC93" s="590" t="s">
        <v>148</v>
      </c>
      <c r="CD93" s="611">
        <v>20</v>
      </c>
      <c r="CE93" s="759">
        <v>2573.6999999999998</v>
      </c>
      <c r="CF93" s="757">
        <f t="shared" si="1182"/>
        <v>51474</v>
      </c>
      <c r="CG93" s="993"/>
      <c r="CH93" s="397">
        <f t="shared" si="1357"/>
        <v>1</v>
      </c>
      <c r="CI93" s="397">
        <f t="shared" si="1358"/>
        <v>1</v>
      </c>
      <c r="CJ93" s="398">
        <f t="shared" si="1359"/>
        <v>1</v>
      </c>
      <c r="CK93" s="398">
        <f t="shared" ref="CK93:CL96" si="1465">IF(CE93=0,0,1)</f>
        <v>1</v>
      </c>
      <c r="CL93" s="398">
        <f t="shared" si="1465"/>
        <v>1</v>
      </c>
      <c r="CM93" s="398">
        <f t="shared" si="1360"/>
        <v>1</v>
      </c>
      <c r="CN93" s="404">
        <f t="shared" si="1361"/>
        <v>51474</v>
      </c>
      <c r="CO93" s="400">
        <f t="shared" si="1362"/>
        <v>0</v>
      </c>
      <c r="CR93" s="1015" t="s">
        <v>514</v>
      </c>
      <c r="CS93" s="793" t="s">
        <v>515</v>
      </c>
      <c r="CT93" s="794" t="s">
        <v>148</v>
      </c>
      <c r="CU93" s="795">
        <v>20</v>
      </c>
      <c r="CV93" s="796">
        <v>9280</v>
      </c>
      <c r="CW93" s="797">
        <f t="shared" si="1184"/>
        <v>185600</v>
      </c>
      <c r="CX93" s="1002"/>
      <c r="CY93" s="397">
        <f t="shared" si="1363"/>
        <v>1</v>
      </c>
      <c r="CZ93" s="397">
        <f t="shared" si="1364"/>
        <v>1</v>
      </c>
      <c r="DA93" s="398">
        <f t="shared" si="1365"/>
        <v>1</v>
      </c>
      <c r="DB93" s="398">
        <f t="shared" ref="DB93:DC96" si="1466">IF(CV93=0,0,1)</f>
        <v>1</v>
      </c>
      <c r="DC93" s="398">
        <f t="shared" si="1466"/>
        <v>1</v>
      </c>
      <c r="DD93" s="398">
        <f t="shared" si="1366"/>
        <v>1</v>
      </c>
      <c r="DE93" s="404">
        <f t="shared" si="1367"/>
        <v>185600</v>
      </c>
      <c r="DF93" s="400">
        <f t="shared" si="1368"/>
        <v>0</v>
      </c>
      <c r="DI93" s="621" t="s">
        <v>514</v>
      </c>
      <c r="DJ93" s="610" t="s">
        <v>515</v>
      </c>
      <c r="DK93" s="590" t="s">
        <v>148</v>
      </c>
      <c r="DL93" s="611">
        <v>20</v>
      </c>
      <c r="DM93" s="492">
        <v>6228</v>
      </c>
      <c r="DN93" s="488">
        <f t="shared" si="1203"/>
        <v>124560</v>
      </c>
      <c r="DO93" s="543"/>
      <c r="DP93" s="397">
        <f t="shared" si="1369"/>
        <v>1</v>
      </c>
      <c r="DQ93" s="397">
        <f t="shared" si="1370"/>
        <v>1</v>
      </c>
      <c r="DR93" s="398">
        <f t="shared" si="1371"/>
        <v>1</v>
      </c>
      <c r="DS93" s="398">
        <f t="shared" ref="DS93:DT96" si="1467">IF(DM93=0,0,1)</f>
        <v>1</v>
      </c>
      <c r="DT93" s="398">
        <f t="shared" si="1467"/>
        <v>1</v>
      </c>
      <c r="DU93" s="398">
        <f t="shared" si="1372"/>
        <v>1</v>
      </c>
      <c r="DV93" s="404">
        <f t="shared" si="1373"/>
        <v>124560</v>
      </c>
      <c r="DW93" s="400">
        <f t="shared" si="1374"/>
        <v>0</v>
      </c>
      <c r="DZ93" s="621" t="s">
        <v>514</v>
      </c>
      <c r="EA93" s="610" t="s">
        <v>515</v>
      </c>
      <c r="EB93" s="590" t="s">
        <v>148</v>
      </c>
      <c r="EC93" s="611">
        <v>20</v>
      </c>
      <c r="ED93" s="492">
        <v>4050</v>
      </c>
      <c r="EE93" s="488">
        <f t="shared" si="1187"/>
        <v>81000</v>
      </c>
      <c r="EF93" s="543"/>
      <c r="EG93" s="397">
        <f t="shared" si="1375"/>
        <v>1</v>
      </c>
      <c r="EH93" s="397">
        <f t="shared" si="1376"/>
        <v>1</v>
      </c>
      <c r="EI93" s="398">
        <f t="shared" si="1377"/>
        <v>1</v>
      </c>
      <c r="EJ93" s="398">
        <f t="shared" ref="EJ93:EK96" si="1468">IF(ED93=0,0,1)</f>
        <v>1</v>
      </c>
      <c r="EK93" s="398">
        <f t="shared" si="1468"/>
        <v>1</v>
      </c>
      <c r="EL93" s="398">
        <f t="shared" si="1378"/>
        <v>1</v>
      </c>
      <c r="EM93" s="404">
        <f t="shared" si="1379"/>
        <v>81000</v>
      </c>
      <c r="EN93" s="400">
        <f t="shared" si="1380"/>
        <v>0</v>
      </c>
      <c r="EQ93" s="621" t="s">
        <v>514</v>
      </c>
      <c r="ER93" s="610" t="s">
        <v>515</v>
      </c>
      <c r="ES93" s="590" t="s">
        <v>148</v>
      </c>
      <c r="ET93" s="611">
        <v>20</v>
      </c>
      <c r="EU93" s="492">
        <v>43888</v>
      </c>
      <c r="EV93" s="488">
        <f t="shared" si="1189"/>
        <v>877760</v>
      </c>
      <c r="EW93" s="543"/>
      <c r="EX93" s="397">
        <f t="shared" si="1381"/>
        <v>1</v>
      </c>
      <c r="EY93" s="397">
        <f t="shared" si="1382"/>
        <v>1</v>
      </c>
      <c r="EZ93" s="398">
        <f t="shared" si="1383"/>
        <v>1</v>
      </c>
      <c r="FA93" s="398">
        <f t="shared" ref="FA93:FB96" si="1469">IF(EU93=0,0,1)</f>
        <v>1</v>
      </c>
      <c r="FB93" s="398">
        <f t="shared" si="1469"/>
        <v>1</v>
      </c>
      <c r="FC93" s="398">
        <f t="shared" si="1384"/>
        <v>1</v>
      </c>
      <c r="FD93" s="404">
        <f t="shared" si="1385"/>
        <v>877760</v>
      </c>
      <c r="FE93" s="400">
        <f t="shared" si="1386"/>
        <v>0</v>
      </c>
      <c r="FH93" s="621" t="s">
        <v>514</v>
      </c>
      <c r="FI93" s="610" t="s">
        <v>515</v>
      </c>
      <c r="FJ93" s="590" t="s">
        <v>148</v>
      </c>
      <c r="FK93" s="611">
        <v>20</v>
      </c>
      <c r="FL93" s="492">
        <v>5850</v>
      </c>
      <c r="FM93" s="488">
        <f t="shared" si="1191"/>
        <v>117000</v>
      </c>
      <c r="FN93" s="543"/>
      <c r="FO93" s="397">
        <f t="shared" si="1387"/>
        <v>1</v>
      </c>
      <c r="FP93" s="397">
        <f t="shared" si="1388"/>
        <v>1</v>
      </c>
      <c r="FQ93" s="398">
        <f t="shared" si="1389"/>
        <v>1</v>
      </c>
      <c r="FR93" s="398">
        <f t="shared" ref="FR93:FS96" si="1470">IF(FL93=0,0,1)</f>
        <v>1</v>
      </c>
      <c r="FS93" s="398">
        <f t="shared" si="1470"/>
        <v>1</v>
      </c>
      <c r="FT93" s="398">
        <f t="shared" si="1390"/>
        <v>1</v>
      </c>
      <c r="FU93" s="404">
        <f t="shared" si="1391"/>
        <v>117000</v>
      </c>
      <c r="FV93" s="400">
        <f t="shared" si="1392"/>
        <v>0</v>
      </c>
      <c r="FY93" s="1042" t="s">
        <v>514</v>
      </c>
      <c r="FZ93" s="906" t="s">
        <v>515</v>
      </c>
      <c r="GA93" s="874" t="s">
        <v>148</v>
      </c>
      <c r="GB93" s="907">
        <v>20</v>
      </c>
      <c r="GC93" s="867">
        <v>1850</v>
      </c>
      <c r="GD93" s="864">
        <f t="shared" si="1193"/>
        <v>37000</v>
      </c>
      <c r="GE93" s="1037"/>
      <c r="GF93" s="397">
        <f t="shared" si="1393"/>
        <v>1</v>
      </c>
      <c r="GG93" s="397">
        <f t="shared" si="1394"/>
        <v>1</v>
      </c>
      <c r="GH93" s="398">
        <f t="shared" si="1395"/>
        <v>1</v>
      </c>
      <c r="GI93" s="398">
        <f t="shared" ref="GI93:GJ96" si="1471">IF(GC93=0,0,1)</f>
        <v>1</v>
      </c>
      <c r="GJ93" s="398">
        <f t="shared" si="1471"/>
        <v>1</v>
      </c>
      <c r="GK93" s="398">
        <f t="shared" si="1396"/>
        <v>1</v>
      </c>
      <c r="GL93" s="404">
        <f t="shared" si="1397"/>
        <v>37000</v>
      </c>
      <c r="GM93" s="400">
        <f t="shared" si="1398"/>
        <v>0</v>
      </c>
      <c r="GP93" s="621" t="s">
        <v>514</v>
      </c>
      <c r="GQ93" s="610" t="s">
        <v>515</v>
      </c>
      <c r="GR93" s="590" t="s">
        <v>148</v>
      </c>
      <c r="GS93" s="611">
        <v>20</v>
      </c>
      <c r="GT93" s="492">
        <v>6258</v>
      </c>
      <c r="GU93" s="488">
        <f t="shared" si="1204"/>
        <v>125160</v>
      </c>
      <c r="GV93" s="543"/>
      <c r="GW93" s="397">
        <f t="shared" si="1399"/>
        <v>1</v>
      </c>
      <c r="GX93" s="397">
        <f t="shared" si="1400"/>
        <v>1</v>
      </c>
      <c r="GY93" s="398">
        <f t="shared" si="1401"/>
        <v>1</v>
      </c>
      <c r="GZ93" s="398">
        <f t="shared" ref="GZ93:HA96" si="1472">IF(GT93=0,0,1)</f>
        <v>1</v>
      </c>
      <c r="HA93" s="398">
        <f t="shared" si="1472"/>
        <v>1</v>
      </c>
      <c r="HB93" s="398">
        <f t="shared" si="1402"/>
        <v>1</v>
      </c>
      <c r="HC93" s="404">
        <f t="shared" si="1403"/>
        <v>125160</v>
      </c>
      <c r="HD93" s="400">
        <f t="shared" si="1404"/>
        <v>0</v>
      </c>
      <c r="HG93" s="621" t="s">
        <v>514</v>
      </c>
      <c r="HH93" s="610" t="s">
        <v>515</v>
      </c>
      <c r="HI93" s="590" t="s">
        <v>148</v>
      </c>
      <c r="HJ93" s="611">
        <v>20</v>
      </c>
      <c r="HK93" s="492">
        <v>5599.5788592432427</v>
      </c>
      <c r="HL93" s="488">
        <f t="shared" si="1196"/>
        <v>111992</v>
      </c>
      <c r="HM93" s="543"/>
      <c r="HN93" s="397">
        <f t="shared" si="1405"/>
        <v>1</v>
      </c>
      <c r="HO93" s="397">
        <f t="shared" si="1406"/>
        <v>1</v>
      </c>
      <c r="HP93" s="398">
        <f t="shared" si="1407"/>
        <v>1</v>
      </c>
      <c r="HQ93" s="398">
        <f t="shared" ref="HQ93:HR96" si="1473">IF(HK93=0,0,1)</f>
        <v>1</v>
      </c>
      <c r="HR93" s="398">
        <f t="shared" si="1473"/>
        <v>1</v>
      </c>
      <c r="HS93" s="398">
        <f t="shared" si="1408"/>
        <v>1</v>
      </c>
      <c r="HT93" s="404">
        <f t="shared" si="1409"/>
        <v>111992</v>
      </c>
      <c r="HU93" s="400">
        <f t="shared" si="1410"/>
        <v>0</v>
      </c>
      <c r="HX93" s="621" t="s">
        <v>514</v>
      </c>
      <c r="HY93" s="610" t="s">
        <v>515</v>
      </c>
      <c r="HZ93" s="590" t="s">
        <v>148</v>
      </c>
      <c r="IA93" s="611">
        <v>20</v>
      </c>
      <c r="IB93" s="492">
        <v>30000</v>
      </c>
      <c r="IC93" s="488">
        <f t="shared" si="1198"/>
        <v>600000</v>
      </c>
      <c r="ID93" s="543"/>
      <c r="IE93" s="397">
        <f t="shared" si="1411"/>
        <v>1</v>
      </c>
      <c r="IF93" s="397">
        <f t="shared" si="1412"/>
        <v>1</v>
      </c>
      <c r="IG93" s="398">
        <f t="shared" si="1413"/>
        <v>1</v>
      </c>
      <c r="IH93" s="398">
        <f t="shared" ref="IH93:II96" si="1474">IF(IB93=0,0,1)</f>
        <v>1</v>
      </c>
      <c r="II93" s="398">
        <f t="shared" si="1474"/>
        <v>1</v>
      </c>
      <c r="IJ93" s="398">
        <f t="shared" si="1414"/>
        <v>1</v>
      </c>
      <c r="IK93" s="404">
        <f t="shared" si="1415"/>
        <v>600000</v>
      </c>
      <c r="IL93" s="400">
        <f t="shared" si="1416"/>
        <v>0</v>
      </c>
      <c r="IO93" s="621" t="s">
        <v>514</v>
      </c>
      <c r="IP93" s="610" t="s">
        <v>515</v>
      </c>
      <c r="IQ93" s="590" t="s">
        <v>148</v>
      </c>
      <c r="IR93" s="611">
        <v>20</v>
      </c>
      <c r="IS93" s="492">
        <v>2500</v>
      </c>
      <c r="IT93" s="488">
        <f t="shared" si="1200"/>
        <v>50000</v>
      </c>
      <c r="IU93" s="543"/>
      <c r="IV93" s="397">
        <f t="shared" si="1417"/>
        <v>1</v>
      </c>
      <c r="IW93" s="397">
        <f t="shared" si="1418"/>
        <v>1</v>
      </c>
      <c r="IX93" s="398">
        <f t="shared" si="1419"/>
        <v>1</v>
      </c>
      <c r="IY93" s="398">
        <f t="shared" ref="IY93:IZ96" si="1475">IF(IS93=0,0,1)</f>
        <v>1</v>
      </c>
      <c r="IZ93" s="398">
        <f t="shared" si="1475"/>
        <v>1</v>
      </c>
      <c r="JA93" s="398">
        <f t="shared" si="1420"/>
        <v>1</v>
      </c>
      <c r="JB93" s="404">
        <f t="shared" si="1421"/>
        <v>50000</v>
      </c>
      <c r="JC93" s="400">
        <f t="shared" si="1422"/>
        <v>0</v>
      </c>
      <c r="JF93" s="621" t="s">
        <v>514</v>
      </c>
      <c r="JG93" s="610" t="s">
        <v>515</v>
      </c>
      <c r="JH93" s="590" t="s">
        <v>148</v>
      </c>
      <c r="JI93" s="611">
        <v>20</v>
      </c>
      <c r="JJ93" s="492">
        <v>6177</v>
      </c>
      <c r="JK93" s="488">
        <f t="shared" si="1205"/>
        <v>123540</v>
      </c>
      <c r="JL93" s="543"/>
      <c r="JM93" s="397">
        <f t="shared" si="1423"/>
        <v>1</v>
      </c>
      <c r="JN93" s="397">
        <f t="shared" si="1424"/>
        <v>1</v>
      </c>
      <c r="JO93" s="398">
        <f t="shared" si="1425"/>
        <v>1</v>
      </c>
      <c r="JP93" s="398">
        <f t="shared" ref="JP93:JQ96" si="1476">IF(JJ93=0,0,1)</f>
        <v>1</v>
      </c>
      <c r="JQ93" s="398">
        <f t="shared" si="1476"/>
        <v>1</v>
      </c>
      <c r="JR93" s="398">
        <f t="shared" si="1426"/>
        <v>1</v>
      </c>
      <c r="JS93" s="404">
        <f t="shared" si="1427"/>
        <v>123540</v>
      </c>
      <c r="JT93" s="400">
        <f t="shared" si="1428"/>
        <v>0</v>
      </c>
    </row>
    <row r="94" spans="2:280" ht="81.75" customHeight="1">
      <c r="B94" s="483" t="s">
        <v>514</v>
      </c>
      <c r="C94" s="544" t="s">
        <v>516</v>
      </c>
      <c r="D94" s="497" t="s">
        <v>235</v>
      </c>
      <c r="E94" s="545">
        <v>280</v>
      </c>
      <c r="F94" s="492"/>
      <c r="G94" s="488">
        <f t="shared" si="1175"/>
        <v>0</v>
      </c>
      <c r="H94" s="543"/>
      <c r="K94" s="483"/>
      <c r="L94" s="544"/>
      <c r="M94" s="497"/>
      <c r="N94" s="545"/>
      <c r="O94" s="492"/>
      <c r="P94" s="488"/>
      <c r="Q94" s="543"/>
      <c r="R94" s="397" t="e">
        <f t="shared" si="1334"/>
        <v>#N/A</v>
      </c>
      <c r="S94" s="397" t="e">
        <f t="shared" si="1335"/>
        <v>#N/A</v>
      </c>
      <c r="T94" s="398" t="e">
        <f t="shared" si="1336"/>
        <v>#N/A</v>
      </c>
      <c r="U94" s="398">
        <f t="shared" si="1461"/>
        <v>0</v>
      </c>
      <c r="V94" s="398">
        <f t="shared" si="1461"/>
        <v>0</v>
      </c>
      <c r="W94" s="398" t="e">
        <f t="shared" si="1337"/>
        <v>#N/A</v>
      </c>
      <c r="X94" s="404">
        <f t="shared" si="1338"/>
        <v>0</v>
      </c>
      <c r="Y94" s="400">
        <f t="shared" si="1339"/>
        <v>0</v>
      </c>
      <c r="Z94" s="392"/>
      <c r="AA94" s="392"/>
      <c r="AB94" s="621" t="s">
        <v>514</v>
      </c>
      <c r="AC94" s="610" t="s">
        <v>516</v>
      </c>
      <c r="AD94" s="590" t="s">
        <v>235</v>
      </c>
      <c r="AE94" s="611">
        <v>280</v>
      </c>
      <c r="AF94" s="492">
        <v>77229</v>
      </c>
      <c r="AG94" s="488">
        <f t="shared" si="1177"/>
        <v>21624120</v>
      </c>
      <c r="AH94" s="543"/>
      <c r="AI94" s="397">
        <v>1</v>
      </c>
      <c r="AJ94" s="397">
        <v>1</v>
      </c>
      <c r="AK94" s="398">
        <v>1</v>
      </c>
      <c r="AL94" s="398">
        <f t="shared" si="1462"/>
        <v>1</v>
      </c>
      <c r="AM94" s="398">
        <f t="shared" si="1462"/>
        <v>1</v>
      </c>
      <c r="AN94" s="398">
        <f t="shared" si="1343"/>
        <v>1</v>
      </c>
      <c r="AO94" s="404">
        <f t="shared" si="1344"/>
        <v>21624120</v>
      </c>
      <c r="AP94" s="400">
        <f t="shared" si="1345"/>
        <v>0</v>
      </c>
      <c r="AQ94" s="392"/>
      <c r="AR94" s="392"/>
      <c r="AS94" s="940" t="s">
        <v>514</v>
      </c>
      <c r="AT94" s="685" t="s">
        <v>516</v>
      </c>
      <c r="AU94" s="648" t="s">
        <v>235</v>
      </c>
      <c r="AV94" s="686">
        <v>280</v>
      </c>
      <c r="AW94" s="641">
        <v>33706.736799999999</v>
      </c>
      <c r="AX94" s="638">
        <f t="shared" si="1179"/>
        <v>9437886</v>
      </c>
      <c r="AY94" s="936"/>
      <c r="AZ94" s="397">
        <v>1</v>
      </c>
      <c r="BA94" s="397">
        <v>1</v>
      </c>
      <c r="BB94" s="398">
        <v>1</v>
      </c>
      <c r="BC94" s="398">
        <f t="shared" si="1463"/>
        <v>1</v>
      </c>
      <c r="BD94" s="398">
        <f t="shared" si="1463"/>
        <v>1</v>
      </c>
      <c r="BE94" s="398">
        <f t="shared" si="1349"/>
        <v>1</v>
      </c>
      <c r="BF94" s="404">
        <f t="shared" si="1350"/>
        <v>9437886</v>
      </c>
      <c r="BG94" s="400">
        <f t="shared" si="1351"/>
        <v>0</v>
      </c>
      <c r="BJ94" s="1075" t="s">
        <v>514</v>
      </c>
      <c r="BK94" s="1056" t="s">
        <v>824</v>
      </c>
      <c r="BL94" s="707" t="s">
        <v>673</v>
      </c>
      <c r="BM94" s="741">
        <v>280</v>
      </c>
      <c r="BN94" s="709">
        <v>60505</v>
      </c>
      <c r="BO94" s="710">
        <v>16941400</v>
      </c>
      <c r="BP94" s="706"/>
      <c r="BQ94" s="397">
        <v>1</v>
      </c>
      <c r="BR94" s="397">
        <v>1</v>
      </c>
      <c r="BS94" s="398">
        <v>1</v>
      </c>
      <c r="BT94" s="398">
        <f t="shared" si="1464"/>
        <v>1</v>
      </c>
      <c r="BU94" s="398">
        <f t="shared" si="1464"/>
        <v>1</v>
      </c>
      <c r="BV94" s="398">
        <f t="shared" si="1354"/>
        <v>1</v>
      </c>
      <c r="BW94" s="404">
        <f t="shared" si="1355"/>
        <v>16941400</v>
      </c>
      <c r="BX94" s="400">
        <f t="shared" si="1356"/>
        <v>0</v>
      </c>
      <c r="CA94" s="621" t="s">
        <v>514</v>
      </c>
      <c r="CB94" s="775" t="s">
        <v>516</v>
      </c>
      <c r="CC94" s="590" t="s">
        <v>235</v>
      </c>
      <c r="CD94" s="611">
        <v>280</v>
      </c>
      <c r="CE94" s="759">
        <v>20014</v>
      </c>
      <c r="CF94" s="757">
        <f t="shared" si="1182"/>
        <v>5603920</v>
      </c>
      <c r="CG94" s="993"/>
      <c r="CH94" s="397">
        <v>1</v>
      </c>
      <c r="CI94" s="397">
        <v>1</v>
      </c>
      <c r="CJ94" s="398">
        <v>1</v>
      </c>
      <c r="CK94" s="398">
        <f t="shared" si="1465"/>
        <v>1</v>
      </c>
      <c r="CL94" s="398">
        <f t="shared" si="1465"/>
        <v>1</v>
      </c>
      <c r="CM94" s="398">
        <f t="shared" si="1360"/>
        <v>1</v>
      </c>
      <c r="CN94" s="404">
        <f t="shared" si="1361"/>
        <v>5603920</v>
      </c>
      <c r="CO94" s="400">
        <f t="shared" si="1362"/>
        <v>0</v>
      </c>
      <c r="CR94" s="1015" t="s">
        <v>514</v>
      </c>
      <c r="CS94" s="793" t="s">
        <v>516</v>
      </c>
      <c r="CT94" s="794" t="s">
        <v>235</v>
      </c>
      <c r="CU94" s="795">
        <v>280</v>
      </c>
      <c r="CV94" s="796">
        <v>46690</v>
      </c>
      <c r="CW94" s="797">
        <f t="shared" si="1184"/>
        <v>13073200</v>
      </c>
      <c r="CX94" s="1002"/>
      <c r="CY94" s="397">
        <v>1</v>
      </c>
      <c r="CZ94" s="397">
        <v>1</v>
      </c>
      <c r="DA94" s="398">
        <v>1</v>
      </c>
      <c r="DB94" s="398">
        <f t="shared" si="1466"/>
        <v>1</v>
      </c>
      <c r="DC94" s="398">
        <f t="shared" si="1466"/>
        <v>1</v>
      </c>
      <c r="DD94" s="398">
        <f t="shared" si="1366"/>
        <v>1</v>
      </c>
      <c r="DE94" s="404">
        <f t="shared" si="1367"/>
        <v>13073200</v>
      </c>
      <c r="DF94" s="400">
        <f t="shared" si="1368"/>
        <v>0</v>
      </c>
      <c r="DI94" s="621" t="s">
        <v>514</v>
      </c>
      <c r="DJ94" s="610" t="s">
        <v>516</v>
      </c>
      <c r="DK94" s="590" t="s">
        <v>235</v>
      </c>
      <c r="DL94" s="611">
        <v>280</v>
      </c>
      <c r="DM94" s="492">
        <v>60690</v>
      </c>
      <c r="DN94" s="488">
        <f t="shared" si="1203"/>
        <v>16993200</v>
      </c>
      <c r="DO94" s="543"/>
      <c r="DP94" s="397">
        <v>1</v>
      </c>
      <c r="DQ94" s="397">
        <v>1</v>
      </c>
      <c r="DR94" s="398">
        <v>1</v>
      </c>
      <c r="DS94" s="398">
        <f t="shared" si="1467"/>
        <v>1</v>
      </c>
      <c r="DT94" s="398">
        <f t="shared" si="1467"/>
        <v>1</v>
      </c>
      <c r="DU94" s="398">
        <f t="shared" si="1372"/>
        <v>1</v>
      </c>
      <c r="DV94" s="404">
        <f t="shared" si="1373"/>
        <v>16993200</v>
      </c>
      <c r="DW94" s="400">
        <f t="shared" si="1374"/>
        <v>0</v>
      </c>
      <c r="DZ94" s="621" t="s">
        <v>514</v>
      </c>
      <c r="EA94" s="610" t="s">
        <v>516</v>
      </c>
      <c r="EB94" s="590" t="s">
        <v>235</v>
      </c>
      <c r="EC94" s="611">
        <v>280</v>
      </c>
      <c r="ED94" s="492">
        <v>57566.700000000004</v>
      </c>
      <c r="EE94" s="488">
        <f t="shared" si="1187"/>
        <v>16118676</v>
      </c>
      <c r="EF94" s="543"/>
      <c r="EG94" s="397">
        <v>1</v>
      </c>
      <c r="EH94" s="397">
        <v>1</v>
      </c>
      <c r="EI94" s="398">
        <v>1</v>
      </c>
      <c r="EJ94" s="398">
        <f t="shared" si="1468"/>
        <v>1</v>
      </c>
      <c r="EK94" s="398">
        <f t="shared" si="1468"/>
        <v>1</v>
      </c>
      <c r="EL94" s="398">
        <f t="shared" si="1378"/>
        <v>1</v>
      </c>
      <c r="EM94" s="404">
        <f t="shared" si="1379"/>
        <v>16118676</v>
      </c>
      <c r="EN94" s="400">
        <f t="shared" si="1380"/>
        <v>0</v>
      </c>
      <c r="EQ94" s="621" t="s">
        <v>514</v>
      </c>
      <c r="ER94" s="610" t="s">
        <v>516</v>
      </c>
      <c r="ES94" s="590" t="s">
        <v>235</v>
      </c>
      <c r="ET94" s="611">
        <v>280</v>
      </c>
      <c r="EU94" s="492">
        <v>60700</v>
      </c>
      <c r="EV94" s="488">
        <f t="shared" si="1189"/>
        <v>16996000</v>
      </c>
      <c r="EW94" s="543"/>
      <c r="EX94" s="397">
        <v>1</v>
      </c>
      <c r="EY94" s="397">
        <v>1</v>
      </c>
      <c r="EZ94" s="398">
        <v>1</v>
      </c>
      <c r="FA94" s="398">
        <f t="shared" si="1469"/>
        <v>1</v>
      </c>
      <c r="FB94" s="398">
        <f t="shared" si="1469"/>
        <v>1</v>
      </c>
      <c r="FC94" s="398">
        <f t="shared" si="1384"/>
        <v>1</v>
      </c>
      <c r="FD94" s="404">
        <f t="shared" si="1385"/>
        <v>16996000</v>
      </c>
      <c r="FE94" s="400">
        <f t="shared" si="1386"/>
        <v>0</v>
      </c>
      <c r="FH94" s="621" t="s">
        <v>514</v>
      </c>
      <c r="FI94" s="610" t="s">
        <v>516</v>
      </c>
      <c r="FJ94" s="590" t="s">
        <v>235</v>
      </c>
      <c r="FK94" s="611">
        <v>280</v>
      </c>
      <c r="FL94" s="492">
        <v>39975</v>
      </c>
      <c r="FM94" s="488">
        <f t="shared" si="1191"/>
        <v>11193000</v>
      </c>
      <c r="FN94" s="543"/>
      <c r="FO94" s="397">
        <v>1</v>
      </c>
      <c r="FP94" s="397">
        <v>1</v>
      </c>
      <c r="FQ94" s="398">
        <v>1</v>
      </c>
      <c r="FR94" s="398">
        <f t="shared" si="1470"/>
        <v>1</v>
      </c>
      <c r="FS94" s="398">
        <f t="shared" si="1470"/>
        <v>1</v>
      </c>
      <c r="FT94" s="398">
        <f t="shared" si="1390"/>
        <v>1</v>
      </c>
      <c r="FU94" s="404">
        <f t="shared" si="1391"/>
        <v>11193000</v>
      </c>
      <c r="FV94" s="400">
        <f t="shared" si="1392"/>
        <v>0</v>
      </c>
      <c r="FY94" s="1042" t="s">
        <v>514</v>
      </c>
      <c r="FZ94" s="906" t="s">
        <v>516</v>
      </c>
      <c r="GA94" s="874" t="s">
        <v>235</v>
      </c>
      <c r="GB94" s="907">
        <v>280</v>
      </c>
      <c r="GC94" s="867">
        <v>36500</v>
      </c>
      <c r="GD94" s="864">
        <f t="shared" si="1193"/>
        <v>10220000</v>
      </c>
      <c r="GE94" s="1037"/>
      <c r="GF94" s="397">
        <v>1</v>
      </c>
      <c r="GG94" s="397">
        <v>1</v>
      </c>
      <c r="GH94" s="398">
        <v>1</v>
      </c>
      <c r="GI94" s="398">
        <f t="shared" si="1471"/>
        <v>1</v>
      </c>
      <c r="GJ94" s="398">
        <f t="shared" si="1471"/>
        <v>1</v>
      </c>
      <c r="GK94" s="398">
        <f t="shared" si="1396"/>
        <v>1</v>
      </c>
      <c r="GL94" s="404">
        <f t="shared" si="1397"/>
        <v>10220000</v>
      </c>
      <c r="GM94" s="400">
        <f t="shared" si="1398"/>
        <v>0</v>
      </c>
      <c r="GP94" s="621" t="s">
        <v>514</v>
      </c>
      <c r="GQ94" s="610" t="s">
        <v>516</v>
      </c>
      <c r="GR94" s="590" t="s">
        <v>235</v>
      </c>
      <c r="GS94" s="611">
        <v>280</v>
      </c>
      <c r="GT94" s="492">
        <v>60993</v>
      </c>
      <c r="GU94" s="488">
        <f t="shared" si="1204"/>
        <v>17078040</v>
      </c>
      <c r="GV94" s="543"/>
      <c r="GW94" s="397">
        <v>1</v>
      </c>
      <c r="GX94" s="397">
        <v>1</v>
      </c>
      <c r="GY94" s="398">
        <v>1</v>
      </c>
      <c r="GZ94" s="398">
        <f t="shared" si="1472"/>
        <v>1</v>
      </c>
      <c r="HA94" s="398">
        <f t="shared" si="1472"/>
        <v>1</v>
      </c>
      <c r="HB94" s="398">
        <f t="shared" si="1402"/>
        <v>1</v>
      </c>
      <c r="HC94" s="404">
        <f t="shared" si="1403"/>
        <v>17078040</v>
      </c>
      <c r="HD94" s="400">
        <f t="shared" si="1404"/>
        <v>0</v>
      </c>
      <c r="HG94" s="621" t="s">
        <v>514</v>
      </c>
      <c r="HH94" s="610" t="s">
        <v>516</v>
      </c>
      <c r="HI94" s="590" t="s">
        <v>235</v>
      </c>
      <c r="HJ94" s="611">
        <v>280</v>
      </c>
      <c r="HK94" s="492">
        <v>15544.580061405402</v>
      </c>
      <c r="HL94" s="488">
        <f t="shared" si="1196"/>
        <v>4352482</v>
      </c>
      <c r="HM94" s="543"/>
      <c r="HN94" s="397">
        <v>1</v>
      </c>
      <c r="HO94" s="397">
        <v>1</v>
      </c>
      <c r="HP94" s="398">
        <v>1</v>
      </c>
      <c r="HQ94" s="398">
        <f t="shared" si="1473"/>
        <v>1</v>
      </c>
      <c r="HR94" s="398">
        <f t="shared" si="1473"/>
        <v>1</v>
      </c>
      <c r="HS94" s="398">
        <f t="shared" si="1408"/>
        <v>1</v>
      </c>
      <c r="HT94" s="404">
        <f t="shared" si="1409"/>
        <v>4352482</v>
      </c>
      <c r="HU94" s="400">
        <f t="shared" si="1410"/>
        <v>0</v>
      </c>
      <c r="HX94" s="621" t="s">
        <v>514</v>
      </c>
      <c r="HY94" s="610" t="s">
        <v>516</v>
      </c>
      <c r="HZ94" s="590" t="s">
        <v>235</v>
      </c>
      <c r="IA94" s="611">
        <v>280</v>
      </c>
      <c r="IB94" s="492">
        <v>85000</v>
      </c>
      <c r="IC94" s="488">
        <f t="shared" si="1198"/>
        <v>23800000</v>
      </c>
      <c r="ID94" s="543"/>
      <c r="IE94" s="397">
        <v>1</v>
      </c>
      <c r="IF94" s="397">
        <v>1</v>
      </c>
      <c r="IG94" s="398">
        <v>1</v>
      </c>
      <c r="IH94" s="398">
        <f t="shared" si="1474"/>
        <v>1</v>
      </c>
      <c r="II94" s="398">
        <f t="shared" si="1474"/>
        <v>1</v>
      </c>
      <c r="IJ94" s="398">
        <f t="shared" si="1414"/>
        <v>1</v>
      </c>
      <c r="IK94" s="404">
        <f t="shared" si="1415"/>
        <v>23800000</v>
      </c>
      <c r="IL94" s="400">
        <f t="shared" si="1416"/>
        <v>0</v>
      </c>
      <c r="IO94" s="621" t="s">
        <v>514</v>
      </c>
      <c r="IP94" s="610" t="s">
        <v>516</v>
      </c>
      <c r="IQ94" s="590" t="s">
        <v>235</v>
      </c>
      <c r="IR94" s="611">
        <v>280</v>
      </c>
      <c r="IS94" s="492">
        <v>69800</v>
      </c>
      <c r="IT94" s="488">
        <f t="shared" si="1200"/>
        <v>19544000</v>
      </c>
      <c r="IU94" s="543"/>
      <c r="IV94" s="397">
        <v>1</v>
      </c>
      <c r="IW94" s="397">
        <v>1</v>
      </c>
      <c r="IX94" s="398">
        <v>1</v>
      </c>
      <c r="IY94" s="398">
        <f t="shared" si="1475"/>
        <v>1</v>
      </c>
      <c r="IZ94" s="398">
        <f t="shared" si="1475"/>
        <v>1</v>
      </c>
      <c r="JA94" s="398">
        <f t="shared" si="1420"/>
        <v>1</v>
      </c>
      <c r="JB94" s="404">
        <f t="shared" si="1421"/>
        <v>19544000</v>
      </c>
      <c r="JC94" s="400">
        <f t="shared" si="1422"/>
        <v>0</v>
      </c>
      <c r="JF94" s="621" t="s">
        <v>514</v>
      </c>
      <c r="JG94" s="610" t="s">
        <v>516</v>
      </c>
      <c r="JH94" s="590" t="s">
        <v>235</v>
      </c>
      <c r="JI94" s="611">
        <v>280</v>
      </c>
      <c r="JJ94" s="492">
        <v>60201</v>
      </c>
      <c r="JK94" s="488">
        <f t="shared" si="1205"/>
        <v>16856280</v>
      </c>
      <c r="JL94" s="543"/>
      <c r="JM94" s="397">
        <v>1</v>
      </c>
      <c r="JN94" s="397">
        <v>1</v>
      </c>
      <c r="JO94" s="398">
        <v>1</v>
      </c>
      <c r="JP94" s="398">
        <f t="shared" si="1476"/>
        <v>1</v>
      </c>
      <c r="JQ94" s="398">
        <f t="shared" si="1476"/>
        <v>1</v>
      </c>
      <c r="JR94" s="398">
        <f t="shared" si="1426"/>
        <v>1</v>
      </c>
      <c r="JS94" s="404">
        <f t="shared" si="1427"/>
        <v>16856280</v>
      </c>
      <c r="JT94" s="400">
        <f t="shared" si="1428"/>
        <v>0</v>
      </c>
    </row>
    <row r="95" spans="2:280" ht="88.5" customHeight="1">
      <c r="B95" s="483" t="s">
        <v>514</v>
      </c>
      <c r="C95" s="544" t="s">
        <v>517</v>
      </c>
      <c r="D95" s="497" t="s">
        <v>235</v>
      </c>
      <c r="E95" s="545">
        <v>11</v>
      </c>
      <c r="F95" s="492"/>
      <c r="G95" s="488">
        <f t="shared" si="1175"/>
        <v>0</v>
      </c>
      <c r="H95" s="543"/>
      <c r="K95" s="483"/>
      <c r="L95" s="544"/>
      <c r="M95" s="497"/>
      <c r="N95" s="545"/>
      <c r="O95" s="492"/>
      <c r="P95" s="488"/>
      <c r="Q95" s="543"/>
      <c r="R95" s="397" t="e">
        <f t="shared" si="1334"/>
        <v>#N/A</v>
      </c>
      <c r="S95" s="397" t="e">
        <f t="shared" si="1335"/>
        <v>#N/A</v>
      </c>
      <c r="T95" s="398" t="e">
        <f t="shared" si="1336"/>
        <v>#N/A</v>
      </c>
      <c r="U95" s="398">
        <f t="shared" si="1461"/>
        <v>0</v>
      </c>
      <c r="V95" s="398">
        <f t="shared" si="1461"/>
        <v>0</v>
      </c>
      <c r="W95" s="398" t="e">
        <f t="shared" si="1337"/>
        <v>#N/A</v>
      </c>
      <c r="X95" s="404">
        <f t="shared" si="1338"/>
        <v>0</v>
      </c>
      <c r="Y95" s="400">
        <f t="shared" si="1339"/>
        <v>0</v>
      </c>
      <c r="Z95" s="392"/>
      <c r="AA95" s="392"/>
      <c r="AB95" s="621" t="s">
        <v>514</v>
      </c>
      <c r="AC95" s="610" t="s">
        <v>517</v>
      </c>
      <c r="AD95" s="590" t="s">
        <v>235</v>
      </c>
      <c r="AE95" s="611">
        <v>11</v>
      </c>
      <c r="AF95" s="492">
        <v>61783</v>
      </c>
      <c r="AG95" s="488">
        <f t="shared" si="1177"/>
        <v>679613</v>
      </c>
      <c r="AH95" s="543"/>
      <c r="AI95" s="397">
        <v>1</v>
      </c>
      <c r="AJ95" s="397">
        <v>1</v>
      </c>
      <c r="AK95" s="398">
        <v>1</v>
      </c>
      <c r="AL95" s="398">
        <f t="shared" si="1462"/>
        <v>1</v>
      </c>
      <c r="AM95" s="398">
        <f t="shared" si="1462"/>
        <v>1</v>
      </c>
      <c r="AN95" s="398">
        <f t="shared" si="1343"/>
        <v>1</v>
      </c>
      <c r="AO95" s="404">
        <f t="shared" si="1344"/>
        <v>679613</v>
      </c>
      <c r="AP95" s="400">
        <f t="shared" si="1345"/>
        <v>0</v>
      </c>
      <c r="AQ95" s="392"/>
      <c r="AR95" s="392"/>
      <c r="AS95" s="940" t="s">
        <v>514</v>
      </c>
      <c r="AT95" s="685" t="s">
        <v>517</v>
      </c>
      <c r="AU95" s="648" t="s">
        <v>235</v>
      </c>
      <c r="AV95" s="686">
        <v>11</v>
      </c>
      <c r="AW95" s="641">
        <v>52622.87711999999</v>
      </c>
      <c r="AX95" s="638">
        <f t="shared" si="1179"/>
        <v>578852</v>
      </c>
      <c r="AY95" s="936"/>
      <c r="AZ95" s="397">
        <v>1</v>
      </c>
      <c r="BA95" s="397">
        <v>1</v>
      </c>
      <c r="BB95" s="398">
        <v>1</v>
      </c>
      <c r="BC95" s="398">
        <f t="shared" si="1463"/>
        <v>1</v>
      </c>
      <c r="BD95" s="398">
        <f t="shared" si="1463"/>
        <v>1</v>
      </c>
      <c r="BE95" s="398">
        <f t="shared" si="1349"/>
        <v>1</v>
      </c>
      <c r="BF95" s="404">
        <f t="shared" si="1350"/>
        <v>578852</v>
      </c>
      <c r="BG95" s="400">
        <f t="shared" si="1351"/>
        <v>0</v>
      </c>
      <c r="BJ95" s="957" t="s">
        <v>765</v>
      </c>
      <c r="BK95" s="1056" t="s">
        <v>834</v>
      </c>
      <c r="BL95" s="707" t="s">
        <v>673</v>
      </c>
      <c r="BM95" s="741">
        <v>11</v>
      </c>
      <c r="BN95" s="709">
        <v>62486</v>
      </c>
      <c r="BO95" s="710">
        <v>687346</v>
      </c>
      <c r="BP95" s="706"/>
      <c r="BQ95" s="397">
        <v>1</v>
      </c>
      <c r="BR95" s="397">
        <v>1</v>
      </c>
      <c r="BS95" s="398">
        <v>1</v>
      </c>
      <c r="BT95" s="398">
        <f t="shared" si="1464"/>
        <v>1</v>
      </c>
      <c r="BU95" s="398">
        <f t="shared" si="1464"/>
        <v>1</v>
      </c>
      <c r="BV95" s="398">
        <f t="shared" si="1354"/>
        <v>1</v>
      </c>
      <c r="BW95" s="404">
        <f t="shared" si="1355"/>
        <v>687346</v>
      </c>
      <c r="BX95" s="400">
        <f t="shared" si="1356"/>
        <v>0</v>
      </c>
      <c r="CA95" s="621" t="s">
        <v>514</v>
      </c>
      <c r="CB95" s="775" t="s">
        <v>517</v>
      </c>
      <c r="CC95" s="590" t="s">
        <v>235</v>
      </c>
      <c r="CD95" s="611">
        <v>11</v>
      </c>
      <c r="CE95" s="759">
        <v>24394.2</v>
      </c>
      <c r="CF95" s="757">
        <f t="shared" si="1182"/>
        <v>268336</v>
      </c>
      <c r="CG95" s="993"/>
      <c r="CH95" s="397">
        <v>1</v>
      </c>
      <c r="CI95" s="397">
        <v>1</v>
      </c>
      <c r="CJ95" s="398">
        <v>1</v>
      </c>
      <c r="CK95" s="398">
        <f t="shared" si="1465"/>
        <v>1</v>
      </c>
      <c r="CL95" s="398">
        <f t="shared" si="1465"/>
        <v>1</v>
      </c>
      <c r="CM95" s="398">
        <f t="shared" si="1360"/>
        <v>1</v>
      </c>
      <c r="CN95" s="404">
        <f t="shared" si="1361"/>
        <v>268336</v>
      </c>
      <c r="CO95" s="400">
        <f t="shared" si="1362"/>
        <v>0</v>
      </c>
      <c r="CR95" s="1015" t="s">
        <v>514</v>
      </c>
      <c r="CS95" s="793" t="s">
        <v>517</v>
      </c>
      <c r="CT95" s="794" t="s">
        <v>235</v>
      </c>
      <c r="CU95" s="795">
        <v>11</v>
      </c>
      <c r="CV95" s="796">
        <v>56028</v>
      </c>
      <c r="CW95" s="797">
        <f t="shared" si="1184"/>
        <v>616308</v>
      </c>
      <c r="CX95" s="1002"/>
      <c r="CY95" s="397">
        <v>1</v>
      </c>
      <c r="CZ95" s="397">
        <v>1</v>
      </c>
      <c r="DA95" s="398">
        <v>1</v>
      </c>
      <c r="DB95" s="398">
        <f t="shared" si="1466"/>
        <v>1</v>
      </c>
      <c r="DC95" s="398">
        <f t="shared" si="1466"/>
        <v>1</v>
      </c>
      <c r="DD95" s="398">
        <f t="shared" si="1366"/>
        <v>1</v>
      </c>
      <c r="DE95" s="404">
        <f t="shared" si="1367"/>
        <v>616308</v>
      </c>
      <c r="DF95" s="400">
        <f t="shared" si="1368"/>
        <v>0</v>
      </c>
      <c r="DI95" s="621" t="s">
        <v>514</v>
      </c>
      <c r="DJ95" s="610" t="s">
        <v>517</v>
      </c>
      <c r="DK95" s="590" t="s">
        <v>235</v>
      </c>
      <c r="DL95" s="611">
        <v>11</v>
      </c>
      <c r="DM95" s="492">
        <v>62676</v>
      </c>
      <c r="DN95" s="488">
        <f t="shared" si="1203"/>
        <v>689436</v>
      </c>
      <c r="DO95" s="543"/>
      <c r="DP95" s="397">
        <v>1</v>
      </c>
      <c r="DQ95" s="397">
        <v>1</v>
      </c>
      <c r="DR95" s="398">
        <v>1</v>
      </c>
      <c r="DS95" s="398">
        <f t="shared" si="1467"/>
        <v>1</v>
      </c>
      <c r="DT95" s="398">
        <f t="shared" si="1467"/>
        <v>1</v>
      </c>
      <c r="DU95" s="398">
        <f t="shared" si="1372"/>
        <v>1</v>
      </c>
      <c r="DV95" s="404">
        <f t="shared" si="1373"/>
        <v>689436</v>
      </c>
      <c r="DW95" s="400">
        <f t="shared" si="1374"/>
        <v>0</v>
      </c>
      <c r="DZ95" s="621" t="s">
        <v>514</v>
      </c>
      <c r="EA95" s="610" t="s">
        <v>517</v>
      </c>
      <c r="EB95" s="590" t="s">
        <v>235</v>
      </c>
      <c r="EC95" s="611">
        <v>11</v>
      </c>
      <c r="ED95" s="492">
        <v>109593</v>
      </c>
      <c r="EE95" s="488">
        <f t="shared" si="1187"/>
        <v>1205523</v>
      </c>
      <c r="EF95" s="543"/>
      <c r="EG95" s="397">
        <v>1</v>
      </c>
      <c r="EH95" s="397">
        <v>1</v>
      </c>
      <c r="EI95" s="398">
        <v>1</v>
      </c>
      <c r="EJ95" s="398">
        <f t="shared" si="1468"/>
        <v>1</v>
      </c>
      <c r="EK95" s="398">
        <f t="shared" si="1468"/>
        <v>1</v>
      </c>
      <c r="EL95" s="398">
        <f t="shared" si="1378"/>
        <v>1</v>
      </c>
      <c r="EM95" s="404">
        <f t="shared" si="1379"/>
        <v>1205523</v>
      </c>
      <c r="EN95" s="400">
        <f t="shared" si="1380"/>
        <v>0</v>
      </c>
      <c r="EQ95" s="621" t="s">
        <v>514</v>
      </c>
      <c r="ER95" s="610" t="s">
        <v>517</v>
      </c>
      <c r="ES95" s="590" t="s">
        <v>235</v>
      </c>
      <c r="ET95" s="611">
        <v>11</v>
      </c>
      <c r="EU95" s="492">
        <v>34666</v>
      </c>
      <c r="EV95" s="488">
        <f t="shared" si="1189"/>
        <v>381326</v>
      </c>
      <c r="EW95" s="543"/>
      <c r="EX95" s="397">
        <v>1</v>
      </c>
      <c r="EY95" s="397">
        <v>1</v>
      </c>
      <c r="EZ95" s="398">
        <v>1</v>
      </c>
      <c r="FA95" s="398">
        <f t="shared" si="1469"/>
        <v>1</v>
      </c>
      <c r="FB95" s="398">
        <f t="shared" si="1469"/>
        <v>1</v>
      </c>
      <c r="FC95" s="398">
        <f t="shared" si="1384"/>
        <v>1</v>
      </c>
      <c r="FD95" s="404">
        <f t="shared" si="1385"/>
        <v>381326</v>
      </c>
      <c r="FE95" s="400">
        <f t="shared" si="1386"/>
        <v>0</v>
      </c>
      <c r="FH95" s="621" t="s">
        <v>514</v>
      </c>
      <c r="FI95" s="610" t="s">
        <v>517</v>
      </c>
      <c r="FJ95" s="590" t="s">
        <v>235</v>
      </c>
      <c r="FK95" s="611">
        <v>11</v>
      </c>
      <c r="FL95" s="492">
        <v>34125</v>
      </c>
      <c r="FM95" s="488">
        <f t="shared" si="1191"/>
        <v>375375</v>
      </c>
      <c r="FN95" s="543"/>
      <c r="FO95" s="397">
        <v>1</v>
      </c>
      <c r="FP95" s="397">
        <v>1</v>
      </c>
      <c r="FQ95" s="398">
        <v>1</v>
      </c>
      <c r="FR95" s="398">
        <f t="shared" si="1470"/>
        <v>1</v>
      </c>
      <c r="FS95" s="398">
        <f t="shared" si="1470"/>
        <v>1</v>
      </c>
      <c r="FT95" s="398">
        <f t="shared" si="1390"/>
        <v>1</v>
      </c>
      <c r="FU95" s="404">
        <f t="shared" si="1391"/>
        <v>375375</v>
      </c>
      <c r="FV95" s="400">
        <f t="shared" si="1392"/>
        <v>0</v>
      </c>
      <c r="FY95" s="1042" t="s">
        <v>514</v>
      </c>
      <c r="FZ95" s="906" t="s">
        <v>517</v>
      </c>
      <c r="GA95" s="874" t="s">
        <v>235</v>
      </c>
      <c r="GB95" s="907">
        <v>11</v>
      </c>
      <c r="GC95" s="867">
        <v>20100</v>
      </c>
      <c r="GD95" s="864">
        <f t="shared" si="1193"/>
        <v>221100</v>
      </c>
      <c r="GE95" s="1037"/>
      <c r="GF95" s="397">
        <v>1</v>
      </c>
      <c r="GG95" s="397">
        <v>1</v>
      </c>
      <c r="GH95" s="398">
        <v>1</v>
      </c>
      <c r="GI95" s="398">
        <f t="shared" si="1471"/>
        <v>1</v>
      </c>
      <c r="GJ95" s="398">
        <f t="shared" si="1471"/>
        <v>1</v>
      </c>
      <c r="GK95" s="398">
        <f t="shared" si="1396"/>
        <v>1</v>
      </c>
      <c r="GL95" s="404">
        <f t="shared" si="1397"/>
        <v>221100</v>
      </c>
      <c r="GM95" s="400">
        <f t="shared" si="1398"/>
        <v>0</v>
      </c>
      <c r="GP95" s="621" t="s">
        <v>514</v>
      </c>
      <c r="GQ95" s="610" t="s">
        <v>517</v>
      </c>
      <c r="GR95" s="590" t="s">
        <v>235</v>
      </c>
      <c r="GS95" s="611">
        <v>11</v>
      </c>
      <c r="GT95" s="492">
        <v>62990</v>
      </c>
      <c r="GU95" s="488">
        <f t="shared" si="1204"/>
        <v>692890</v>
      </c>
      <c r="GV95" s="543"/>
      <c r="GW95" s="397">
        <v>1</v>
      </c>
      <c r="GX95" s="397">
        <v>1</v>
      </c>
      <c r="GY95" s="398">
        <v>1</v>
      </c>
      <c r="GZ95" s="398">
        <f t="shared" si="1472"/>
        <v>1</v>
      </c>
      <c r="HA95" s="398">
        <f t="shared" si="1472"/>
        <v>1</v>
      </c>
      <c r="HB95" s="398">
        <f t="shared" si="1402"/>
        <v>1</v>
      </c>
      <c r="HC95" s="404">
        <f t="shared" si="1403"/>
        <v>692890</v>
      </c>
      <c r="HD95" s="400">
        <f t="shared" si="1404"/>
        <v>0</v>
      </c>
      <c r="HG95" s="621" t="s">
        <v>514</v>
      </c>
      <c r="HH95" s="610" t="s">
        <v>517</v>
      </c>
      <c r="HI95" s="590" t="s">
        <v>235</v>
      </c>
      <c r="HJ95" s="611">
        <v>11</v>
      </c>
      <c r="HK95" s="492">
        <v>15544.580061405402</v>
      </c>
      <c r="HL95" s="488">
        <f t="shared" si="1196"/>
        <v>170990</v>
      </c>
      <c r="HM95" s="543"/>
      <c r="HN95" s="397">
        <v>1</v>
      </c>
      <c r="HO95" s="397">
        <v>1</v>
      </c>
      <c r="HP95" s="398">
        <v>1</v>
      </c>
      <c r="HQ95" s="398">
        <f t="shared" si="1473"/>
        <v>1</v>
      </c>
      <c r="HR95" s="398">
        <f t="shared" si="1473"/>
        <v>1</v>
      </c>
      <c r="HS95" s="398">
        <f t="shared" si="1408"/>
        <v>1</v>
      </c>
      <c r="HT95" s="404">
        <f t="shared" si="1409"/>
        <v>170990</v>
      </c>
      <c r="HU95" s="400">
        <f t="shared" si="1410"/>
        <v>0</v>
      </c>
      <c r="HX95" s="621" t="s">
        <v>514</v>
      </c>
      <c r="HY95" s="610" t="s">
        <v>517</v>
      </c>
      <c r="HZ95" s="590" t="s">
        <v>235</v>
      </c>
      <c r="IA95" s="611">
        <v>11</v>
      </c>
      <c r="IB95" s="492">
        <v>85000</v>
      </c>
      <c r="IC95" s="488">
        <f t="shared" si="1198"/>
        <v>935000</v>
      </c>
      <c r="ID95" s="543"/>
      <c r="IE95" s="397">
        <v>1</v>
      </c>
      <c r="IF95" s="397">
        <v>1</v>
      </c>
      <c r="IG95" s="398">
        <v>1</v>
      </c>
      <c r="IH95" s="398">
        <f t="shared" si="1474"/>
        <v>1</v>
      </c>
      <c r="II95" s="398">
        <f t="shared" si="1474"/>
        <v>1</v>
      </c>
      <c r="IJ95" s="398">
        <f t="shared" si="1414"/>
        <v>1</v>
      </c>
      <c r="IK95" s="404">
        <f t="shared" si="1415"/>
        <v>935000</v>
      </c>
      <c r="IL95" s="400">
        <f t="shared" si="1416"/>
        <v>0</v>
      </c>
      <c r="IO95" s="621" t="s">
        <v>514</v>
      </c>
      <c r="IP95" s="610" t="s">
        <v>517</v>
      </c>
      <c r="IQ95" s="590" t="s">
        <v>235</v>
      </c>
      <c r="IR95" s="611">
        <v>11</v>
      </c>
      <c r="IS95" s="492">
        <v>81700</v>
      </c>
      <c r="IT95" s="488">
        <f t="shared" si="1200"/>
        <v>898700</v>
      </c>
      <c r="IU95" s="543"/>
      <c r="IV95" s="397">
        <v>1</v>
      </c>
      <c r="IW95" s="397">
        <v>1</v>
      </c>
      <c r="IX95" s="398">
        <v>1</v>
      </c>
      <c r="IY95" s="398">
        <f t="shared" si="1475"/>
        <v>1</v>
      </c>
      <c r="IZ95" s="398">
        <f t="shared" si="1475"/>
        <v>1</v>
      </c>
      <c r="JA95" s="398">
        <f t="shared" si="1420"/>
        <v>1</v>
      </c>
      <c r="JB95" s="404">
        <f t="shared" si="1421"/>
        <v>898700</v>
      </c>
      <c r="JC95" s="400">
        <f t="shared" si="1422"/>
        <v>0</v>
      </c>
      <c r="JF95" s="621" t="s">
        <v>514</v>
      </c>
      <c r="JG95" s="610" t="s">
        <v>517</v>
      </c>
      <c r="JH95" s="590" t="s">
        <v>235</v>
      </c>
      <c r="JI95" s="611">
        <v>11</v>
      </c>
      <c r="JJ95" s="492">
        <v>62173</v>
      </c>
      <c r="JK95" s="488">
        <f t="shared" si="1205"/>
        <v>683903</v>
      </c>
      <c r="JL95" s="543"/>
      <c r="JM95" s="397">
        <v>1</v>
      </c>
      <c r="JN95" s="397">
        <v>1</v>
      </c>
      <c r="JO95" s="398">
        <v>1</v>
      </c>
      <c r="JP95" s="398">
        <f t="shared" si="1476"/>
        <v>1</v>
      </c>
      <c r="JQ95" s="398">
        <f t="shared" si="1476"/>
        <v>1</v>
      </c>
      <c r="JR95" s="398">
        <f t="shared" si="1426"/>
        <v>1</v>
      </c>
      <c r="JS95" s="404">
        <f t="shared" si="1427"/>
        <v>683903</v>
      </c>
      <c r="JT95" s="400">
        <f t="shared" si="1428"/>
        <v>0</v>
      </c>
    </row>
    <row r="96" spans="2:280" ht="46.5" customHeight="1" thickBot="1">
      <c r="B96" s="483" t="s">
        <v>518</v>
      </c>
      <c r="C96" s="544" t="s">
        <v>519</v>
      </c>
      <c r="D96" s="497" t="s">
        <v>235</v>
      </c>
      <c r="E96" s="545">
        <v>90</v>
      </c>
      <c r="F96" s="492"/>
      <c r="G96" s="488">
        <f t="shared" si="1175"/>
        <v>0</v>
      </c>
      <c r="H96" s="543"/>
      <c r="K96" s="483"/>
      <c r="L96" s="544"/>
      <c r="M96" s="497"/>
      <c r="N96" s="545"/>
      <c r="O96" s="492"/>
      <c r="P96" s="488"/>
      <c r="Q96" s="543"/>
      <c r="R96" s="397" t="e">
        <f t="shared" si="1334"/>
        <v>#N/A</v>
      </c>
      <c r="S96" s="397" t="e">
        <f t="shared" si="1335"/>
        <v>#N/A</v>
      </c>
      <c r="T96" s="398" t="e">
        <f t="shared" si="1336"/>
        <v>#N/A</v>
      </c>
      <c r="U96" s="398">
        <f t="shared" si="1461"/>
        <v>0</v>
      </c>
      <c r="V96" s="398">
        <f t="shared" si="1461"/>
        <v>0</v>
      </c>
      <c r="W96" s="398" t="e">
        <f t="shared" si="1337"/>
        <v>#N/A</v>
      </c>
      <c r="X96" s="404">
        <f t="shared" si="1338"/>
        <v>0</v>
      </c>
      <c r="Y96" s="400">
        <f t="shared" si="1339"/>
        <v>0</v>
      </c>
      <c r="Z96" s="392"/>
      <c r="AA96" s="392"/>
      <c r="AB96" s="621" t="s">
        <v>518</v>
      </c>
      <c r="AC96" s="610" t="s">
        <v>519</v>
      </c>
      <c r="AD96" s="590" t="s">
        <v>235</v>
      </c>
      <c r="AE96" s="611">
        <v>90</v>
      </c>
      <c r="AF96" s="492">
        <v>12350</v>
      </c>
      <c r="AG96" s="488">
        <f t="shared" si="1177"/>
        <v>1111500</v>
      </c>
      <c r="AH96" s="543"/>
      <c r="AI96" s="397">
        <f t="shared" si="1340"/>
        <v>1</v>
      </c>
      <c r="AJ96" s="397">
        <f t="shared" si="1341"/>
        <v>1</v>
      </c>
      <c r="AK96" s="398">
        <f t="shared" si="1342"/>
        <v>1</v>
      </c>
      <c r="AL96" s="398">
        <f t="shared" si="1462"/>
        <v>1</v>
      </c>
      <c r="AM96" s="398">
        <f t="shared" si="1462"/>
        <v>1</v>
      </c>
      <c r="AN96" s="398">
        <f t="shared" si="1343"/>
        <v>1</v>
      </c>
      <c r="AO96" s="404">
        <f t="shared" si="1344"/>
        <v>1111500</v>
      </c>
      <c r="AP96" s="400">
        <f t="shared" si="1345"/>
        <v>0</v>
      </c>
      <c r="AQ96" s="392"/>
      <c r="AR96" s="392"/>
      <c r="AS96" s="940" t="s">
        <v>518</v>
      </c>
      <c r="AT96" s="685" t="s">
        <v>519</v>
      </c>
      <c r="AU96" s="648" t="s">
        <v>235</v>
      </c>
      <c r="AV96" s="686">
        <v>90</v>
      </c>
      <c r="AW96" s="641">
        <v>10426.229879999999</v>
      </c>
      <c r="AX96" s="638">
        <f t="shared" si="1179"/>
        <v>938361</v>
      </c>
      <c r="AY96" s="936"/>
      <c r="AZ96" s="397">
        <f t="shared" si="1346"/>
        <v>1</v>
      </c>
      <c r="BA96" s="397">
        <f t="shared" si="1347"/>
        <v>1</v>
      </c>
      <c r="BB96" s="398">
        <f t="shared" si="1348"/>
        <v>1</v>
      </c>
      <c r="BC96" s="398">
        <f t="shared" si="1463"/>
        <v>1</v>
      </c>
      <c r="BD96" s="398">
        <f t="shared" si="1463"/>
        <v>1</v>
      </c>
      <c r="BE96" s="398">
        <f t="shared" si="1349"/>
        <v>1</v>
      </c>
      <c r="BF96" s="404">
        <f t="shared" si="1350"/>
        <v>938361</v>
      </c>
      <c r="BG96" s="400">
        <f t="shared" si="1351"/>
        <v>0</v>
      </c>
      <c r="BJ96" s="958" t="s">
        <v>766</v>
      </c>
      <c r="BK96" s="1056" t="s">
        <v>835</v>
      </c>
      <c r="BL96" s="711" t="s">
        <v>673</v>
      </c>
      <c r="BM96" s="742">
        <v>90</v>
      </c>
      <c r="BN96" s="713">
        <v>9404</v>
      </c>
      <c r="BO96" s="714">
        <v>846360</v>
      </c>
      <c r="BP96" s="960"/>
      <c r="BQ96" s="397">
        <v>1</v>
      </c>
      <c r="BR96" s="397">
        <f t="shared" si="1352"/>
        <v>1</v>
      </c>
      <c r="BS96" s="398">
        <f t="shared" si="1353"/>
        <v>1</v>
      </c>
      <c r="BT96" s="398">
        <f t="shared" si="1464"/>
        <v>1</v>
      </c>
      <c r="BU96" s="398">
        <f t="shared" si="1464"/>
        <v>1</v>
      </c>
      <c r="BV96" s="398">
        <f t="shared" si="1354"/>
        <v>1</v>
      </c>
      <c r="BW96" s="404">
        <f t="shared" si="1355"/>
        <v>846360</v>
      </c>
      <c r="BX96" s="400">
        <f t="shared" si="1356"/>
        <v>0</v>
      </c>
      <c r="CA96" s="621" t="s">
        <v>518</v>
      </c>
      <c r="CB96" s="775" t="s">
        <v>519</v>
      </c>
      <c r="CC96" s="590" t="s">
        <v>235</v>
      </c>
      <c r="CD96" s="611">
        <v>90</v>
      </c>
      <c r="CE96" s="759">
        <v>3357</v>
      </c>
      <c r="CF96" s="757">
        <f t="shared" si="1182"/>
        <v>302130</v>
      </c>
      <c r="CG96" s="992"/>
      <c r="CH96" s="397">
        <f t="shared" si="1357"/>
        <v>1</v>
      </c>
      <c r="CI96" s="397">
        <f t="shared" si="1358"/>
        <v>1</v>
      </c>
      <c r="CJ96" s="398">
        <f t="shared" si="1359"/>
        <v>1</v>
      </c>
      <c r="CK96" s="398">
        <f t="shared" si="1465"/>
        <v>1</v>
      </c>
      <c r="CL96" s="398">
        <f t="shared" si="1465"/>
        <v>1</v>
      </c>
      <c r="CM96" s="398">
        <f t="shared" si="1360"/>
        <v>1</v>
      </c>
      <c r="CN96" s="404">
        <f t="shared" si="1361"/>
        <v>302130</v>
      </c>
      <c r="CO96" s="400">
        <f t="shared" si="1362"/>
        <v>0</v>
      </c>
      <c r="CR96" s="1019" t="s">
        <v>518</v>
      </c>
      <c r="CS96" s="816" t="s">
        <v>519</v>
      </c>
      <c r="CT96" s="817" t="s">
        <v>235</v>
      </c>
      <c r="CU96" s="818">
        <v>90</v>
      </c>
      <c r="CV96" s="819">
        <v>13340</v>
      </c>
      <c r="CW96" s="820">
        <f t="shared" si="1184"/>
        <v>1200600</v>
      </c>
      <c r="CX96" s="1005"/>
      <c r="CY96" s="397">
        <f t="shared" si="1363"/>
        <v>1</v>
      </c>
      <c r="CZ96" s="397">
        <f t="shared" si="1364"/>
        <v>1</v>
      </c>
      <c r="DA96" s="398">
        <f t="shared" si="1365"/>
        <v>1</v>
      </c>
      <c r="DB96" s="398">
        <f t="shared" si="1466"/>
        <v>1</v>
      </c>
      <c r="DC96" s="398">
        <f t="shared" si="1466"/>
        <v>1</v>
      </c>
      <c r="DD96" s="398">
        <f t="shared" si="1366"/>
        <v>1</v>
      </c>
      <c r="DE96" s="404">
        <f t="shared" si="1367"/>
        <v>1200600</v>
      </c>
      <c r="DF96" s="400">
        <f t="shared" si="1368"/>
        <v>0</v>
      </c>
      <c r="DI96" s="621" t="s">
        <v>518</v>
      </c>
      <c r="DJ96" s="610" t="s">
        <v>519</v>
      </c>
      <c r="DK96" s="590" t="s">
        <v>235</v>
      </c>
      <c r="DL96" s="611">
        <v>90</v>
      </c>
      <c r="DM96" s="492">
        <v>9434</v>
      </c>
      <c r="DN96" s="488">
        <f t="shared" si="1203"/>
        <v>849060</v>
      </c>
      <c r="DO96" s="543"/>
      <c r="DP96" s="397">
        <f t="shared" si="1369"/>
        <v>1</v>
      </c>
      <c r="DQ96" s="397">
        <f t="shared" si="1370"/>
        <v>1</v>
      </c>
      <c r="DR96" s="398">
        <f t="shared" si="1371"/>
        <v>1</v>
      </c>
      <c r="DS96" s="398">
        <f t="shared" si="1467"/>
        <v>1</v>
      </c>
      <c r="DT96" s="398">
        <f t="shared" si="1467"/>
        <v>1</v>
      </c>
      <c r="DU96" s="398">
        <f t="shared" si="1372"/>
        <v>1</v>
      </c>
      <c r="DV96" s="404">
        <f t="shared" si="1373"/>
        <v>849060</v>
      </c>
      <c r="DW96" s="400">
        <f t="shared" si="1374"/>
        <v>0</v>
      </c>
      <c r="DZ96" s="621" t="s">
        <v>518</v>
      </c>
      <c r="EA96" s="610" t="s">
        <v>519</v>
      </c>
      <c r="EB96" s="590" t="s">
        <v>235</v>
      </c>
      <c r="EC96" s="611">
        <v>90</v>
      </c>
      <c r="ED96" s="492">
        <v>8532</v>
      </c>
      <c r="EE96" s="488">
        <f t="shared" si="1187"/>
        <v>767880</v>
      </c>
      <c r="EF96" s="543"/>
      <c r="EG96" s="397">
        <f t="shared" si="1375"/>
        <v>1</v>
      </c>
      <c r="EH96" s="397">
        <f t="shared" si="1376"/>
        <v>1</v>
      </c>
      <c r="EI96" s="398">
        <f t="shared" si="1377"/>
        <v>1</v>
      </c>
      <c r="EJ96" s="398">
        <f t="shared" si="1468"/>
        <v>1</v>
      </c>
      <c r="EK96" s="398">
        <f t="shared" si="1468"/>
        <v>1</v>
      </c>
      <c r="EL96" s="398">
        <f t="shared" si="1378"/>
        <v>1</v>
      </c>
      <c r="EM96" s="404">
        <f t="shared" si="1379"/>
        <v>767880</v>
      </c>
      <c r="EN96" s="400">
        <f t="shared" si="1380"/>
        <v>0</v>
      </c>
      <c r="EQ96" s="621" t="s">
        <v>518</v>
      </c>
      <c r="ER96" s="610" t="s">
        <v>519</v>
      </c>
      <c r="ES96" s="590" t="s">
        <v>235</v>
      </c>
      <c r="ET96" s="611">
        <v>90</v>
      </c>
      <c r="EU96" s="492">
        <v>22400</v>
      </c>
      <c r="EV96" s="488">
        <f t="shared" si="1189"/>
        <v>2016000</v>
      </c>
      <c r="EW96" s="543"/>
      <c r="EX96" s="397">
        <f t="shared" si="1381"/>
        <v>1</v>
      </c>
      <c r="EY96" s="397">
        <f t="shared" si="1382"/>
        <v>1</v>
      </c>
      <c r="EZ96" s="398">
        <f t="shared" si="1383"/>
        <v>1</v>
      </c>
      <c r="FA96" s="398">
        <f t="shared" si="1469"/>
        <v>1</v>
      </c>
      <c r="FB96" s="398">
        <f t="shared" si="1469"/>
        <v>1</v>
      </c>
      <c r="FC96" s="398">
        <f t="shared" si="1384"/>
        <v>1</v>
      </c>
      <c r="FD96" s="404">
        <f t="shared" si="1385"/>
        <v>2016000</v>
      </c>
      <c r="FE96" s="400">
        <f t="shared" si="1386"/>
        <v>0</v>
      </c>
      <c r="FH96" s="621" t="s">
        <v>518</v>
      </c>
      <c r="FI96" s="610" t="s">
        <v>519</v>
      </c>
      <c r="FJ96" s="590" t="s">
        <v>235</v>
      </c>
      <c r="FK96" s="611">
        <v>90</v>
      </c>
      <c r="FL96" s="492">
        <v>11700</v>
      </c>
      <c r="FM96" s="488">
        <f t="shared" si="1191"/>
        <v>1053000</v>
      </c>
      <c r="FN96" s="543"/>
      <c r="FO96" s="397">
        <f t="shared" si="1387"/>
        <v>1</v>
      </c>
      <c r="FP96" s="397">
        <f t="shared" si="1388"/>
        <v>1</v>
      </c>
      <c r="FQ96" s="398">
        <f t="shared" si="1389"/>
        <v>1</v>
      </c>
      <c r="FR96" s="398">
        <f t="shared" si="1470"/>
        <v>1</v>
      </c>
      <c r="FS96" s="398">
        <f t="shared" si="1470"/>
        <v>1</v>
      </c>
      <c r="FT96" s="398">
        <f t="shared" si="1390"/>
        <v>1</v>
      </c>
      <c r="FU96" s="404">
        <f t="shared" si="1391"/>
        <v>1053000</v>
      </c>
      <c r="FV96" s="400">
        <f t="shared" si="1392"/>
        <v>0</v>
      </c>
      <c r="FY96" s="1042" t="s">
        <v>518</v>
      </c>
      <c r="FZ96" s="906" t="s">
        <v>519</v>
      </c>
      <c r="GA96" s="874" t="s">
        <v>235</v>
      </c>
      <c r="GB96" s="907">
        <v>90</v>
      </c>
      <c r="GC96" s="867">
        <v>3700</v>
      </c>
      <c r="GD96" s="864">
        <f t="shared" si="1193"/>
        <v>333000</v>
      </c>
      <c r="GE96" s="1037"/>
      <c r="GF96" s="397">
        <f t="shared" si="1393"/>
        <v>1</v>
      </c>
      <c r="GG96" s="397">
        <f t="shared" si="1394"/>
        <v>1</v>
      </c>
      <c r="GH96" s="398">
        <f t="shared" si="1395"/>
        <v>1</v>
      </c>
      <c r="GI96" s="398">
        <f t="shared" si="1471"/>
        <v>1</v>
      </c>
      <c r="GJ96" s="398">
        <f t="shared" si="1471"/>
        <v>1</v>
      </c>
      <c r="GK96" s="398">
        <f t="shared" si="1396"/>
        <v>1</v>
      </c>
      <c r="GL96" s="404">
        <f t="shared" si="1397"/>
        <v>333000</v>
      </c>
      <c r="GM96" s="400">
        <f t="shared" si="1398"/>
        <v>0</v>
      </c>
      <c r="GP96" s="621" t="s">
        <v>518</v>
      </c>
      <c r="GQ96" s="610" t="s">
        <v>519</v>
      </c>
      <c r="GR96" s="590" t="s">
        <v>235</v>
      </c>
      <c r="GS96" s="611">
        <v>90</v>
      </c>
      <c r="GT96" s="492">
        <v>9480</v>
      </c>
      <c r="GU96" s="488">
        <f t="shared" si="1204"/>
        <v>853200</v>
      </c>
      <c r="GV96" s="543"/>
      <c r="GW96" s="397">
        <f t="shared" si="1399"/>
        <v>1</v>
      </c>
      <c r="GX96" s="397">
        <f t="shared" si="1400"/>
        <v>1</v>
      </c>
      <c r="GY96" s="398">
        <f t="shared" si="1401"/>
        <v>1</v>
      </c>
      <c r="GZ96" s="398">
        <f t="shared" si="1472"/>
        <v>1</v>
      </c>
      <c r="HA96" s="398">
        <f t="shared" si="1472"/>
        <v>1</v>
      </c>
      <c r="HB96" s="398">
        <f t="shared" si="1402"/>
        <v>1</v>
      </c>
      <c r="HC96" s="404">
        <f t="shared" si="1403"/>
        <v>853200</v>
      </c>
      <c r="HD96" s="400">
        <f t="shared" si="1404"/>
        <v>0</v>
      </c>
      <c r="HG96" s="621" t="s">
        <v>518</v>
      </c>
      <c r="HH96" s="610" t="s">
        <v>519</v>
      </c>
      <c r="HI96" s="590" t="s">
        <v>235</v>
      </c>
      <c r="HJ96" s="611">
        <v>90</v>
      </c>
      <c r="HK96" s="492">
        <v>7706.8303863783776</v>
      </c>
      <c r="HL96" s="488">
        <f t="shared" si="1196"/>
        <v>693615</v>
      </c>
      <c r="HM96" s="543"/>
      <c r="HN96" s="397">
        <f t="shared" si="1405"/>
        <v>1</v>
      </c>
      <c r="HO96" s="397">
        <f t="shared" si="1406"/>
        <v>1</v>
      </c>
      <c r="HP96" s="398">
        <f t="shared" si="1407"/>
        <v>1</v>
      </c>
      <c r="HQ96" s="398">
        <f t="shared" si="1473"/>
        <v>1</v>
      </c>
      <c r="HR96" s="398">
        <f t="shared" si="1473"/>
        <v>1</v>
      </c>
      <c r="HS96" s="398">
        <f t="shared" si="1408"/>
        <v>1</v>
      </c>
      <c r="HT96" s="404">
        <f t="shared" si="1409"/>
        <v>693615</v>
      </c>
      <c r="HU96" s="400">
        <f t="shared" si="1410"/>
        <v>0</v>
      </c>
      <c r="HX96" s="621" t="s">
        <v>518</v>
      </c>
      <c r="HY96" s="610" t="s">
        <v>519</v>
      </c>
      <c r="HZ96" s="590" t="s">
        <v>235</v>
      </c>
      <c r="IA96" s="611">
        <v>90</v>
      </c>
      <c r="IB96" s="492">
        <v>12000</v>
      </c>
      <c r="IC96" s="488">
        <f t="shared" si="1198"/>
        <v>1080000</v>
      </c>
      <c r="ID96" s="543"/>
      <c r="IE96" s="397">
        <f t="shared" si="1411"/>
        <v>1</v>
      </c>
      <c r="IF96" s="397">
        <f t="shared" si="1412"/>
        <v>1</v>
      </c>
      <c r="IG96" s="398">
        <f t="shared" si="1413"/>
        <v>1</v>
      </c>
      <c r="IH96" s="398">
        <f t="shared" si="1474"/>
        <v>1</v>
      </c>
      <c r="II96" s="398">
        <f t="shared" si="1474"/>
        <v>1</v>
      </c>
      <c r="IJ96" s="398">
        <f t="shared" si="1414"/>
        <v>1</v>
      </c>
      <c r="IK96" s="404">
        <f t="shared" si="1415"/>
        <v>1080000</v>
      </c>
      <c r="IL96" s="400">
        <f t="shared" si="1416"/>
        <v>0</v>
      </c>
      <c r="IO96" s="621" t="s">
        <v>518</v>
      </c>
      <c r="IP96" s="610" t="s">
        <v>519</v>
      </c>
      <c r="IQ96" s="590" t="s">
        <v>235</v>
      </c>
      <c r="IR96" s="611">
        <v>90</v>
      </c>
      <c r="IS96" s="492">
        <v>6700</v>
      </c>
      <c r="IT96" s="488">
        <f t="shared" si="1200"/>
        <v>603000</v>
      </c>
      <c r="IU96" s="543"/>
      <c r="IV96" s="397">
        <f t="shared" si="1417"/>
        <v>1</v>
      </c>
      <c r="IW96" s="397">
        <f t="shared" si="1418"/>
        <v>1</v>
      </c>
      <c r="IX96" s="398">
        <f t="shared" si="1419"/>
        <v>1</v>
      </c>
      <c r="IY96" s="398">
        <f t="shared" si="1475"/>
        <v>1</v>
      </c>
      <c r="IZ96" s="398">
        <f t="shared" si="1475"/>
        <v>1</v>
      </c>
      <c r="JA96" s="398">
        <f t="shared" si="1420"/>
        <v>1</v>
      </c>
      <c r="JB96" s="404">
        <f t="shared" si="1421"/>
        <v>603000</v>
      </c>
      <c r="JC96" s="400">
        <f t="shared" si="1422"/>
        <v>0</v>
      </c>
      <c r="JF96" s="621" t="s">
        <v>518</v>
      </c>
      <c r="JG96" s="610" t="s">
        <v>519</v>
      </c>
      <c r="JH96" s="590" t="s">
        <v>235</v>
      </c>
      <c r="JI96" s="611">
        <v>90</v>
      </c>
      <c r="JJ96" s="492">
        <v>9357</v>
      </c>
      <c r="JK96" s="488">
        <f t="shared" si="1205"/>
        <v>842130</v>
      </c>
      <c r="JL96" s="543"/>
      <c r="JM96" s="397">
        <f t="shared" si="1423"/>
        <v>1</v>
      </c>
      <c r="JN96" s="397">
        <f t="shared" si="1424"/>
        <v>1</v>
      </c>
      <c r="JO96" s="398">
        <f t="shared" si="1425"/>
        <v>1</v>
      </c>
      <c r="JP96" s="398">
        <f t="shared" si="1476"/>
        <v>1</v>
      </c>
      <c r="JQ96" s="398">
        <f t="shared" si="1476"/>
        <v>1</v>
      </c>
      <c r="JR96" s="398">
        <f t="shared" si="1426"/>
        <v>1</v>
      </c>
      <c r="JS96" s="404">
        <f t="shared" si="1427"/>
        <v>842130</v>
      </c>
      <c r="JT96" s="400">
        <f t="shared" si="1428"/>
        <v>0</v>
      </c>
    </row>
    <row r="97" spans="2:280" ht="18.75" thickTop="1" thickBot="1">
      <c r="B97" s="494" t="s">
        <v>520</v>
      </c>
      <c r="C97" s="477" t="s">
        <v>231</v>
      </c>
      <c r="D97" s="478"/>
      <c r="E97" s="542"/>
      <c r="F97" s="480"/>
      <c r="G97" s="495"/>
      <c r="H97" s="500">
        <f>SUM(G99:G105)</f>
        <v>0</v>
      </c>
      <c r="K97" s="494"/>
      <c r="L97" s="477"/>
      <c r="M97" s="478"/>
      <c r="N97" s="542"/>
      <c r="O97" s="480"/>
      <c r="P97" s="495"/>
      <c r="Q97" s="500"/>
      <c r="R97" s="397"/>
      <c r="S97" s="397"/>
      <c r="T97" s="401"/>
      <c r="U97" s="401"/>
      <c r="V97" s="401"/>
      <c r="W97" s="401"/>
      <c r="X97" s="402"/>
      <c r="Y97" s="403"/>
      <c r="Z97" s="392"/>
      <c r="AA97" s="392"/>
      <c r="AB97" s="622" t="s">
        <v>520</v>
      </c>
      <c r="AC97" s="587" t="s">
        <v>231</v>
      </c>
      <c r="AD97" s="588"/>
      <c r="AE97" s="609"/>
      <c r="AF97" s="480"/>
      <c r="AG97" s="495"/>
      <c r="AH97" s="500">
        <f>SUM(AG99:AG105)</f>
        <v>66534185</v>
      </c>
      <c r="AI97" s="397"/>
      <c r="AJ97" s="397"/>
      <c r="AK97" s="401"/>
      <c r="AL97" s="401"/>
      <c r="AM97" s="401"/>
      <c r="AN97" s="401"/>
      <c r="AO97" s="402"/>
      <c r="AP97" s="403"/>
      <c r="AQ97" s="392"/>
      <c r="AR97" s="392"/>
      <c r="AS97" s="941" t="s">
        <v>520</v>
      </c>
      <c r="AT97" s="653" t="s">
        <v>231</v>
      </c>
      <c r="AU97" s="644"/>
      <c r="AV97" s="683"/>
      <c r="AW97" s="646"/>
      <c r="AX97" s="647"/>
      <c r="AY97" s="930">
        <f>SUM(AX99:AX105)</f>
        <v>64571526</v>
      </c>
      <c r="AZ97" s="397"/>
      <c r="BA97" s="397"/>
      <c r="BB97" s="401"/>
      <c r="BC97" s="401"/>
      <c r="BD97" s="401"/>
      <c r="BE97" s="401"/>
      <c r="BF97" s="402"/>
      <c r="BG97" s="403"/>
      <c r="BJ97" s="716" t="s">
        <v>767</v>
      </c>
      <c r="BK97" s="743" t="s">
        <v>680</v>
      </c>
      <c r="BL97" s="717"/>
      <c r="BM97" s="717"/>
      <c r="BN97" s="717"/>
      <c r="BO97" s="717"/>
      <c r="BP97" s="966">
        <v>51773755</v>
      </c>
      <c r="BQ97" s="397"/>
      <c r="BR97" s="397"/>
      <c r="BS97" s="401"/>
      <c r="BT97" s="401"/>
      <c r="BU97" s="401"/>
      <c r="BV97" s="401"/>
      <c r="BW97" s="402"/>
      <c r="BX97" s="403"/>
      <c r="CA97" s="622" t="s">
        <v>520</v>
      </c>
      <c r="CB97" s="587" t="s">
        <v>231</v>
      </c>
      <c r="CC97" s="588"/>
      <c r="CD97" s="609"/>
      <c r="CE97" s="761"/>
      <c r="CF97" s="762"/>
      <c r="CG97" s="980">
        <f>SUM(CF99:CF105)</f>
        <v>102326396</v>
      </c>
      <c r="CH97" s="397"/>
      <c r="CI97" s="397"/>
      <c r="CJ97" s="401"/>
      <c r="CK97" s="401"/>
      <c r="CL97" s="401"/>
      <c r="CM97" s="401"/>
      <c r="CN97" s="402"/>
      <c r="CO97" s="403"/>
      <c r="CR97" s="1016" t="s">
        <v>520</v>
      </c>
      <c r="CS97" s="801" t="s">
        <v>231</v>
      </c>
      <c r="CT97" s="802"/>
      <c r="CU97" s="803"/>
      <c r="CV97" s="804"/>
      <c r="CW97" s="805"/>
      <c r="CX97" s="1000">
        <f>SUM(CW99:CW105)</f>
        <v>64703640</v>
      </c>
      <c r="CY97" s="397"/>
      <c r="CZ97" s="397"/>
      <c r="DA97" s="401"/>
      <c r="DB97" s="401"/>
      <c r="DC97" s="401"/>
      <c r="DD97" s="401"/>
      <c r="DE97" s="402"/>
      <c r="DF97" s="403"/>
      <c r="DI97" s="622" t="s">
        <v>520</v>
      </c>
      <c r="DJ97" s="587" t="s">
        <v>231</v>
      </c>
      <c r="DK97" s="588"/>
      <c r="DL97" s="609"/>
      <c r="DM97" s="480"/>
      <c r="DN97" s="495"/>
      <c r="DO97" s="500">
        <f>SUM(DN99:DN105)</f>
        <v>51942480</v>
      </c>
      <c r="DP97" s="397"/>
      <c r="DQ97" s="397"/>
      <c r="DR97" s="401"/>
      <c r="DS97" s="401"/>
      <c r="DT97" s="401"/>
      <c r="DU97" s="401"/>
      <c r="DV97" s="402"/>
      <c r="DW97" s="403"/>
      <c r="DZ97" s="622" t="s">
        <v>520</v>
      </c>
      <c r="EA97" s="587" t="s">
        <v>231</v>
      </c>
      <c r="EB97" s="588"/>
      <c r="EC97" s="609"/>
      <c r="ED97" s="480"/>
      <c r="EE97" s="495"/>
      <c r="EF97" s="500">
        <f>SUM(EE99:EE105)</f>
        <v>46540913</v>
      </c>
      <c r="EG97" s="397"/>
      <c r="EH97" s="397"/>
      <c r="EI97" s="401"/>
      <c r="EJ97" s="401"/>
      <c r="EK97" s="401"/>
      <c r="EL97" s="401"/>
      <c r="EM97" s="402"/>
      <c r="EN97" s="403"/>
      <c r="EQ97" s="622" t="s">
        <v>520</v>
      </c>
      <c r="ER97" s="587" t="s">
        <v>231</v>
      </c>
      <c r="ES97" s="588"/>
      <c r="ET97" s="609"/>
      <c r="EU97" s="480"/>
      <c r="EV97" s="495"/>
      <c r="EW97" s="500">
        <f>SUM(EV99:EV105)</f>
        <v>87238000</v>
      </c>
      <c r="EX97" s="397"/>
      <c r="EY97" s="397"/>
      <c r="EZ97" s="401"/>
      <c r="FA97" s="401"/>
      <c r="FB97" s="401"/>
      <c r="FC97" s="401"/>
      <c r="FD97" s="402"/>
      <c r="FE97" s="403"/>
      <c r="FH97" s="622" t="s">
        <v>520</v>
      </c>
      <c r="FI97" s="587" t="s">
        <v>231</v>
      </c>
      <c r="FJ97" s="588"/>
      <c r="FK97" s="609"/>
      <c r="FL97" s="480"/>
      <c r="FM97" s="495"/>
      <c r="FN97" s="500">
        <f>SUM(FM99:FM105)</f>
        <v>110931390</v>
      </c>
      <c r="FO97" s="397"/>
      <c r="FP97" s="397"/>
      <c r="FQ97" s="401"/>
      <c r="FR97" s="401"/>
      <c r="FS97" s="401"/>
      <c r="FT97" s="401"/>
      <c r="FU97" s="402"/>
      <c r="FV97" s="403"/>
      <c r="FY97" s="1043" t="s">
        <v>520</v>
      </c>
      <c r="FZ97" s="869" t="s">
        <v>231</v>
      </c>
      <c r="GA97" s="870"/>
      <c r="GB97" s="904"/>
      <c r="GC97" s="872"/>
      <c r="GD97" s="873"/>
      <c r="GE97" s="1031">
        <f>SUM(GD99:GD105)</f>
        <v>67377575</v>
      </c>
      <c r="GF97" s="397"/>
      <c r="GG97" s="397"/>
      <c r="GH97" s="401"/>
      <c r="GI97" s="401"/>
      <c r="GJ97" s="401"/>
      <c r="GK97" s="401"/>
      <c r="GL97" s="402"/>
      <c r="GM97" s="403"/>
      <c r="GP97" s="622" t="s">
        <v>520</v>
      </c>
      <c r="GQ97" s="587" t="s">
        <v>231</v>
      </c>
      <c r="GR97" s="588"/>
      <c r="GS97" s="609"/>
      <c r="GT97" s="480"/>
      <c r="GU97" s="495"/>
      <c r="GV97" s="500">
        <f>SUM(GU99:GU105)</f>
        <v>52192065</v>
      </c>
      <c r="GW97" s="397"/>
      <c r="GX97" s="397"/>
      <c r="GY97" s="401"/>
      <c r="GZ97" s="401"/>
      <c r="HA97" s="401"/>
      <c r="HB97" s="401"/>
      <c r="HC97" s="402"/>
      <c r="HD97" s="403"/>
      <c r="HG97" s="622" t="s">
        <v>520</v>
      </c>
      <c r="HH97" s="587" t="s">
        <v>231</v>
      </c>
      <c r="HI97" s="588"/>
      <c r="HJ97" s="609"/>
      <c r="HK97" s="480"/>
      <c r="HL97" s="495"/>
      <c r="HM97" s="500">
        <f>SUM(HL99:HL105)</f>
        <v>84537432</v>
      </c>
      <c r="HN97" s="397"/>
      <c r="HO97" s="397"/>
      <c r="HP97" s="401"/>
      <c r="HQ97" s="401"/>
      <c r="HR97" s="401"/>
      <c r="HS97" s="401"/>
      <c r="HT97" s="402"/>
      <c r="HU97" s="403"/>
      <c r="HX97" s="622" t="s">
        <v>520</v>
      </c>
      <c r="HY97" s="587" t="s">
        <v>231</v>
      </c>
      <c r="HZ97" s="588"/>
      <c r="IA97" s="609"/>
      <c r="IB97" s="480"/>
      <c r="IC97" s="495"/>
      <c r="ID97" s="500">
        <f>SUM(IC99:IC105)</f>
        <v>78795000</v>
      </c>
      <c r="IE97" s="397"/>
      <c r="IF97" s="397"/>
      <c r="IG97" s="401"/>
      <c r="IH97" s="401"/>
      <c r="II97" s="401"/>
      <c r="IJ97" s="401"/>
      <c r="IK97" s="402"/>
      <c r="IL97" s="403"/>
      <c r="IO97" s="622" t="s">
        <v>520</v>
      </c>
      <c r="IP97" s="587" t="s">
        <v>231</v>
      </c>
      <c r="IQ97" s="588"/>
      <c r="IR97" s="609"/>
      <c r="IS97" s="480"/>
      <c r="IT97" s="495"/>
      <c r="IU97" s="500">
        <f>SUM(IT99:IT105)</f>
        <v>73902500</v>
      </c>
      <c r="IV97" s="397"/>
      <c r="IW97" s="397"/>
      <c r="IX97" s="401"/>
      <c r="IY97" s="401"/>
      <c r="IZ97" s="401"/>
      <c r="JA97" s="401"/>
      <c r="JB97" s="402"/>
      <c r="JC97" s="403"/>
      <c r="JF97" s="622" t="s">
        <v>520</v>
      </c>
      <c r="JG97" s="587" t="s">
        <v>231</v>
      </c>
      <c r="JH97" s="588"/>
      <c r="JI97" s="609"/>
      <c r="JJ97" s="480"/>
      <c r="JK97" s="495"/>
      <c r="JL97" s="500">
        <f>SUM(JK99:JK105)</f>
        <v>51523870</v>
      </c>
      <c r="JM97" s="397"/>
      <c r="JN97" s="397"/>
      <c r="JO97" s="401"/>
      <c r="JP97" s="401"/>
      <c r="JQ97" s="401"/>
      <c r="JR97" s="401"/>
      <c r="JS97" s="402"/>
      <c r="JT97" s="403"/>
    </row>
    <row r="98" spans="2:280" ht="57" customHeight="1" thickTop="1" thickBot="1">
      <c r="B98" s="524"/>
      <c r="C98" s="525" t="s">
        <v>232</v>
      </c>
      <c r="D98" s="526"/>
      <c r="E98" s="526"/>
      <c r="F98" s="527"/>
      <c r="G98" s="528"/>
      <c r="H98" s="543"/>
      <c r="K98" s="524"/>
      <c r="L98" s="526"/>
      <c r="M98" s="526"/>
      <c r="N98" s="526"/>
      <c r="O98" s="527"/>
      <c r="P98" s="528"/>
      <c r="Q98" s="543"/>
      <c r="R98" s="397"/>
      <c r="S98" s="397"/>
      <c r="T98" s="401"/>
      <c r="U98" s="401"/>
      <c r="V98" s="401"/>
      <c r="W98" s="401"/>
      <c r="X98" s="402"/>
      <c r="Y98" s="403"/>
      <c r="Z98" s="392"/>
      <c r="AA98" s="392"/>
      <c r="AB98" s="628"/>
      <c r="AC98" s="602" t="s">
        <v>232</v>
      </c>
      <c r="AD98" s="602"/>
      <c r="AE98" s="602"/>
      <c r="AF98" s="527"/>
      <c r="AG98" s="528"/>
      <c r="AH98" s="543"/>
      <c r="AI98" s="397"/>
      <c r="AJ98" s="397"/>
      <c r="AK98" s="401"/>
      <c r="AL98" s="401"/>
      <c r="AM98" s="401"/>
      <c r="AN98" s="401"/>
      <c r="AO98" s="402"/>
      <c r="AP98" s="403"/>
      <c r="AQ98" s="392"/>
      <c r="AR98" s="392"/>
      <c r="AS98" s="947"/>
      <c r="AT98" s="679" t="s">
        <v>232</v>
      </c>
      <c r="AU98" s="670"/>
      <c r="AV98" s="670"/>
      <c r="AW98" s="671"/>
      <c r="AX98" s="672"/>
      <c r="AY98" s="936"/>
      <c r="AZ98" s="397"/>
      <c r="BA98" s="397"/>
      <c r="BB98" s="401"/>
      <c r="BC98" s="401"/>
      <c r="BD98" s="401"/>
      <c r="BE98" s="401"/>
      <c r="BF98" s="402"/>
      <c r="BG98" s="403"/>
      <c r="BJ98" s="731"/>
      <c r="BK98" s="734" t="s">
        <v>681</v>
      </c>
      <c r="BL98" s="731"/>
      <c r="BM98" s="731"/>
      <c r="BN98" s="731"/>
      <c r="BO98" s="731"/>
      <c r="BP98" s="706"/>
      <c r="BQ98" s="397"/>
      <c r="BR98" s="397"/>
      <c r="BS98" s="401"/>
      <c r="BT98" s="401"/>
      <c r="BU98" s="401"/>
      <c r="BV98" s="401"/>
      <c r="BW98" s="402"/>
      <c r="BX98" s="403"/>
      <c r="CA98" s="628"/>
      <c r="CB98" s="602" t="s">
        <v>232</v>
      </c>
      <c r="CC98" s="602"/>
      <c r="CD98" s="602"/>
      <c r="CE98" s="602"/>
      <c r="CF98" s="602"/>
      <c r="CG98" s="991"/>
      <c r="CH98" s="397"/>
      <c r="CI98" s="397"/>
      <c r="CJ98" s="401"/>
      <c r="CK98" s="401"/>
      <c r="CL98" s="401"/>
      <c r="CM98" s="401"/>
      <c r="CN98" s="402"/>
      <c r="CO98" s="403"/>
      <c r="CR98" s="1023"/>
      <c r="CS98" s="834" t="s">
        <v>232</v>
      </c>
      <c r="CT98" s="835"/>
      <c r="CU98" s="835"/>
      <c r="CV98" s="835"/>
      <c r="CW98" s="835"/>
      <c r="CX98" s="1009"/>
      <c r="CY98" s="397"/>
      <c r="CZ98" s="397"/>
      <c r="DA98" s="401"/>
      <c r="DB98" s="401"/>
      <c r="DC98" s="401"/>
      <c r="DD98" s="401"/>
      <c r="DE98" s="402"/>
      <c r="DF98" s="403"/>
      <c r="DI98" s="628"/>
      <c r="DJ98" s="602" t="s">
        <v>232</v>
      </c>
      <c r="DK98" s="602"/>
      <c r="DL98" s="602"/>
      <c r="DM98" s="527"/>
      <c r="DN98" s="528"/>
      <c r="DO98" s="543"/>
      <c r="DP98" s="397"/>
      <c r="DQ98" s="397"/>
      <c r="DR98" s="401"/>
      <c r="DS98" s="401"/>
      <c r="DT98" s="401"/>
      <c r="DU98" s="401"/>
      <c r="DV98" s="402"/>
      <c r="DW98" s="403"/>
      <c r="DZ98" s="628"/>
      <c r="EA98" s="602" t="s">
        <v>232</v>
      </c>
      <c r="EB98" s="602"/>
      <c r="EC98" s="602"/>
      <c r="ED98" s="527"/>
      <c r="EE98" s="528"/>
      <c r="EF98" s="543"/>
      <c r="EG98" s="397"/>
      <c r="EH98" s="397"/>
      <c r="EI98" s="401"/>
      <c r="EJ98" s="401"/>
      <c r="EK98" s="401"/>
      <c r="EL98" s="401"/>
      <c r="EM98" s="402"/>
      <c r="EN98" s="403"/>
      <c r="EQ98" s="628"/>
      <c r="ER98" s="602" t="s">
        <v>232</v>
      </c>
      <c r="ES98" s="602"/>
      <c r="ET98" s="602"/>
      <c r="EU98" s="527"/>
      <c r="EV98" s="528"/>
      <c r="EW98" s="543"/>
      <c r="EX98" s="397"/>
      <c r="EY98" s="397"/>
      <c r="EZ98" s="401"/>
      <c r="FA98" s="401"/>
      <c r="FB98" s="401"/>
      <c r="FC98" s="401"/>
      <c r="FD98" s="402"/>
      <c r="FE98" s="403"/>
      <c r="FH98" s="628"/>
      <c r="FI98" s="602" t="s">
        <v>232</v>
      </c>
      <c r="FJ98" s="602"/>
      <c r="FK98" s="602"/>
      <c r="FL98" s="527"/>
      <c r="FM98" s="528"/>
      <c r="FN98" s="543"/>
      <c r="FO98" s="397"/>
      <c r="FP98" s="397"/>
      <c r="FQ98" s="401"/>
      <c r="FR98" s="401"/>
      <c r="FS98" s="401"/>
      <c r="FT98" s="401"/>
      <c r="FU98" s="402"/>
      <c r="FV98" s="403"/>
      <c r="FY98" s="1049"/>
      <c r="FZ98" s="892" t="s">
        <v>232</v>
      </c>
      <c r="GA98" s="892"/>
      <c r="GB98" s="892"/>
      <c r="GC98" s="893"/>
      <c r="GD98" s="894"/>
      <c r="GE98" s="1037"/>
      <c r="GF98" s="397"/>
      <c r="GG98" s="397"/>
      <c r="GH98" s="401"/>
      <c r="GI98" s="401"/>
      <c r="GJ98" s="401"/>
      <c r="GK98" s="401"/>
      <c r="GL98" s="402"/>
      <c r="GM98" s="403"/>
      <c r="GP98" s="628"/>
      <c r="GQ98" s="602" t="s">
        <v>232</v>
      </c>
      <c r="GR98" s="602"/>
      <c r="GS98" s="602"/>
      <c r="GT98" s="527"/>
      <c r="GU98" s="528"/>
      <c r="GV98" s="543"/>
      <c r="GW98" s="397"/>
      <c r="GX98" s="397"/>
      <c r="GY98" s="401"/>
      <c r="GZ98" s="401"/>
      <c r="HA98" s="401"/>
      <c r="HB98" s="401"/>
      <c r="HC98" s="402"/>
      <c r="HD98" s="403"/>
      <c r="HG98" s="628"/>
      <c r="HH98" s="602" t="s">
        <v>232</v>
      </c>
      <c r="HI98" s="602"/>
      <c r="HJ98" s="602"/>
      <c r="HK98" s="527"/>
      <c r="HL98" s="528"/>
      <c r="HM98" s="543"/>
      <c r="HN98" s="397"/>
      <c r="HO98" s="397"/>
      <c r="HP98" s="401"/>
      <c r="HQ98" s="401"/>
      <c r="HR98" s="401"/>
      <c r="HS98" s="401"/>
      <c r="HT98" s="402"/>
      <c r="HU98" s="403"/>
      <c r="HX98" s="628"/>
      <c r="HY98" s="602" t="s">
        <v>232</v>
      </c>
      <c r="HZ98" s="602"/>
      <c r="IA98" s="602"/>
      <c r="IB98" s="527"/>
      <c r="IC98" s="528"/>
      <c r="ID98" s="543"/>
      <c r="IE98" s="397"/>
      <c r="IF98" s="397"/>
      <c r="IG98" s="401"/>
      <c r="IH98" s="401"/>
      <c r="II98" s="401"/>
      <c r="IJ98" s="401"/>
      <c r="IK98" s="402"/>
      <c r="IL98" s="403"/>
      <c r="IO98" s="628"/>
      <c r="IP98" s="602" t="s">
        <v>232</v>
      </c>
      <c r="IQ98" s="602"/>
      <c r="IR98" s="602"/>
      <c r="IS98" s="527"/>
      <c r="IT98" s="528"/>
      <c r="IU98" s="543"/>
      <c r="IV98" s="397"/>
      <c r="IW98" s="397"/>
      <c r="IX98" s="401"/>
      <c r="IY98" s="401"/>
      <c r="IZ98" s="401"/>
      <c r="JA98" s="401"/>
      <c r="JB98" s="402"/>
      <c r="JC98" s="403"/>
      <c r="JF98" s="628"/>
      <c r="JG98" s="602" t="s">
        <v>232</v>
      </c>
      <c r="JH98" s="602"/>
      <c r="JI98" s="602"/>
      <c r="JJ98" s="527"/>
      <c r="JK98" s="528"/>
      <c r="JL98" s="543"/>
      <c r="JM98" s="397"/>
      <c r="JN98" s="397"/>
      <c r="JO98" s="401"/>
      <c r="JP98" s="401"/>
      <c r="JQ98" s="401"/>
      <c r="JR98" s="401"/>
      <c r="JS98" s="402"/>
      <c r="JT98" s="403"/>
    </row>
    <row r="99" spans="2:280" ht="49.5" customHeight="1" thickTop="1">
      <c r="B99" s="483" t="s">
        <v>268</v>
      </c>
      <c r="C99" s="544" t="s">
        <v>521</v>
      </c>
      <c r="D99" s="497" t="s">
        <v>235</v>
      </c>
      <c r="E99" s="545">
        <v>880</v>
      </c>
      <c r="F99" s="492"/>
      <c r="G99" s="488">
        <f t="shared" ref="G99:G105" si="1477">ROUND(E99*F99,0)</f>
        <v>0</v>
      </c>
      <c r="H99" s="543"/>
      <c r="K99" s="483"/>
      <c r="L99" s="544"/>
      <c r="M99" s="497"/>
      <c r="N99" s="545"/>
      <c r="O99" s="492"/>
      <c r="P99" s="488"/>
      <c r="Q99" s="543"/>
      <c r="R99" s="397" t="e">
        <f t="shared" ref="R99:R105" si="1478">IF(EXACT(VLOOKUP(K99,OFERTA_0,2,FALSE),L99),1,0)</f>
        <v>#N/A</v>
      </c>
      <c r="S99" s="397" t="e">
        <f t="shared" ref="S99:S105" si="1479">IF(EXACT(VLOOKUP(K99,OFERTA_0,3,FALSE),M99),1,0)</f>
        <v>#N/A</v>
      </c>
      <c r="T99" s="398" t="e">
        <f t="shared" ref="T99:T105" si="1480">IF(EXACT(VLOOKUP(K99,OFERTA_0,4,FALSE),N99),1,0)</f>
        <v>#N/A</v>
      </c>
      <c r="U99" s="398">
        <f t="shared" ref="U99:U100" si="1481">IF(O99=0,0,1)</f>
        <v>0</v>
      </c>
      <c r="V99" s="398">
        <f t="shared" ref="V99:V100" si="1482">IF(P99=0,0,1)</f>
        <v>0</v>
      </c>
      <c r="W99" s="398" t="e">
        <f t="shared" ref="W99:W100" si="1483">PRODUCT(R99:V99)</f>
        <v>#N/A</v>
      </c>
      <c r="X99" s="404">
        <f t="shared" ref="X99:X100" si="1484">ROUND(P99,0)</f>
        <v>0</v>
      </c>
      <c r="Y99" s="400">
        <f t="shared" ref="Y99:Y100" si="1485">P99-X99</f>
        <v>0</v>
      </c>
      <c r="Z99" s="392"/>
      <c r="AA99" s="392"/>
      <c r="AB99" s="621" t="s">
        <v>268</v>
      </c>
      <c r="AC99" s="610" t="s">
        <v>521</v>
      </c>
      <c r="AD99" s="590" t="s">
        <v>235</v>
      </c>
      <c r="AE99" s="611">
        <v>880</v>
      </c>
      <c r="AF99" s="492">
        <v>7147.32</v>
      </c>
      <c r="AG99" s="488">
        <f t="shared" ref="AG99:AG105" si="1486">ROUND(AE99*AF99,0)</f>
        <v>6289642</v>
      </c>
      <c r="AH99" s="543"/>
      <c r="AI99" s="397">
        <f t="shared" ref="AI99:AI105" si="1487">IF(EXACT(VLOOKUP(AB99,OFERTA_0,2,FALSE),AC99),1,0)</f>
        <v>1</v>
      </c>
      <c r="AJ99" s="397">
        <f t="shared" ref="AJ99:AJ105" si="1488">IF(EXACT(VLOOKUP(AB99,OFERTA_0,3,FALSE),AD99),1,0)</f>
        <v>1</v>
      </c>
      <c r="AK99" s="398">
        <f t="shared" ref="AK99:AK105" si="1489">IF(EXACT(VLOOKUP(AB99,OFERTA_0,4,FALSE),AE99),1,0)</f>
        <v>1</v>
      </c>
      <c r="AL99" s="398">
        <f t="shared" ref="AL99:AL105" si="1490">IF(AF99=0,0,1)</f>
        <v>1</v>
      </c>
      <c r="AM99" s="398">
        <f t="shared" ref="AM99:AM105" si="1491">IF(AG99=0,0,1)</f>
        <v>1</v>
      </c>
      <c r="AN99" s="398">
        <f t="shared" ref="AN99:AN100" si="1492">PRODUCT(AI99:AM99)</f>
        <v>1</v>
      </c>
      <c r="AO99" s="404">
        <f t="shared" ref="AO99:AO100" si="1493">ROUND(AG99,0)</f>
        <v>6289642</v>
      </c>
      <c r="AP99" s="400">
        <f t="shared" ref="AP99:AP100" si="1494">AG99-AO99</f>
        <v>0</v>
      </c>
      <c r="AQ99" s="392"/>
      <c r="AR99" s="392"/>
      <c r="AS99" s="940" t="s">
        <v>268</v>
      </c>
      <c r="AT99" s="685" t="s">
        <v>521</v>
      </c>
      <c r="AU99" s="648" t="s">
        <v>235</v>
      </c>
      <c r="AV99" s="686">
        <v>880</v>
      </c>
      <c r="AW99" s="641">
        <v>11204.102279999999</v>
      </c>
      <c r="AX99" s="638">
        <f t="shared" ref="AX99:AX105" si="1495">ROUND(AV99*AW99,0)</f>
        <v>9859610</v>
      </c>
      <c r="AY99" s="936"/>
      <c r="AZ99" s="397">
        <f t="shared" ref="AZ99:AZ105" si="1496">IF(EXACT(VLOOKUP(AS99,OFERTA_0,2,FALSE),AT99),1,0)</f>
        <v>1</v>
      </c>
      <c r="BA99" s="397">
        <f t="shared" ref="BA99:BA105" si="1497">IF(EXACT(VLOOKUP(AS99,OFERTA_0,3,FALSE),AU99),1,0)</f>
        <v>1</v>
      </c>
      <c r="BB99" s="398">
        <f t="shared" ref="BB99:BB105" si="1498">IF(EXACT(VLOOKUP(AS99,OFERTA_0,4,FALSE),AV99),1,0)</f>
        <v>1</v>
      </c>
      <c r="BC99" s="398">
        <f t="shared" ref="BC99:BC105" si="1499">IF(AW99=0,0,1)</f>
        <v>1</v>
      </c>
      <c r="BD99" s="398">
        <f t="shared" ref="BD99:BD105" si="1500">IF(AX99=0,0,1)</f>
        <v>1</v>
      </c>
      <c r="BE99" s="398">
        <f t="shared" ref="BE99:BE100" si="1501">PRODUCT(AZ99:BD99)</f>
        <v>1</v>
      </c>
      <c r="BF99" s="404">
        <f t="shared" ref="BF99:BF100" si="1502">ROUND(AX99,0)</f>
        <v>9859610</v>
      </c>
      <c r="BG99" s="400">
        <f t="shared" ref="BG99:BG100" si="1503">AX99-BF99</f>
        <v>0</v>
      </c>
      <c r="BJ99" s="958" t="s">
        <v>768</v>
      </c>
      <c r="BK99" s="1056" t="s">
        <v>521</v>
      </c>
      <c r="BL99" s="711" t="s">
        <v>673</v>
      </c>
      <c r="BM99" s="742">
        <v>880</v>
      </c>
      <c r="BN99" s="713">
        <v>7279</v>
      </c>
      <c r="BO99" s="714">
        <v>6405520</v>
      </c>
      <c r="BP99" s="960"/>
      <c r="BQ99" s="397">
        <f t="shared" ref="BQ99:BQ105" si="1504">IF(EXACT(VLOOKUP(BJ99,OFERTA_0,2,FALSE),BK99),1,0)</f>
        <v>1</v>
      </c>
      <c r="BR99" s="397">
        <f t="shared" ref="BR99:BR105" si="1505">IF(EXACT(VLOOKUP(BJ99,OFERTA_0,3,FALSE),BL99),1,0)</f>
        <v>1</v>
      </c>
      <c r="BS99" s="398">
        <f t="shared" ref="BS99:BS105" si="1506">IF(EXACT(VLOOKUP(BJ99,OFERTA_0,4,FALSE),BM99),1,0)</f>
        <v>1</v>
      </c>
      <c r="BT99" s="398">
        <f t="shared" ref="BT99:BT105" si="1507">IF(BN99=0,0,1)</f>
        <v>1</v>
      </c>
      <c r="BU99" s="398">
        <f t="shared" ref="BU99:BU105" si="1508">IF(BO99=0,0,1)</f>
        <v>1</v>
      </c>
      <c r="BV99" s="398">
        <f t="shared" ref="BV99:BV100" si="1509">PRODUCT(BQ99:BU99)</f>
        <v>1</v>
      </c>
      <c r="BW99" s="404">
        <f t="shared" ref="BW99:BW100" si="1510">ROUND(BO99,0)</f>
        <v>6405520</v>
      </c>
      <c r="BX99" s="400">
        <f t="shared" ref="BX99:BX100" si="1511">BO99-BW99</f>
        <v>0</v>
      </c>
      <c r="CA99" s="621" t="s">
        <v>268</v>
      </c>
      <c r="CB99" s="775" t="s">
        <v>521</v>
      </c>
      <c r="CC99" s="590" t="s">
        <v>235</v>
      </c>
      <c r="CD99" s="611">
        <v>880</v>
      </c>
      <c r="CE99" s="759">
        <v>16785</v>
      </c>
      <c r="CF99" s="757">
        <f t="shared" ref="CF99:CF105" si="1512">ROUND(CD99*CE99,0)</f>
        <v>14770800</v>
      </c>
      <c r="CG99" s="992"/>
      <c r="CH99" s="397">
        <f t="shared" ref="CH99:CH105" si="1513">IF(EXACT(VLOOKUP(CA99,OFERTA_0,2,FALSE),CB99),1,0)</f>
        <v>1</v>
      </c>
      <c r="CI99" s="397">
        <f t="shared" ref="CI99:CI105" si="1514">IF(EXACT(VLOOKUP(CA99,OFERTA_0,3,FALSE),CC99),1,0)</f>
        <v>1</v>
      </c>
      <c r="CJ99" s="398">
        <f t="shared" ref="CJ99:CJ105" si="1515">IF(EXACT(VLOOKUP(CA99,OFERTA_0,4,FALSE),CD99),1,0)</f>
        <v>1</v>
      </c>
      <c r="CK99" s="398">
        <f t="shared" ref="CK99:CK105" si="1516">IF(CE99=0,0,1)</f>
        <v>1</v>
      </c>
      <c r="CL99" s="398">
        <f t="shared" ref="CL99:CL105" si="1517">IF(CF99=0,0,1)</f>
        <v>1</v>
      </c>
      <c r="CM99" s="398">
        <f t="shared" ref="CM99:CM100" si="1518">PRODUCT(CH99:CL99)</f>
        <v>1</v>
      </c>
      <c r="CN99" s="404">
        <f t="shared" ref="CN99:CN100" si="1519">ROUND(CF99,0)</f>
        <v>14770800</v>
      </c>
      <c r="CO99" s="400">
        <f t="shared" ref="CO99:CO100" si="1520">CF99-CN99</f>
        <v>0</v>
      </c>
      <c r="CR99" s="1014" t="s">
        <v>268</v>
      </c>
      <c r="CS99" s="824" t="s">
        <v>521</v>
      </c>
      <c r="CT99" s="825" t="s">
        <v>235</v>
      </c>
      <c r="CU99" s="790">
        <v>880</v>
      </c>
      <c r="CV99" s="791">
        <v>9048</v>
      </c>
      <c r="CW99" s="826">
        <f t="shared" ref="CW99:CW105" si="1521">ROUND(CU99*CV99,0)</f>
        <v>7962240</v>
      </c>
      <c r="CX99" s="1001"/>
      <c r="CY99" s="397">
        <f t="shared" ref="CY99:CY105" si="1522">IF(EXACT(VLOOKUP(CR99,OFERTA_0,2,FALSE),CS99),1,0)</f>
        <v>1</v>
      </c>
      <c r="CZ99" s="397">
        <f t="shared" ref="CZ99:CZ105" si="1523">IF(EXACT(VLOOKUP(CR99,OFERTA_0,3,FALSE),CT99),1,0)</f>
        <v>1</v>
      </c>
      <c r="DA99" s="398">
        <f t="shared" ref="DA99:DA105" si="1524">IF(EXACT(VLOOKUP(CR99,OFERTA_0,4,FALSE),CU99),1,0)</f>
        <v>1</v>
      </c>
      <c r="DB99" s="398">
        <f t="shared" ref="DB99:DB105" si="1525">IF(CV99=0,0,1)</f>
        <v>1</v>
      </c>
      <c r="DC99" s="398">
        <f t="shared" ref="DC99:DC105" si="1526">IF(CW99=0,0,1)</f>
        <v>1</v>
      </c>
      <c r="DD99" s="398">
        <f t="shared" ref="DD99:DD100" si="1527">PRODUCT(CY99:DC99)</f>
        <v>1</v>
      </c>
      <c r="DE99" s="404">
        <f t="shared" ref="DE99:DE100" si="1528">ROUND(CW99,0)</f>
        <v>7962240</v>
      </c>
      <c r="DF99" s="400">
        <f t="shared" ref="DF99:DF100" si="1529">CW99-DE99</f>
        <v>0</v>
      </c>
      <c r="DI99" s="621" t="s">
        <v>268</v>
      </c>
      <c r="DJ99" s="610" t="s">
        <v>521</v>
      </c>
      <c r="DK99" s="590" t="s">
        <v>235</v>
      </c>
      <c r="DL99" s="611">
        <v>880</v>
      </c>
      <c r="DM99" s="492">
        <v>7302</v>
      </c>
      <c r="DN99" s="488">
        <f t="shared" ref="DN99:DN105" si="1530">ROUND(DL99*DM99,0)</f>
        <v>6425760</v>
      </c>
      <c r="DO99" s="543"/>
      <c r="DP99" s="397">
        <f t="shared" ref="DP99:DP105" si="1531">IF(EXACT(VLOOKUP(DI99,OFERTA_0,2,FALSE),DJ99),1,0)</f>
        <v>1</v>
      </c>
      <c r="DQ99" s="397">
        <f t="shared" ref="DQ99:DQ105" si="1532">IF(EXACT(VLOOKUP(DI99,OFERTA_0,3,FALSE),DK99),1,0)</f>
        <v>1</v>
      </c>
      <c r="DR99" s="398">
        <f t="shared" ref="DR99:DR105" si="1533">IF(EXACT(VLOOKUP(DI99,OFERTA_0,4,FALSE),DL99),1,0)</f>
        <v>1</v>
      </c>
      <c r="DS99" s="398">
        <f t="shared" ref="DS99:DS105" si="1534">IF(DM99=0,0,1)</f>
        <v>1</v>
      </c>
      <c r="DT99" s="398">
        <f t="shared" ref="DT99:DT105" si="1535">IF(DN99=0,0,1)</f>
        <v>1</v>
      </c>
      <c r="DU99" s="398">
        <f t="shared" ref="DU99:DU100" si="1536">PRODUCT(DP99:DT99)</f>
        <v>1</v>
      </c>
      <c r="DV99" s="404">
        <f t="shared" ref="DV99:DV100" si="1537">ROUND(DN99,0)</f>
        <v>6425760</v>
      </c>
      <c r="DW99" s="400">
        <f t="shared" ref="DW99:DW100" si="1538">DN99-DV99</f>
        <v>0</v>
      </c>
      <c r="DZ99" s="621" t="s">
        <v>268</v>
      </c>
      <c r="EA99" s="610" t="s">
        <v>521</v>
      </c>
      <c r="EB99" s="590" t="s">
        <v>235</v>
      </c>
      <c r="EC99" s="611">
        <v>880</v>
      </c>
      <c r="ED99" s="492">
        <v>6604.2</v>
      </c>
      <c r="EE99" s="488">
        <f t="shared" ref="EE99:EE105" si="1539">ROUND(EC99*ED99,0)</f>
        <v>5811696</v>
      </c>
      <c r="EF99" s="543"/>
      <c r="EG99" s="397">
        <f t="shared" ref="EG99:EG105" si="1540">IF(EXACT(VLOOKUP(DZ99,OFERTA_0,2,FALSE),EA99),1,0)</f>
        <v>1</v>
      </c>
      <c r="EH99" s="397">
        <f t="shared" ref="EH99:EH105" si="1541">IF(EXACT(VLOOKUP(DZ99,OFERTA_0,3,FALSE),EB99),1,0)</f>
        <v>1</v>
      </c>
      <c r="EI99" s="398">
        <f t="shared" ref="EI99:EI105" si="1542">IF(EXACT(VLOOKUP(DZ99,OFERTA_0,4,FALSE),EC99),1,0)</f>
        <v>1</v>
      </c>
      <c r="EJ99" s="398">
        <f t="shared" ref="EJ99:EJ105" si="1543">IF(ED99=0,0,1)</f>
        <v>1</v>
      </c>
      <c r="EK99" s="398">
        <f t="shared" ref="EK99:EK105" si="1544">IF(EE99=0,0,1)</f>
        <v>1</v>
      </c>
      <c r="EL99" s="398">
        <f t="shared" ref="EL99:EL100" si="1545">PRODUCT(EG99:EK99)</f>
        <v>1</v>
      </c>
      <c r="EM99" s="404">
        <f t="shared" ref="EM99:EM100" si="1546">ROUND(EE99,0)</f>
        <v>5811696</v>
      </c>
      <c r="EN99" s="400">
        <f t="shared" ref="EN99:EN100" si="1547">EE99-EM99</f>
        <v>0</v>
      </c>
      <c r="EQ99" s="621" t="s">
        <v>268</v>
      </c>
      <c r="ER99" s="610" t="s">
        <v>521</v>
      </c>
      <c r="ES99" s="590" t="s">
        <v>235</v>
      </c>
      <c r="ET99" s="611">
        <v>880</v>
      </c>
      <c r="EU99" s="492">
        <v>11200</v>
      </c>
      <c r="EV99" s="488">
        <f t="shared" ref="EV99:EV105" si="1548">ROUND(ET99*EU99,0)</f>
        <v>9856000</v>
      </c>
      <c r="EW99" s="543"/>
      <c r="EX99" s="397">
        <f t="shared" ref="EX99:EX105" si="1549">IF(EXACT(VLOOKUP(EQ99,OFERTA_0,2,FALSE),ER99),1,0)</f>
        <v>1</v>
      </c>
      <c r="EY99" s="397">
        <f t="shared" ref="EY99:EY105" si="1550">IF(EXACT(VLOOKUP(EQ99,OFERTA_0,3,FALSE),ES99),1,0)</f>
        <v>1</v>
      </c>
      <c r="EZ99" s="398">
        <f t="shared" ref="EZ99:EZ105" si="1551">IF(EXACT(VLOOKUP(EQ99,OFERTA_0,4,FALSE),ET99),1,0)</f>
        <v>1</v>
      </c>
      <c r="FA99" s="398">
        <f t="shared" ref="FA99:FA105" si="1552">IF(EU99=0,0,1)</f>
        <v>1</v>
      </c>
      <c r="FB99" s="398">
        <f t="shared" ref="FB99:FB105" si="1553">IF(EV99=0,0,1)</f>
        <v>1</v>
      </c>
      <c r="FC99" s="398">
        <f t="shared" ref="FC99:FC100" si="1554">PRODUCT(EX99:FB99)</f>
        <v>1</v>
      </c>
      <c r="FD99" s="404">
        <f t="shared" ref="FD99:FD100" si="1555">ROUND(EV99,0)</f>
        <v>9856000</v>
      </c>
      <c r="FE99" s="400">
        <f t="shared" ref="FE99:FE100" si="1556">EV99-FD99</f>
        <v>0</v>
      </c>
      <c r="FH99" s="621" t="s">
        <v>268</v>
      </c>
      <c r="FI99" s="610" t="s">
        <v>521</v>
      </c>
      <c r="FJ99" s="590" t="s">
        <v>235</v>
      </c>
      <c r="FK99" s="611">
        <v>880</v>
      </c>
      <c r="FL99" s="492">
        <v>12675</v>
      </c>
      <c r="FM99" s="488">
        <f t="shared" ref="FM99:FM105" si="1557">ROUND(FK99*FL99,0)</f>
        <v>11154000</v>
      </c>
      <c r="FN99" s="543"/>
      <c r="FO99" s="397">
        <f t="shared" ref="FO99:FO105" si="1558">IF(EXACT(VLOOKUP(FH99,OFERTA_0,2,FALSE),FI99),1,0)</f>
        <v>1</v>
      </c>
      <c r="FP99" s="397">
        <f t="shared" ref="FP99:FP105" si="1559">IF(EXACT(VLOOKUP(FH99,OFERTA_0,3,FALSE),FJ99),1,0)</f>
        <v>1</v>
      </c>
      <c r="FQ99" s="398">
        <f t="shared" ref="FQ99:FQ105" si="1560">IF(EXACT(VLOOKUP(FH99,OFERTA_0,4,FALSE),FK99),1,0)</f>
        <v>1</v>
      </c>
      <c r="FR99" s="398">
        <f t="shared" ref="FR99:FR105" si="1561">IF(FL99=0,0,1)</f>
        <v>1</v>
      </c>
      <c r="FS99" s="398">
        <f t="shared" ref="FS99:FS105" si="1562">IF(FM99=0,0,1)</f>
        <v>1</v>
      </c>
      <c r="FT99" s="398">
        <f t="shared" ref="FT99:FT100" si="1563">PRODUCT(FO99:FS99)</f>
        <v>1</v>
      </c>
      <c r="FU99" s="404">
        <f t="shared" ref="FU99:FU100" si="1564">ROUND(FM99,0)</f>
        <v>11154000</v>
      </c>
      <c r="FV99" s="400">
        <f t="shared" ref="FV99:FV100" si="1565">FM99-FU99</f>
        <v>0</v>
      </c>
      <c r="FY99" s="1042" t="s">
        <v>268</v>
      </c>
      <c r="FZ99" s="906" t="s">
        <v>521</v>
      </c>
      <c r="GA99" s="874" t="s">
        <v>235</v>
      </c>
      <c r="GB99" s="907">
        <v>880</v>
      </c>
      <c r="GC99" s="867">
        <v>9260</v>
      </c>
      <c r="GD99" s="864">
        <f t="shared" ref="GD99:GD105" si="1566">ROUND(GB99*GC99,0)</f>
        <v>8148800</v>
      </c>
      <c r="GE99" s="1037"/>
      <c r="GF99" s="397">
        <f t="shared" ref="GF99:GF105" si="1567">IF(EXACT(VLOOKUP(FY99,OFERTA_0,2,FALSE),FZ99),1,0)</f>
        <v>1</v>
      </c>
      <c r="GG99" s="397">
        <f t="shared" ref="GG99:GG105" si="1568">IF(EXACT(VLOOKUP(FY99,OFERTA_0,3,FALSE),GA99),1,0)</f>
        <v>1</v>
      </c>
      <c r="GH99" s="398">
        <f t="shared" ref="GH99:GH105" si="1569">IF(EXACT(VLOOKUP(FY99,OFERTA_0,4,FALSE),GB99),1,0)</f>
        <v>1</v>
      </c>
      <c r="GI99" s="398">
        <f t="shared" ref="GI99:GI105" si="1570">IF(GC99=0,0,1)</f>
        <v>1</v>
      </c>
      <c r="GJ99" s="398">
        <f t="shared" ref="GJ99:GJ105" si="1571">IF(GD99=0,0,1)</f>
        <v>1</v>
      </c>
      <c r="GK99" s="398">
        <f t="shared" ref="GK99:GK100" si="1572">PRODUCT(GF99:GJ99)</f>
        <v>1</v>
      </c>
      <c r="GL99" s="404">
        <f t="shared" ref="GL99:GL100" si="1573">ROUND(GD99,0)</f>
        <v>8148800</v>
      </c>
      <c r="GM99" s="400">
        <f t="shared" ref="GM99:GM100" si="1574">GD99-GL99</f>
        <v>0</v>
      </c>
      <c r="GP99" s="621" t="s">
        <v>268</v>
      </c>
      <c r="GQ99" s="610" t="s">
        <v>521</v>
      </c>
      <c r="GR99" s="590" t="s">
        <v>235</v>
      </c>
      <c r="GS99" s="611">
        <v>880</v>
      </c>
      <c r="GT99" s="492">
        <v>7338</v>
      </c>
      <c r="GU99" s="488">
        <f t="shared" ref="GU99:GU105" si="1575">ROUND(GS99*GT99,0)</f>
        <v>6457440</v>
      </c>
      <c r="GV99" s="543"/>
      <c r="GW99" s="397">
        <f t="shared" ref="GW99:GW105" si="1576">IF(EXACT(VLOOKUP(GP99,OFERTA_0,2,FALSE),GQ99),1,0)</f>
        <v>1</v>
      </c>
      <c r="GX99" s="397">
        <f t="shared" ref="GX99:GX105" si="1577">IF(EXACT(VLOOKUP(GP99,OFERTA_0,3,FALSE),GR99),1,0)</f>
        <v>1</v>
      </c>
      <c r="GY99" s="398">
        <f t="shared" ref="GY99:GY105" si="1578">IF(EXACT(VLOOKUP(GP99,OFERTA_0,4,FALSE),GS99),1,0)</f>
        <v>1</v>
      </c>
      <c r="GZ99" s="398">
        <f t="shared" ref="GZ99:GZ105" si="1579">IF(GT99=0,0,1)</f>
        <v>1</v>
      </c>
      <c r="HA99" s="398">
        <f t="shared" ref="HA99:HA105" si="1580">IF(GU99=0,0,1)</f>
        <v>1</v>
      </c>
      <c r="HB99" s="398">
        <f t="shared" ref="HB99:HB100" si="1581">PRODUCT(GW99:HA99)</f>
        <v>1</v>
      </c>
      <c r="HC99" s="404">
        <f t="shared" ref="HC99:HC100" si="1582">ROUND(GU99,0)</f>
        <v>6457440</v>
      </c>
      <c r="HD99" s="400">
        <f t="shared" ref="HD99:HD100" si="1583">GU99-HC99</f>
        <v>0</v>
      </c>
      <c r="HG99" s="621" t="s">
        <v>268</v>
      </c>
      <c r="HH99" s="610" t="s">
        <v>521</v>
      </c>
      <c r="HI99" s="590" t="s">
        <v>235</v>
      </c>
      <c r="HJ99" s="611">
        <v>880</v>
      </c>
      <c r="HK99" s="492">
        <v>10042.909324799997</v>
      </c>
      <c r="HL99" s="488">
        <f t="shared" ref="HL99:HL105" si="1584">ROUND(HJ99*HK99,0)</f>
        <v>8837760</v>
      </c>
      <c r="HM99" s="543"/>
      <c r="HN99" s="397">
        <f t="shared" ref="HN99:HN105" si="1585">IF(EXACT(VLOOKUP(HG99,OFERTA_0,2,FALSE),HH99),1,0)</f>
        <v>1</v>
      </c>
      <c r="HO99" s="397">
        <f t="shared" ref="HO99:HO105" si="1586">IF(EXACT(VLOOKUP(HG99,OFERTA_0,3,FALSE),HI99),1,0)</f>
        <v>1</v>
      </c>
      <c r="HP99" s="398">
        <f t="shared" ref="HP99:HP105" si="1587">IF(EXACT(VLOOKUP(HG99,OFERTA_0,4,FALSE),HJ99),1,0)</f>
        <v>1</v>
      </c>
      <c r="HQ99" s="398">
        <f t="shared" ref="HQ99:HQ105" si="1588">IF(HK99=0,0,1)</f>
        <v>1</v>
      </c>
      <c r="HR99" s="398">
        <f t="shared" ref="HR99:HR105" si="1589">IF(HL99=0,0,1)</f>
        <v>1</v>
      </c>
      <c r="HS99" s="398">
        <f t="shared" ref="HS99:HS100" si="1590">PRODUCT(HN99:HR99)</f>
        <v>1</v>
      </c>
      <c r="HT99" s="404">
        <f t="shared" ref="HT99:HT100" si="1591">ROUND(HL99,0)</f>
        <v>8837760</v>
      </c>
      <c r="HU99" s="400">
        <f t="shared" ref="HU99:HU100" si="1592">HL99-HT99</f>
        <v>0</v>
      </c>
      <c r="HX99" s="621" t="s">
        <v>268</v>
      </c>
      <c r="HY99" s="610" t="s">
        <v>521</v>
      </c>
      <c r="HZ99" s="590" t="s">
        <v>235</v>
      </c>
      <c r="IA99" s="611">
        <v>880</v>
      </c>
      <c r="IB99" s="492">
        <v>12000</v>
      </c>
      <c r="IC99" s="488">
        <f t="shared" ref="IC99:IC105" si="1593">ROUND(IA99*IB99,0)</f>
        <v>10560000</v>
      </c>
      <c r="ID99" s="543"/>
      <c r="IE99" s="397">
        <f t="shared" ref="IE99:IE105" si="1594">IF(EXACT(VLOOKUP(HX99,OFERTA_0,2,FALSE),HY99),1,0)</f>
        <v>1</v>
      </c>
      <c r="IF99" s="397">
        <f t="shared" ref="IF99:IF105" si="1595">IF(EXACT(VLOOKUP(HX99,OFERTA_0,3,FALSE),HZ99),1,0)</f>
        <v>1</v>
      </c>
      <c r="IG99" s="398">
        <f t="shared" ref="IG99:IG105" si="1596">IF(EXACT(VLOOKUP(HX99,OFERTA_0,4,FALSE),IA99),1,0)</f>
        <v>1</v>
      </c>
      <c r="IH99" s="398">
        <f t="shared" ref="IH99:IH105" si="1597">IF(IB99=0,0,1)</f>
        <v>1</v>
      </c>
      <c r="II99" s="398">
        <f t="shared" ref="II99:II105" si="1598">IF(IC99=0,0,1)</f>
        <v>1</v>
      </c>
      <c r="IJ99" s="398">
        <f t="shared" ref="IJ99:IJ100" si="1599">PRODUCT(IE99:II99)</f>
        <v>1</v>
      </c>
      <c r="IK99" s="404">
        <f t="shared" ref="IK99:IK100" si="1600">ROUND(IC99,0)</f>
        <v>10560000</v>
      </c>
      <c r="IL99" s="400">
        <f t="shared" ref="IL99:IL100" si="1601">IC99-IK99</f>
        <v>0</v>
      </c>
      <c r="IO99" s="621" t="s">
        <v>268</v>
      </c>
      <c r="IP99" s="610" t="s">
        <v>521</v>
      </c>
      <c r="IQ99" s="590" t="s">
        <v>235</v>
      </c>
      <c r="IR99" s="611">
        <v>880</v>
      </c>
      <c r="IS99" s="492">
        <v>8900</v>
      </c>
      <c r="IT99" s="488">
        <f t="shared" ref="IT99:IT105" si="1602">ROUND(IR99*IS99,0)</f>
        <v>7832000</v>
      </c>
      <c r="IU99" s="543"/>
      <c r="IV99" s="397">
        <f t="shared" ref="IV99:IV105" si="1603">IF(EXACT(VLOOKUP(IO99,OFERTA_0,2,FALSE),IP99),1,0)</f>
        <v>1</v>
      </c>
      <c r="IW99" s="397">
        <f t="shared" ref="IW99:IW105" si="1604">IF(EXACT(VLOOKUP(IO99,OFERTA_0,3,FALSE),IQ99),1,0)</f>
        <v>1</v>
      </c>
      <c r="IX99" s="398">
        <f t="shared" ref="IX99:IX105" si="1605">IF(EXACT(VLOOKUP(IO99,OFERTA_0,4,FALSE),IR99),1,0)</f>
        <v>1</v>
      </c>
      <c r="IY99" s="398">
        <f t="shared" ref="IY99:IY105" si="1606">IF(IS99=0,0,1)</f>
        <v>1</v>
      </c>
      <c r="IZ99" s="398">
        <f t="shared" ref="IZ99:IZ105" si="1607">IF(IT99=0,0,1)</f>
        <v>1</v>
      </c>
      <c r="JA99" s="398">
        <f t="shared" ref="JA99:JA100" si="1608">PRODUCT(IV99:IZ99)</f>
        <v>1</v>
      </c>
      <c r="JB99" s="404">
        <f t="shared" ref="JB99:JB100" si="1609">ROUND(IT99,0)</f>
        <v>7832000</v>
      </c>
      <c r="JC99" s="400">
        <f t="shared" ref="JC99:JC100" si="1610">IT99-JB99</f>
        <v>0</v>
      </c>
      <c r="JF99" s="621" t="s">
        <v>268</v>
      </c>
      <c r="JG99" s="610" t="s">
        <v>521</v>
      </c>
      <c r="JH99" s="590" t="s">
        <v>235</v>
      </c>
      <c r="JI99" s="611">
        <v>880</v>
      </c>
      <c r="JJ99" s="492">
        <v>7243</v>
      </c>
      <c r="JK99" s="488">
        <f t="shared" ref="JK99:JK105" si="1611">ROUND(JI99*JJ99,0)</f>
        <v>6373840</v>
      </c>
      <c r="JL99" s="543"/>
      <c r="JM99" s="397">
        <f t="shared" ref="JM99:JM105" si="1612">IF(EXACT(VLOOKUP(JF99,OFERTA_0,2,FALSE),JG99),1,0)</f>
        <v>1</v>
      </c>
      <c r="JN99" s="397">
        <f t="shared" ref="JN99:JN105" si="1613">IF(EXACT(VLOOKUP(JF99,OFERTA_0,3,FALSE),JH99),1,0)</f>
        <v>1</v>
      </c>
      <c r="JO99" s="398">
        <f t="shared" ref="JO99:JO105" si="1614">IF(EXACT(VLOOKUP(JF99,OFERTA_0,4,FALSE),JI99),1,0)</f>
        <v>1</v>
      </c>
      <c r="JP99" s="398">
        <f t="shared" ref="JP99:JP105" si="1615">IF(JJ99=0,0,1)</f>
        <v>1</v>
      </c>
      <c r="JQ99" s="398">
        <f t="shared" ref="JQ99:JQ105" si="1616">IF(JK99=0,0,1)</f>
        <v>1</v>
      </c>
      <c r="JR99" s="398">
        <f t="shared" ref="JR99:JR100" si="1617">PRODUCT(JM99:JQ99)</f>
        <v>1</v>
      </c>
      <c r="JS99" s="404">
        <f t="shared" ref="JS99:JS100" si="1618">ROUND(JK99,0)</f>
        <v>6373840</v>
      </c>
      <c r="JT99" s="400">
        <f t="shared" ref="JT99:JT100" si="1619">JK99-JS99</f>
        <v>0</v>
      </c>
    </row>
    <row r="100" spans="2:280" ht="45.75" customHeight="1">
      <c r="B100" s="483" t="s">
        <v>269</v>
      </c>
      <c r="C100" s="544" t="s">
        <v>522</v>
      </c>
      <c r="D100" s="497" t="s">
        <v>235</v>
      </c>
      <c r="E100" s="545">
        <v>2430</v>
      </c>
      <c r="F100" s="492"/>
      <c r="G100" s="488">
        <f t="shared" si="1477"/>
        <v>0</v>
      </c>
      <c r="H100" s="543"/>
      <c r="K100" s="483"/>
      <c r="L100" s="544"/>
      <c r="M100" s="497"/>
      <c r="N100" s="545"/>
      <c r="O100" s="492"/>
      <c r="P100" s="488"/>
      <c r="Q100" s="543"/>
      <c r="R100" s="397" t="e">
        <f t="shared" si="1478"/>
        <v>#N/A</v>
      </c>
      <c r="S100" s="397" t="e">
        <f t="shared" si="1479"/>
        <v>#N/A</v>
      </c>
      <c r="T100" s="398" t="e">
        <f t="shared" si="1480"/>
        <v>#N/A</v>
      </c>
      <c r="U100" s="398">
        <f t="shared" si="1481"/>
        <v>0</v>
      </c>
      <c r="V100" s="398">
        <f t="shared" si="1482"/>
        <v>0</v>
      </c>
      <c r="W100" s="398" t="e">
        <f t="shared" si="1483"/>
        <v>#N/A</v>
      </c>
      <c r="X100" s="404">
        <f t="shared" si="1484"/>
        <v>0</v>
      </c>
      <c r="Y100" s="400">
        <f t="shared" si="1485"/>
        <v>0</v>
      </c>
      <c r="Z100" s="392"/>
      <c r="AA100" s="392"/>
      <c r="AB100" s="621" t="s">
        <v>269</v>
      </c>
      <c r="AC100" s="610" t="s">
        <v>522</v>
      </c>
      <c r="AD100" s="590" t="s">
        <v>235</v>
      </c>
      <c r="AE100" s="611">
        <v>2430</v>
      </c>
      <c r="AF100" s="492">
        <v>10813.24</v>
      </c>
      <c r="AG100" s="488">
        <f t="shared" si="1486"/>
        <v>26276173</v>
      </c>
      <c r="AH100" s="543"/>
      <c r="AI100" s="397">
        <f t="shared" si="1487"/>
        <v>1</v>
      </c>
      <c r="AJ100" s="397">
        <f t="shared" si="1488"/>
        <v>1</v>
      </c>
      <c r="AK100" s="398">
        <f t="shared" si="1489"/>
        <v>1</v>
      </c>
      <c r="AL100" s="398">
        <f t="shared" si="1490"/>
        <v>1</v>
      </c>
      <c r="AM100" s="398">
        <f t="shared" si="1491"/>
        <v>1</v>
      </c>
      <c r="AN100" s="398">
        <f t="shared" si="1492"/>
        <v>1</v>
      </c>
      <c r="AO100" s="404">
        <f t="shared" si="1493"/>
        <v>26276173</v>
      </c>
      <c r="AP100" s="400">
        <f t="shared" si="1494"/>
        <v>0</v>
      </c>
      <c r="AQ100" s="392"/>
      <c r="AR100" s="392"/>
      <c r="AS100" s="940" t="s">
        <v>269</v>
      </c>
      <c r="AT100" s="685" t="s">
        <v>522</v>
      </c>
      <c r="AU100" s="648" t="s">
        <v>235</v>
      </c>
      <c r="AV100" s="686">
        <v>2430</v>
      </c>
      <c r="AW100" s="641">
        <v>12387.284799999999</v>
      </c>
      <c r="AX100" s="638">
        <f t="shared" si="1495"/>
        <v>30101102</v>
      </c>
      <c r="AY100" s="936"/>
      <c r="AZ100" s="397">
        <f t="shared" si="1496"/>
        <v>1</v>
      </c>
      <c r="BA100" s="397">
        <f t="shared" si="1497"/>
        <v>1</v>
      </c>
      <c r="BB100" s="398">
        <f t="shared" si="1498"/>
        <v>1</v>
      </c>
      <c r="BC100" s="398">
        <f t="shared" si="1499"/>
        <v>1</v>
      </c>
      <c r="BD100" s="398">
        <f t="shared" si="1500"/>
        <v>1</v>
      </c>
      <c r="BE100" s="398">
        <f t="shared" si="1501"/>
        <v>1</v>
      </c>
      <c r="BF100" s="404">
        <f t="shared" si="1502"/>
        <v>30101102</v>
      </c>
      <c r="BG100" s="400">
        <f t="shared" si="1503"/>
        <v>0</v>
      </c>
      <c r="BJ100" s="958" t="s">
        <v>769</v>
      </c>
      <c r="BK100" s="1056" t="s">
        <v>522</v>
      </c>
      <c r="BL100" s="711" t="s">
        <v>673</v>
      </c>
      <c r="BM100" s="744">
        <v>2430</v>
      </c>
      <c r="BN100" s="713">
        <v>9254</v>
      </c>
      <c r="BO100" s="714">
        <v>22487220</v>
      </c>
      <c r="BP100" s="960"/>
      <c r="BQ100" s="397">
        <f t="shared" si="1504"/>
        <v>1</v>
      </c>
      <c r="BR100" s="397">
        <f t="shared" si="1505"/>
        <v>1</v>
      </c>
      <c r="BS100" s="398">
        <f t="shared" si="1506"/>
        <v>1</v>
      </c>
      <c r="BT100" s="398">
        <f t="shared" si="1507"/>
        <v>1</v>
      </c>
      <c r="BU100" s="398">
        <f t="shared" si="1508"/>
        <v>1</v>
      </c>
      <c r="BV100" s="398">
        <f t="shared" si="1509"/>
        <v>1</v>
      </c>
      <c r="BW100" s="404">
        <f t="shared" si="1510"/>
        <v>22487220</v>
      </c>
      <c r="BX100" s="400">
        <f t="shared" si="1511"/>
        <v>0</v>
      </c>
      <c r="CA100" s="621" t="s">
        <v>269</v>
      </c>
      <c r="CB100" s="775" t="s">
        <v>522</v>
      </c>
      <c r="CC100" s="590" t="s">
        <v>235</v>
      </c>
      <c r="CD100" s="611">
        <v>2430</v>
      </c>
      <c r="CE100" s="759">
        <v>21261</v>
      </c>
      <c r="CF100" s="757">
        <f t="shared" si="1512"/>
        <v>51664230</v>
      </c>
      <c r="CG100" s="993"/>
      <c r="CH100" s="397">
        <f t="shared" si="1513"/>
        <v>1</v>
      </c>
      <c r="CI100" s="397">
        <f t="shared" si="1514"/>
        <v>1</v>
      </c>
      <c r="CJ100" s="398">
        <f t="shared" si="1515"/>
        <v>1</v>
      </c>
      <c r="CK100" s="398">
        <f t="shared" si="1516"/>
        <v>1</v>
      </c>
      <c r="CL100" s="398">
        <f t="shared" si="1517"/>
        <v>1</v>
      </c>
      <c r="CM100" s="398">
        <f t="shared" si="1518"/>
        <v>1</v>
      </c>
      <c r="CN100" s="404">
        <f t="shared" si="1519"/>
        <v>51664230</v>
      </c>
      <c r="CO100" s="400">
        <f t="shared" si="1520"/>
        <v>0</v>
      </c>
      <c r="CR100" s="1015" t="s">
        <v>269</v>
      </c>
      <c r="CS100" s="793" t="s">
        <v>522</v>
      </c>
      <c r="CT100" s="794" t="s">
        <v>235</v>
      </c>
      <c r="CU100" s="795">
        <v>2430</v>
      </c>
      <c r="CV100" s="796">
        <v>11832</v>
      </c>
      <c r="CW100" s="797">
        <f t="shared" si="1521"/>
        <v>28751760</v>
      </c>
      <c r="CX100" s="1002"/>
      <c r="CY100" s="397">
        <f t="shared" si="1522"/>
        <v>1</v>
      </c>
      <c r="CZ100" s="397">
        <f t="shared" si="1523"/>
        <v>1</v>
      </c>
      <c r="DA100" s="398">
        <f t="shared" si="1524"/>
        <v>1</v>
      </c>
      <c r="DB100" s="398">
        <f t="shared" si="1525"/>
        <v>1</v>
      </c>
      <c r="DC100" s="398">
        <f t="shared" si="1526"/>
        <v>1</v>
      </c>
      <c r="DD100" s="398">
        <f t="shared" si="1527"/>
        <v>1</v>
      </c>
      <c r="DE100" s="404">
        <f t="shared" si="1528"/>
        <v>28751760</v>
      </c>
      <c r="DF100" s="400">
        <f t="shared" si="1529"/>
        <v>0</v>
      </c>
      <c r="DI100" s="621" t="s">
        <v>269</v>
      </c>
      <c r="DJ100" s="610" t="s">
        <v>522</v>
      </c>
      <c r="DK100" s="590" t="s">
        <v>235</v>
      </c>
      <c r="DL100" s="611">
        <v>2430</v>
      </c>
      <c r="DM100" s="492">
        <v>9284</v>
      </c>
      <c r="DN100" s="488">
        <f t="shared" si="1530"/>
        <v>22560120</v>
      </c>
      <c r="DO100" s="543"/>
      <c r="DP100" s="397">
        <f t="shared" si="1531"/>
        <v>1</v>
      </c>
      <c r="DQ100" s="397">
        <f t="shared" si="1532"/>
        <v>1</v>
      </c>
      <c r="DR100" s="398">
        <f t="shared" si="1533"/>
        <v>1</v>
      </c>
      <c r="DS100" s="398">
        <f t="shared" si="1534"/>
        <v>1</v>
      </c>
      <c r="DT100" s="398">
        <f t="shared" si="1535"/>
        <v>1</v>
      </c>
      <c r="DU100" s="398">
        <f t="shared" si="1536"/>
        <v>1</v>
      </c>
      <c r="DV100" s="404">
        <f t="shared" si="1537"/>
        <v>22560120</v>
      </c>
      <c r="DW100" s="400">
        <f t="shared" si="1538"/>
        <v>0</v>
      </c>
      <c r="DZ100" s="621" t="s">
        <v>269</v>
      </c>
      <c r="EA100" s="610" t="s">
        <v>522</v>
      </c>
      <c r="EB100" s="590" t="s">
        <v>235</v>
      </c>
      <c r="EC100" s="611">
        <v>2430</v>
      </c>
      <c r="ED100" s="492">
        <v>8396.1</v>
      </c>
      <c r="EE100" s="488">
        <f t="shared" si="1539"/>
        <v>20402523</v>
      </c>
      <c r="EF100" s="543"/>
      <c r="EG100" s="397">
        <f t="shared" si="1540"/>
        <v>1</v>
      </c>
      <c r="EH100" s="397">
        <f t="shared" si="1541"/>
        <v>1</v>
      </c>
      <c r="EI100" s="398">
        <f t="shared" si="1542"/>
        <v>1</v>
      </c>
      <c r="EJ100" s="398">
        <f t="shared" si="1543"/>
        <v>1</v>
      </c>
      <c r="EK100" s="398">
        <f t="shared" si="1544"/>
        <v>1</v>
      </c>
      <c r="EL100" s="398">
        <f t="shared" si="1545"/>
        <v>1</v>
      </c>
      <c r="EM100" s="404">
        <f t="shared" si="1546"/>
        <v>20402523</v>
      </c>
      <c r="EN100" s="400">
        <f t="shared" si="1547"/>
        <v>0</v>
      </c>
      <c r="EQ100" s="621" t="s">
        <v>269</v>
      </c>
      <c r="ER100" s="610" t="s">
        <v>522</v>
      </c>
      <c r="ES100" s="590" t="s">
        <v>235</v>
      </c>
      <c r="ET100" s="611">
        <v>2430</v>
      </c>
      <c r="EU100" s="492">
        <v>14300</v>
      </c>
      <c r="EV100" s="488">
        <f t="shared" si="1548"/>
        <v>34749000</v>
      </c>
      <c r="EW100" s="543"/>
      <c r="EX100" s="397">
        <f t="shared" si="1549"/>
        <v>1</v>
      </c>
      <c r="EY100" s="397">
        <f t="shared" si="1550"/>
        <v>1</v>
      </c>
      <c r="EZ100" s="398">
        <f t="shared" si="1551"/>
        <v>1</v>
      </c>
      <c r="FA100" s="398">
        <f t="shared" si="1552"/>
        <v>1</v>
      </c>
      <c r="FB100" s="398">
        <f t="shared" si="1553"/>
        <v>1</v>
      </c>
      <c r="FC100" s="398">
        <f t="shared" si="1554"/>
        <v>1</v>
      </c>
      <c r="FD100" s="404">
        <f t="shared" si="1555"/>
        <v>34749000</v>
      </c>
      <c r="FE100" s="400">
        <f t="shared" si="1556"/>
        <v>0</v>
      </c>
      <c r="FH100" s="621" t="s">
        <v>269</v>
      </c>
      <c r="FI100" s="610" t="s">
        <v>522</v>
      </c>
      <c r="FJ100" s="590" t="s">
        <v>235</v>
      </c>
      <c r="FK100" s="611">
        <v>2430</v>
      </c>
      <c r="FL100" s="492">
        <v>14625</v>
      </c>
      <c r="FM100" s="488">
        <f t="shared" si="1557"/>
        <v>35538750</v>
      </c>
      <c r="FN100" s="543"/>
      <c r="FO100" s="397">
        <f t="shared" si="1558"/>
        <v>1</v>
      </c>
      <c r="FP100" s="397">
        <f t="shared" si="1559"/>
        <v>1</v>
      </c>
      <c r="FQ100" s="398">
        <f t="shared" si="1560"/>
        <v>1</v>
      </c>
      <c r="FR100" s="398">
        <f t="shared" si="1561"/>
        <v>1</v>
      </c>
      <c r="FS100" s="398">
        <f t="shared" si="1562"/>
        <v>1</v>
      </c>
      <c r="FT100" s="398">
        <f t="shared" si="1563"/>
        <v>1</v>
      </c>
      <c r="FU100" s="404">
        <f t="shared" si="1564"/>
        <v>35538750</v>
      </c>
      <c r="FV100" s="400">
        <f t="shared" si="1565"/>
        <v>0</v>
      </c>
      <c r="FY100" s="1042" t="s">
        <v>269</v>
      </c>
      <c r="FZ100" s="906" t="s">
        <v>522</v>
      </c>
      <c r="GA100" s="874" t="s">
        <v>235</v>
      </c>
      <c r="GB100" s="907">
        <v>2430</v>
      </c>
      <c r="GC100" s="867">
        <v>14400</v>
      </c>
      <c r="GD100" s="864">
        <f t="shared" si="1566"/>
        <v>34992000</v>
      </c>
      <c r="GE100" s="1037"/>
      <c r="GF100" s="397">
        <f t="shared" si="1567"/>
        <v>1</v>
      </c>
      <c r="GG100" s="397">
        <f t="shared" si="1568"/>
        <v>1</v>
      </c>
      <c r="GH100" s="398">
        <f t="shared" si="1569"/>
        <v>1</v>
      </c>
      <c r="GI100" s="398">
        <f t="shared" si="1570"/>
        <v>1</v>
      </c>
      <c r="GJ100" s="398">
        <f t="shared" si="1571"/>
        <v>1</v>
      </c>
      <c r="GK100" s="398">
        <f t="shared" si="1572"/>
        <v>1</v>
      </c>
      <c r="GL100" s="404">
        <f t="shared" si="1573"/>
        <v>34992000</v>
      </c>
      <c r="GM100" s="400">
        <f t="shared" si="1574"/>
        <v>0</v>
      </c>
      <c r="GP100" s="621" t="s">
        <v>269</v>
      </c>
      <c r="GQ100" s="610" t="s">
        <v>522</v>
      </c>
      <c r="GR100" s="590" t="s">
        <v>235</v>
      </c>
      <c r="GS100" s="611">
        <v>2430</v>
      </c>
      <c r="GT100" s="492">
        <v>9329</v>
      </c>
      <c r="GU100" s="488">
        <f t="shared" si="1575"/>
        <v>22669470</v>
      </c>
      <c r="GV100" s="543"/>
      <c r="GW100" s="397">
        <f t="shared" si="1576"/>
        <v>1</v>
      </c>
      <c r="GX100" s="397">
        <f t="shared" si="1577"/>
        <v>1</v>
      </c>
      <c r="GY100" s="398">
        <f t="shared" si="1578"/>
        <v>1</v>
      </c>
      <c r="GZ100" s="398">
        <f t="shared" si="1579"/>
        <v>1</v>
      </c>
      <c r="HA100" s="398">
        <f t="shared" si="1580"/>
        <v>1</v>
      </c>
      <c r="HB100" s="398">
        <f t="shared" si="1581"/>
        <v>1</v>
      </c>
      <c r="HC100" s="404">
        <f t="shared" si="1582"/>
        <v>22669470</v>
      </c>
      <c r="HD100" s="400">
        <f t="shared" si="1583"/>
        <v>0</v>
      </c>
      <c r="HG100" s="621" t="s">
        <v>269</v>
      </c>
      <c r="HH100" s="610" t="s">
        <v>522</v>
      </c>
      <c r="HI100" s="590" t="s">
        <v>235</v>
      </c>
      <c r="HJ100" s="611">
        <v>2430</v>
      </c>
      <c r="HK100" s="492">
        <v>14599.397717905296</v>
      </c>
      <c r="HL100" s="488">
        <f t="shared" si="1584"/>
        <v>35476536</v>
      </c>
      <c r="HM100" s="543"/>
      <c r="HN100" s="397">
        <f t="shared" si="1585"/>
        <v>1</v>
      </c>
      <c r="HO100" s="397">
        <f t="shared" si="1586"/>
        <v>1</v>
      </c>
      <c r="HP100" s="398">
        <f t="shared" si="1587"/>
        <v>1</v>
      </c>
      <c r="HQ100" s="398">
        <f t="shared" si="1588"/>
        <v>1</v>
      </c>
      <c r="HR100" s="398">
        <f t="shared" si="1589"/>
        <v>1</v>
      </c>
      <c r="HS100" s="398">
        <f t="shared" si="1590"/>
        <v>1</v>
      </c>
      <c r="HT100" s="404">
        <f t="shared" si="1591"/>
        <v>35476536</v>
      </c>
      <c r="HU100" s="400">
        <f t="shared" si="1592"/>
        <v>0</v>
      </c>
      <c r="HX100" s="621" t="s">
        <v>269</v>
      </c>
      <c r="HY100" s="610" t="s">
        <v>522</v>
      </c>
      <c r="HZ100" s="590" t="s">
        <v>235</v>
      </c>
      <c r="IA100" s="611">
        <v>2430</v>
      </c>
      <c r="IB100" s="492">
        <v>15000</v>
      </c>
      <c r="IC100" s="488">
        <f t="shared" si="1593"/>
        <v>36450000</v>
      </c>
      <c r="ID100" s="543"/>
      <c r="IE100" s="397">
        <f t="shared" si="1594"/>
        <v>1</v>
      </c>
      <c r="IF100" s="397">
        <f t="shared" si="1595"/>
        <v>1</v>
      </c>
      <c r="IG100" s="398">
        <f t="shared" si="1596"/>
        <v>1</v>
      </c>
      <c r="IH100" s="398">
        <f t="shared" si="1597"/>
        <v>1</v>
      </c>
      <c r="II100" s="398">
        <f t="shared" si="1598"/>
        <v>1</v>
      </c>
      <c r="IJ100" s="398">
        <f t="shared" si="1599"/>
        <v>1</v>
      </c>
      <c r="IK100" s="404">
        <f t="shared" si="1600"/>
        <v>36450000</v>
      </c>
      <c r="IL100" s="400">
        <f t="shared" si="1601"/>
        <v>0</v>
      </c>
      <c r="IO100" s="621" t="s">
        <v>269</v>
      </c>
      <c r="IP100" s="610" t="s">
        <v>522</v>
      </c>
      <c r="IQ100" s="590" t="s">
        <v>235</v>
      </c>
      <c r="IR100" s="611">
        <v>2430</v>
      </c>
      <c r="IS100" s="492">
        <v>14600</v>
      </c>
      <c r="IT100" s="488">
        <f t="shared" si="1602"/>
        <v>35478000</v>
      </c>
      <c r="IU100" s="543"/>
      <c r="IV100" s="397">
        <f t="shared" si="1603"/>
        <v>1</v>
      </c>
      <c r="IW100" s="397">
        <f t="shared" si="1604"/>
        <v>1</v>
      </c>
      <c r="IX100" s="398">
        <f t="shared" si="1605"/>
        <v>1</v>
      </c>
      <c r="IY100" s="398">
        <f t="shared" si="1606"/>
        <v>1</v>
      </c>
      <c r="IZ100" s="398">
        <f t="shared" si="1607"/>
        <v>1</v>
      </c>
      <c r="JA100" s="398">
        <f t="shared" si="1608"/>
        <v>1</v>
      </c>
      <c r="JB100" s="404">
        <f t="shared" si="1609"/>
        <v>35478000</v>
      </c>
      <c r="JC100" s="400">
        <f t="shared" si="1610"/>
        <v>0</v>
      </c>
      <c r="JF100" s="621" t="s">
        <v>269</v>
      </c>
      <c r="JG100" s="610" t="s">
        <v>522</v>
      </c>
      <c r="JH100" s="590" t="s">
        <v>235</v>
      </c>
      <c r="JI100" s="611">
        <v>2430</v>
      </c>
      <c r="JJ100" s="492">
        <v>9209</v>
      </c>
      <c r="JK100" s="488">
        <f t="shared" si="1611"/>
        <v>22377870</v>
      </c>
      <c r="JL100" s="543"/>
      <c r="JM100" s="397">
        <f t="shared" si="1612"/>
        <v>1</v>
      </c>
      <c r="JN100" s="397">
        <f t="shared" si="1613"/>
        <v>1</v>
      </c>
      <c r="JO100" s="398">
        <f t="shared" si="1614"/>
        <v>1</v>
      </c>
      <c r="JP100" s="398">
        <f t="shared" si="1615"/>
        <v>1</v>
      </c>
      <c r="JQ100" s="398">
        <f t="shared" si="1616"/>
        <v>1</v>
      </c>
      <c r="JR100" s="398">
        <f t="shared" si="1617"/>
        <v>1</v>
      </c>
      <c r="JS100" s="404">
        <f t="shared" si="1618"/>
        <v>22377870</v>
      </c>
      <c r="JT100" s="400">
        <f t="shared" si="1619"/>
        <v>0</v>
      </c>
    </row>
    <row r="101" spans="2:280" ht="66.75" customHeight="1">
      <c r="B101" s="483" t="s">
        <v>270</v>
      </c>
      <c r="C101" s="544" t="s">
        <v>523</v>
      </c>
      <c r="D101" s="497" t="s">
        <v>235</v>
      </c>
      <c r="E101" s="545">
        <v>3060</v>
      </c>
      <c r="F101" s="492"/>
      <c r="G101" s="488">
        <f t="shared" si="1477"/>
        <v>0</v>
      </c>
      <c r="H101" s="543"/>
      <c r="K101" s="483"/>
      <c r="L101" s="544"/>
      <c r="M101" s="497"/>
      <c r="N101" s="545"/>
      <c r="O101" s="492"/>
      <c r="P101" s="488"/>
      <c r="Q101" s="543"/>
      <c r="R101" s="397" t="e">
        <f t="shared" si="1478"/>
        <v>#N/A</v>
      </c>
      <c r="S101" s="397" t="e">
        <f t="shared" si="1479"/>
        <v>#N/A</v>
      </c>
      <c r="T101" s="398" t="e">
        <f t="shared" si="1480"/>
        <v>#N/A</v>
      </c>
      <c r="U101" s="398">
        <f t="shared" ref="U101:V105" si="1620">IF(O101=0,0,1)</f>
        <v>0</v>
      </c>
      <c r="V101" s="398">
        <f t="shared" si="1620"/>
        <v>0</v>
      </c>
      <c r="W101" s="398" t="e">
        <f>PRODUCT(R101:V101)</f>
        <v>#N/A</v>
      </c>
      <c r="X101" s="404">
        <f>ROUND(P101,0)</f>
        <v>0</v>
      </c>
      <c r="Y101" s="400">
        <f>P101-X101</f>
        <v>0</v>
      </c>
      <c r="Z101" s="392"/>
      <c r="AA101" s="392"/>
      <c r="AB101" s="621" t="s">
        <v>270</v>
      </c>
      <c r="AC101" s="610" t="s">
        <v>523</v>
      </c>
      <c r="AD101" s="590" t="s">
        <v>235</v>
      </c>
      <c r="AE101" s="611">
        <v>3060</v>
      </c>
      <c r="AF101" s="492">
        <v>4164.75</v>
      </c>
      <c r="AG101" s="488">
        <f t="shared" si="1486"/>
        <v>12744135</v>
      </c>
      <c r="AH101" s="543"/>
      <c r="AI101" s="397">
        <f t="shared" si="1487"/>
        <v>1</v>
      </c>
      <c r="AJ101" s="397">
        <f t="shared" si="1488"/>
        <v>1</v>
      </c>
      <c r="AK101" s="398">
        <f t="shared" si="1489"/>
        <v>1</v>
      </c>
      <c r="AL101" s="398">
        <f t="shared" si="1490"/>
        <v>1</v>
      </c>
      <c r="AM101" s="398">
        <f t="shared" si="1491"/>
        <v>1</v>
      </c>
      <c r="AN101" s="398">
        <f>PRODUCT(AI101:AM101)</f>
        <v>1</v>
      </c>
      <c r="AO101" s="404">
        <f>ROUND(AG101,0)</f>
        <v>12744135</v>
      </c>
      <c r="AP101" s="400">
        <f>AG101-AO101</f>
        <v>0</v>
      </c>
      <c r="AQ101" s="392"/>
      <c r="AR101" s="392"/>
      <c r="AS101" s="940" t="s">
        <v>270</v>
      </c>
      <c r="AT101" s="685" t="s">
        <v>523</v>
      </c>
      <c r="AU101" s="648" t="s">
        <v>235</v>
      </c>
      <c r="AV101" s="686">
        <v>3060</v>
      </c>
      <c r="AW101" s="641">
        <v>2902.9</v>
      </c>
      <c r="AX101" s="638">
        <f t="shared" si="1495"/>
        <v>8882874</v>
      </c>
      <c r="AY101" s="936"/>
      <c r="AZ101" s="397">
        <f t="shared" si="1496"/>
        <v>1</v>
      </c>
      <c r="BA101" s="397">
        <f t="shared" si="1497"/>
        <v>1</v>
      </c>
      <c r="BB101" s="398">
        <f t="shared" si="1498"/>
        <v>1</v>
      </c>
      <c r="BC101" s="398">
        <f t="shared" si="1499"/>
        <v>1</v>
      </c>
      <c r="BD101" s="398">
        <f t="shared" si="1500"/>
        <v>1</v>
      </c>
      <c r="BE101" s="398">
        <f>PRODUCT(AZ101:BD101)</f>
        <v>1</v>
      </c>
      <c r="BF101" s="404">
        <f>ROUND(AX101,0)</f>
        <v>8882874</v>
      </c>
      <c r="BG101" s="400">
        <f>AX101-BF101</f>
        <v>0</v>
      </c>
      <c r="BJ101" s="958" t="s">
        <v>770</v>
      </c>
      <c r="BK101" s="1056" t="s">
        <v>825</v>
      </c>
      <c r="BL101" s="707" t="s">
        <v>673</v>
      </c>
      <c r="BM101" s="745">
        <v>3060</v>
      </c>
      <c r="BN101" s="709">
        <v>2681</v>
      </c>
      <c r="BO101" s="710">
        <v>8203860</v>
      </c>
      <c r="BP101" s="706"/>
      <c r="BQ101" s="397">
        <v>1</v>
      </c>
      <c r="BR101" s="397">
        <f t="shared" si="1505"/>
        <v>1</v>
      </c>
      <c r="BS101" s="398">
        <f t="shared" si="1506"/>
        <v>1</v>
      </c>
      <c r="BT101" s="398">
        <f t="shared" si="1507"/>
        <v>1</v>
      </c>
      <c r="BU101" s="398">
        <f t="shared" si="1508"/>
        <v>1</v>
      </c>
      <c r="BV101" s="398">
        <f>PRODUCT(BQ101:BU101)</f>
        <v>1</v>
      </c>
      <c r="BW101" s="404">
        <f>ROUND(BO101,0)</f>
        <v>8203860</v>
      </c>
      <c r="BX101" s="400">
        <f>BO101-BW101</f>
        <v>0</v>
      </c>
      <c r="CA101" s="621" t="s">
        <v>270</v>
      </c>
      <c r="CB101" s="775" t="s">
        <v>523</v>
      </c>
      <c r="CC101" s="590" t="s">
        <v>235</v>
      </c>
      <c r="CD101" s="611">
        <v>3060</v>
      </c>
      <c r="CE101" s="759">
        <v>4140.3</v>
      </c>
      <c r="CF101" s="757">
        <f t="shared" si="1512"/>
        <v>12669318</v>
      </c>
      <c r="CG101" s="993"/>
      <c r="CH101" s="397">
        <f t="shared" si="1513"/>
        <v>1</v>
      </c>
      <c r="CI101" s="397">
        <f t="shared" si="1514"/>
        <v>1</v>
      </c>
      <c r="CJ101" s="398">
        <f t="shared" si="1515"/>
        <v>1</v>
      </c>
      <c r="CK101" s="398">
        <f t="shared" si="1516"/>
        <v>1</v>
      </c>
      <c r="CL101" s="398">
        <f t="shared" si="1517"/>
        <v>1</v>
      </c>
      <c r="CM101" s="398">
        <f>PRODUCT(CH101:CL101)</f>
        <v>1</v>
      </c>
      <c r="CN101" s="404">
        <f>ROUND(CF101,0)</f>
        <v>12669318</v>
      </c>
      <c r="CO101" s="400">
        <f>CF101-CN101</f>
        <v>0</v>
      </c>
      <c r="CR101" s="1015" t="s">
        <v>270</v>
      </c>
      <c r="CS101" s="793" t="s">
        <v>523</v>
      </c>
      <c r="CT101" s="794" t="s">
        <v>235</v>
      </c>
      <c r="CU101" s="795">
        <v>3060</v>
      </c>
      <c r="CV101" s="796">
        <v>2900</v>
      </c>
      <c r="CW101" s="797">
        <f t="shared" si="1521"/>
        <v>8874000</v>
      </c>
      <c r="CX101" s="1002"/>
      <c r="CY101" s="397">
        <f t="shared" si="1522"/>
        <v>1</v>
      </c>
      <c r="CZ101" s="397">
        <f t="shared" si="1523"/>
        <v>1</v>
      </c>
      <c r="DA101" s="398">
        <f t="shared" si="1524"/>
        <v>1</v>
      </c>
      <c r="DB101" s="398">
        <f t="shared" si="1525"/>
        <v>1</v>
      </c>
      <c r="DC101" s="398">
        <f t="shared" si="1526"/>
        <v>1</v>
      </c>
      <c r="DD101" s="398">
        <f>PRODUCT(CY101:DC101)</f>
        <v>1</v>
      </c>
      <c r="DE101" s="404">
        <f>ROUND(CW101,0)</f>
        <v>8874000</v>
      </c>
      <c r="DF101" s="400">
        <f>CW101-DE101</f>
        <v>0</v>
      </c>
      <c r="DI101" s="621" t="s">
        <v>270</v>
      </c>
      <c r="DJ101" s="610" t="s">
        <v>523</v>
      </c>
      <c r="DK101" s="590" t="s">
        <v>235</v>
      </c>
      <c r="DL101" s="611">
        <v>3060</v>
      </c>
      <c r="DM101" s="492">
        <v>2690</v>
      </c>
      <c r="DN101" s="488">
        <f t="shared" si="1530"/>
        <v>8231400</v>
      </c>
      <c r="DO101" s="543"/>
      <c r="DP101" s="397">
        <f t="shared" si="1531"/>
        <v>1</v>
      </c>
      <c r="DQ101" s="397">
        <f t="shared" si="1532"/>
        <v>1</v>
      </c>
      <c r="DR101" s="398">
        <f t="shared" si="1533"/>
        <v>1</v>
      </c>
      <c r="DS101" s="398">
        <f t="shared" si="1534"/>
        <v>1</v>
      </c>
      <c r="DT101" s="398">
        <f t="shared" si="1535"/>
        <v>1</v>
      </c>
      <c r="DU101" s="398">
        <f>PRODUCT(DP101:DT101)</f>
        <v>1</v>
      </c>
      <c r="DV101" s="404">
        <f>ROUND(DN101,0)</f>
        <v>8231400</v>
      </c>
      <c r="DW101" s="400">
        <f>DN101-DV101</f>
        <v>0</v>
      </c>
      <c r="DZ101" s="621" t="s">
        <v>270</v>
      </c>
      <c r="EA101" s="610" t="s">
        <v>523</v>
      </c>
      <c r="EB101" s="590" t="s">
        <v>235</v>
      </c>
      <c r="EC101" s="611">
        <v>3060</v>
      </c>
      <c r="ED101" s="492">
        <v>2432.7000000000003</v>
      </c>
      <c r="EE101" s="488">
        <f t="shared" si="1539"/>
        <v>7444062</v>
      </c>
      <c r="EF101" s="543"/>
      <c r="EG101" s="397">
        <f t="shared" si="1540"/>
        <v>1</v>
      </c>
      <c r="EH101" s="397">
        <f t="shared" si="1541"/>
        <v>1</v>
      </c>
      <c r="EI101" s="398">
        <f t="shared" si="1542"/>
        <v>1</v>
      </c>
      <c r="EJ101" s="398">
        <f t="shared" si="1543"/>
        <v>1</v>
      </c>
      <c r="EK101" s="398">
        <f t="shared" si="1544"/>
        <v>1</v>
      </c>
      <c r="EL101" s="398">
        <f>PRODUCT(EG101:EK101)</f>
        <v>1</v>
      </c>
      <c r="EM101" s="404">
        <f>ROUND(EE101,0)</f>
        <v>7444062</v>
      </c>
      <c r="EN101" s="400">
        <f>EE101-EM101</f>
        <v>0</v>
      </c>
      <c r="EQ101" s="621" t="s">
        <v>270</v>
      </c>
      <c r="ER101" s="610" t="s">
        <v>523</v>
      </c>
      <c r="ES101" s="590" t="s">
        <v>235</v>
      </c>
      <c r="ET101" s="611">
        <v>3060</v>
      </c>
      <c r="EU101" s="492">
        <v>6100</v>
      </c>
      <c r="EV101" s="488">
        <f t="shared" si="1548"/>
        <v>18666000</v>
      </c>
      <c r="EW101" s="543"/>
      <c r="EX101" s="397">
        <f t="shared" si="1549"/>
        <v>1</v>
      </c>
      <c r="EY101" s="397">
        <f t="shared" si="1550"/>
        <v>1</v>
      </c>
      <c r="EZ101" s="398">
        <f t="shared" si="1551"/>
        <v>1</v>
      </c>
      <c r="FA101" s="398">
        <f t="shared" si="1552"/>
        <v>1</v>
      </c>
      <c r="FB101" s="398">
        <f t="shared" si="1553"/>
        <v>1</v>
      </c>
      <c r="FC101" s="398">
        <f>PRODUCT(EX101:FB101)</f>
        <v>1</v>
      </c>
      <c r="FD101" s="404">
        <f>ROUND(EV101,0)</f>
        <v>18666000</v>
      </c>
      <c r="FE101" s="400">
        <f>EV101-FD101</f>
        <v>0</v>
      </c>
      <c r="FH101" s="621" t="s">
        <v>270</v>
      </c>
      <c r="FI101" s="610" t="s">
        <v>523</v>
      </c>
      <c r="FJ101" s="590" t="s">
        <v>235</v>
      </c>
      <c r="FK101" s="611">
        <v>3060</v>
      </c>
      <c r="FL101" s="492">
        <v>8775</v>
      </c>
      <c r="FM101" s="488">
        <f t="shared" si="1557"/>
        <v>26851500</v>
      </c>
      <c r="FN101" s="543"/>
      <c r="FO101" s="397">
        <f t="shared" si="1558"/>
        <v>1</v>
      </c>
      <c r="FP101" s="397">
        <f t="shared" si="1559"/>
        <v>1</v>
      </c>
      <c r="FQ101" s="398">
        <f t="shared" si="1560"/>
        <v>1</v>
      </c>
      <c r="FR101" s="398">
        <f t="shared" si="1561"/>
        <v>1</v>
      </c>
      <c r="FS101" s="398">
        <f t="shared" si="1562"/>
        <v>1</v>
      </c>
      <c r="FT101" s="398">
        <f>PRODUCT(FO101:FS101)</f>
        <v>1</v>
      </c>
      <c r="FU101" s="404">
        <f>ROUND(FM101,0)</f>
        <v>26851500</v>
      </c>
      <c r="FV101" s="400">
        <f>FM101-FU101</f>
        <v>0</v>
      </c>
      <c r="FY101" s="1042" t="s">
        <v>270</v>
      </c>
      <c r="FZ101" s="906" t="s">
        <v>523</v>
      </c>
      <c r="GA101" s="874" t="s">
        <v>235</v>
      </c>
      <c r="GB101" s="907">
        <v>3060</v>
      </c>
      <c r="GC101" s="867">
        <v>2300</v>
      </c>
      <c r="GD101" s="864">
        <f t="shared" si="1566"/>
        <v>7038000</v>
      </c>
      <c r="GE101" s="1037"/>
      <c r="GF101" s="397">
        <f t="shared" si="1567"/>
        <v>1</v>
      </c>
      <c r="GG101" s="397">
        <f t="shared" si="1568"/>
        <v>1</v>
      </c>
      <c r="GH101" s="398">
        <f t="shared" si="1569"/>
        <v>1</v>
      </c>
      <c r="GI101" s="398">
        <f t="shared" si="1570"/>
        <v>1</v>
      </c>
      <c r="GJ101" s="398">
        <f t="shared" si="1571"/>
        <v>1</v>
      </c>
      <c r="GK101" s="398">
        <f>PRODUCT(GF101:GJ101)</f>
        <v>1</v>
      </c>
      <c r="GL101" s="404">
        <f>ROUND(GD101,0)</f>
        <v>7038000</v>
      </c>
      <c r="GM101" s="400">
        <f>GD101-GL101</f>
        <v>0</v>
      </c>
      <c r="GP101" s="621" t="s">
        <v>270</v>
      </c>
      <c r="GQ101" s="610" t="s">
        <v>523</v>
      </c>
      <c r="GR101" s="590" t="s">
        <v>235</v>
      </c>
      <c r="GS101" s="611">
        <v>3060</v>
      </c>
      <c r="GT101" s="492">
        <v>2703</v>
      </c>
      <c r="GU101" s="488">
        <f t="shared" si="1575"/>
        <v>8271180</v>
      </c>
      <c r="GV101" s="543"/>
      <c r="GW101" s="397">
        <f t="shared" si="1576"/>
        <v>1</v>
      </c>
      <c r="GX101" s="397">
        <f t="shared" si="1577"/>
        <v>1</v>
      </c>
      <c r="GY101" s="398">
        <f t="shared" si="1578"/>
        <v>1</v>
      </c>
      <c r="GZ101" s="398">
        <f t="shared" si="1579"/>
        <v>1</v>
      </c>
      <c r="HA101" s="398">
        <f t="shared" si="1580"/>
        <v>1</v>
      </c>
      <c r="HB101" s="398">
        <f>PRODUCT(GW101:HA101)</f>
        <v>1</v>
      </c>
      <c r="HC101" s="404">
        <f>ROUND(GU101,0)</f>
        <v>8271180</v>
      </c>
      <c r="HD101" s="400">
        <f>GU101-HC101</f>
        <v>0</v>
      </c>
      <c r="HG101" s="621" t="s">
        <v>270</v>
      </c>
      <c r="HH101" s="610" t="s">
        <v>523</v>
      </c>
      <c r="HI101" s="590" t="s">
        <v>235</v>
      </c>
      <c r="HJ101" s="611">
        <v>3060</v>
      </c>
      <c r="HK101" s="492">
        <v>3657.0410091243239</v>
      </c>
      <c r="HL101" s="488">
        <f t="shared" si="1584"/>
        <v>11190545</v>
      </c>
      <c r="HM101" s="543"/>
      <c r="HN101" s="397">
        <f t="shared" si="1585"/>
        <v>1</v>
      </c>
      <c r="HO101" s="397">
        <f t="shared" si="1586"/>
        <v>1</v>
      </c>
      <c r="HP101" s="398">
        <f t="shared" si="1587"/>
        <v>1</v>
      </c>
      <c r="HQ101" s="398">
        <f t="shared" si="1588"/>
        <v>1</v>
      </c>
      <c r="HR101" s="398">
        <f t="shared" si="1589"/>
        <v>1</v>
      </c>
      <c r="HS101" s="398">
        <f>PRODUCT(HN101:HR101)</f>
        <v>1</v>
      </c>
      <c r="HT101" s="404">
        <f>ROUND(HL101,0)</f>
        <v>11190545</v>
      </c>
      <c r="HU101" s="400">
        <f>HL101-HT101</f>
        <v>0</v>
      </c>
      <c r="HX101" s="621" t="s">
        <v>270</v>
      </c>
      <c r="HY101" s="610" t="s">
        <v>523</v>
      </c>
      <c r="HZ101" s="590" t="s">
        <v>235</v>
      </c>
      <c r="IA101" s="611">
        <v>3060</v>
      </c>
      <c r="IB101" s="492">
        <v>4000</v>
      </c>
      <c r="IC101" s="488">
        <f t="shared" si="1593"/>
        <v>12240000</v>
      </c>
      <c r="ID101" s="543"/>
      <c r="IE101" s="397">
        <f t="shared" si="1594"/>
        <v>1</v>
      </c>
      <c r="IF101" s="397">
        <f t="shared" si="1595"/>
        <v>1</v>
      </c>
      <c r="IG101" s="398">
        <f t="shared" si="1596"/>
        <v>1</v>
      </c>
      <c r="IH101" s="398">
        <f t="shared" si="1597"/>
        <v>1</v>
      </c>
      <c r="II101" s="398">
        <f t="shared" si="1598"/>
        <v>1</v>
      </c>
      <c r="IJ101" s="398">
        <f>PRODUCT(IE101:II101)</f>
        <v>1</v>
      </c>
      <c r="IK101" s="404">
        <f>ROUND(IC101,0)</f>
        <v>12240000</v>
      </c>
      <c r="IL101" s="400">
        <f>IC101-IK101</f>
        <v>0</v>
      </c>
      <c r="IO101" s="621" t="s">
        <v>270</v>
      </c>
      <c r="IP101" s="610" t="s">
        <v>523</v>
      </c>
      <c r="IQ101" s="590" t="s">
        <v>235</v>
      </c>
      <c r="IR101" s="611">
        <v>3060</v>
      </c>
      <c r="IS101" s="492">
        <v>3300</v>
      </c>
      <c r="IT101" s="488">
        <f t="shared" si="1602"/>
        <v>10098000</v>
      </c>
      <c r="IU101" s="543"/>
      <c r="IV101" s="397">
        <f t="shared" si="1603"/>
        <v>1</v>
      </c>
      <c r="IW101" s="397">
        <f t="shared" si="1604"/>
        <v>1</v>
      </c>
      <c r="IX101" s="398">
        <f t="shared" si="1605"/>
        <v>1</v>
      </c>
      <c r="IY101" s="398">
        <f t="shared" si="1606"/>
        <v>1</v>
      </c>
      <c r="IZ101" s="398">
        <f t="shared" si="1607"/>
        <v>1</v>
      </c>
      <c r="JA101" s="398">
        <f>PRODUCT(IV101:IZ101)</f>
        <v>1</v>
      </c>
      <c r="JB101" s="404">
        <f>ROUND(IT101,0)</f>
        <v>10098000</v>
      </c>
      <c r="JC101" s="400">
        <f>IT101-JB101</f>
        <v>0</v>
      </c>
      <c r="JF101" s="621" t="s">
        <v>270</v>
      </c>
      <c r="JG101" s="610" t="s">
        <v>523</v>
      </c>
      <c r="JH101" s="590" t="s">
        <v>235</v>
      </c>
      <c r="JI101" s="611">
        <v>3060</v>
      </c>
      <c r="JJ101" s="492">
        <v>2669</v>
      </c>
      <c r="JK101" s="488">
        <f t="shared" si="1611"/>
        <v>8167140</v>
      </c>
      <c r="JL101" s="543"/>
      <c r="JM101" s="397">
        <f t="shared" si="1612"/>
        <v>1</v>
      </c>
      <c r="JN101" s="397">
        <f t="shared" si="1613"/>
        <v>1</v>
      </c>
      <c r="JO101" s="398">
        <f t="shared" si="1614"/>
        <v>1</v>
      </c>
      <c r="JP101" s="398">
        <f t="shared" si="1615"/>
        <v>1</v>
      </c>
      <c r="JQ101" s="398">
        <f t="shared" si="1616"/>
        <v>1</v>
      </c>
      <c r="JR101" s="398">
        <f>PRODUCT(JM101:JQ101)</f>
        <v>1</v>
      </c>
      <c r="JS101" s="404">
        <f>ROUND(JK101,0)</f>
        <v>8167140</v>
      </c>
      <c r="JT101" s="400">
        <f>JK101-JS101</f>
        <v>0</v>
      </c>
    </row>
    <row r="102" spans="2:280" ht="68.25" customHeight="1">
      <c r="B102" s="483" t="s">
        <v>271</v>
      </c>
      <c r="C102" s="544" t="s">
        <v>524</v>
      </c>
      <c r="D102" s="497" t="s">
        <v>235</v>
      </c>
      <c r="E102" s="545">
        <v>3345</v>
      </c>
      <c r="F102" s="492"/>
      <c r="G102" s="488">
        <f t="shared" si="1477"/>
        <v>0</v>
      </c>
      <c r="H102" s="543"/>
      <c r="K102" s="483"/>
      <c r="L102" s="544"/>
      <c r="M102" s="497"/>
      <c r="N102" s="545"/>
      <c r="O102" s="492"/>
      <c r="P102" s="488"/>
      <c r="Q102" s="543"/>
      <c r="R102" s="397" t="e">
        <f t="shared" si="1478"/>
        <v>#N/A</v>
      </c>
      <c r="S102" s="397" t="e">
        <f t="shared" si="1479"/>
        <v>#N/A</v>
      </c>
      <c r="T102" s="398" t="e">
        <f t="shared" si="1480"/>
        <v>#N/A</v>
      </c>
      <c r="U102" s="398">
        <f t="shared" si="1620"/>
        <v>0</v>
      </c>
      <c r="V102" s="398">
        <f t="shared" si="1620"/>
        <v>0</v>
      </c>
      <c r="W102" s="398" t="e">
        <f>PRODUCT(R102:V102)</f>
        <v>#N/A</v>
      </c>
      <c r="X102" s="404">
        <f>ROUND(P102,0)</f>
        <v>0</v>
      </c>
      <c r="Y102" s="400">
        <f>P102-X102</f>
        <v>0</v>
      </c>
      <c r="Z102" s="392"/>
      <c r="AA102" s="392"/>
      <c r="AB102" s="621" t="s">
        <v>271</v>
      </c>
      <c r="AC102" s="610" t="s">
        <v>524</v>
      </c>
      <c r="AD102" s="590" t="s">
        <v>235</v>
      </c>
      <c r="AE102" s="611">
        <v>3345</v>
      </c>
      <c r="AF102" s="492">
        <v>5376</v>
      </c>
      <c r="AG102" s="488">
        <f t="shared" si="1486"/>
        <v>17982720</v>
      </c>
      <c r="AH102" s="543"/>
      <c r="AI102" s="397">
        <f t="shared" si="1487"/>
        <v>1</v>
      </c>
      <c r="AJ102" s="397">
        <f t="shared" si="1488"/>
        <v>1</v>
      </c>
      <c r="AK102" s="398">
        <f t="shared" si="1489"/>
        <v>1</v>
      </c>
      <c r="AL102" s="398">
        <f t="shared" si="1490"/>
        <v>1</v>
      </c>
      <c r="AM102" s="398">
        <f t="shared" si="1491"/>
        <v>1</v>
      </c>
      <c r="AN102" s="398">
        <f>PRODUCT(AI102:AM102)</f>
        <v>1</v>
      </c>
      <c r="AO102" s="404">
        <f>ROUND(AG102,0)</f>
        <v>17982720</v>
      </c>
      <c r="AP102" s="400">
        <f>AG102-AO102</f>
        <v>0</v>
      </c>
      <c r="AQ102" s="392"/>
      <c r="AR102" s="392"/>
      <c r="AS102" s="940" t="s">
        <v>271</v>
      </c>
      <c r="AT102" s="685" t="s">
        <v>524</v>
      </c>
      <c r="AU102" s="648" t="s">
        <v>235</v>
      </c>
      <c r="AV102" s="686">
        <v>3345</v>
      </c>
      <c r="AW102" s="641">
        <v>4085.8751999999999</v>
      </c>
      <c r="AX102" s="638">
        <f t="shared" si="1495"/>
        <v>13667253</v>
      </c>
      <c r="AY102" s="936"/>
      <c r="AZ102" s="397">
        <f t="shared" si="1496"/>
        <v>1</v>
      </c>
      <c r="BA102" s="397">
        <f t="shared" si="1497"/>
        <v>1</v>
      </c>
      <c r="BB102" s="398">
        <f t="shared" si="1498"/>
        <v>1</v>
      </c>
      <c r="BC102" s="398">
        <f t="shared" si="1499"/>
        <v>1</v>
      </c>
      <c r="BD102" s="398">
        <f t="shared" si="1500"/>
        <v>1</v>
      </c>
      <c r="BE102" s="398">
        <f>PRODUCT(AZ102:BD102)</f>
        <v>1</v>
      </c>
      <c r="BF102" s="404">
        <f>ROUND(AX102,0)</f>
        <v>13667253</v>
      </c>
      <c r="BG102" s="400">
        <f>AX102-BF102</f>
        <v>0</v>
      </c>
      <c r="BJ102" s="957" t="s">
        <v>771</v>
      </c>
      <c r="BK102" s="706" t="s">
        <v>682</v>
      </c>
      <c r="BL102" s="707" t="s">
        <v>673</v>
      </c>
      <c r="BM102" s="745">
        <v>3345</v>
      </c>
      <c r="BN102" s="709">
        <v>3281</v>
      </c>
      <c r="BO102" s="710">
        <v>10974945</v>
      </c>
      <c r="BP102" s="706"/>
      <c r="BQ102" s="397">
        <v>1</v>
      </c>
      <c r="BR102" s="397">
        <f t="shared" si="1505"/>
        <v>1</v>
      </c>
      <c r="BS102" s="398">
        <f t="shared" si="1506"/>
        <v>1</v>
      </c>
      <c r="BT102" s="398">
        <f t="shared" si="1507"/>
        <v>1</v>
      </c>
      <c r="BU102" s="398">
        <f t="shared" si="1508"/>
        <v>1</v>
      </c>
      <c r="BV102" s="398">
        <f>PRODUCT(BQ102:BU102)</f>
        <v>1</v>
      </c>
      <c r="BW102" s="404">
        <f>ROUND(BO102,0)</f>
        <v>10974945</v>
      </c>
      <c r="BX102" s="400">
        <f>BO102-BW102</f>
        <v>0</v>
      </c>
      <c r="CA102" s="621" t="s">
        <v>271</v>
      </c>
      <c r="CB102" s="775" t="s">
        <v>524</v>
      </c>
      <c r="CC102" s="590" t="s">
        <v>235</v>
      </c>
      <c r="CD102" s="611">
        <v>3345</v>
      </c>
      <c r="CE102" s="759">
        <v>4811.7</v>
      </c>
      <c r="CF102" s="757">
        <f t="shared" si="1512"/>
        <v>16095137</v>
      </c>
      <c r="CG102" s="993"/>
      <c r="CH102" s="397">
        <f t="shared" si="1513"/>
        <v>1</v>
      </c>
      <c r="CI102" s="397">
        <f t="shared" si="1514"/>
        <v>1</v>
      </c>
      <c r="CJ102" s="398">
        <f t="shared" si="1515"/>
        <v>1</v>
      </c>
      <c r="CK102" s="398">
        <f t="shared" si="1516"/>
        <v>1</v>
      </c>
      <c r="CL102" s="398">
        <f t="shared" si="1517"/>
        <v>1</v>
      </c>
      <c r="CM102" s="398">
        <f>PRODUCT(CH102:CL102)</f>
        <v>1</v>
      </c>
      <c r="CN102" s="404">
        <f>ROUND(CF102,0)</f>
        <v>16095137</v>
      </c>
      <c r="CO102" s="400">
        <f>CF102-CN102</f>
        <v>0</v>
      </c>
      <c r="CR102" s="1015" t="s">
        <v>271</v>
      </c>
      <c r="CS102" s="793" t="s">
        <v>524</v>
      </c>
      <c r="CT102" s="794" t="s">
        <v>235</v>
      </c>
      <c r="CU102" s="795">
        <v>3345</v>
      </c>
      <c r="CV102" s="796">
        <v>4176</v>
      </c>
      <c r="CW102" s="797">
        <f t="shared" si="1521"/>
        <v>13968720</v>
      </c>
      <c r="CX102" s="1002"/>
      <c r="CY102" s="397">
        <f t="shared" si="1522"/>
        <v>1</v>
      </c>
      <c r="CZ102" s="397">
        <f t="shared" si="1523"/>
        <v>1</v>
      </c>
      <c r="DA102" s="398">
        <f t="shared" si="1524"/>
        <v>1</v>
      </c>
      <c r="DB102" s="398">
        <f t="shared" si="1525"/>
        <v>1</v>
      </c>
      <c r="DC102" s="398">
        <f t="shared" si="1526"/>
        <v>1</v>
      </c>
      <c r="DD102" s="398">
        <f>PRODUCT(CY102:DC102)</f>
        <v>1</v>
      </c>
      <c r="DE102" s="404">
        <f>ROUND(CW102,0)</f>
        <v>13968720</v>
      </c>
      <c r="DF102" s="400">
        <f>CW102-DE102</f>
        <v>0</v>
      </c>
      <c r="DI102" s="621" t="s">
        <v>271</v>
      </c>
      <c r="DJ102" s="610" t="s">
        <v>524</v>
      </c>
      <c r="DK102" s="590" t="s">
        <v>235</v>
      </c>
      <c r="DL102" s="611">
        <v>3345</v>
      </c>
      <c r="DM102" s="492">
        <v>3292</v>
      </c>
      <c r="DN102" s="488">
        <f t="shared" si="1530"/>
        <v>11011740</v>
      </c>
      <c r="DO102" s="543"/>
      <c r="DP102" s="397">
        <f t="shared" si="1531"/>
        <v>1</v>
      </c>
      <c r="DQ102" s="397">
        <f t="shared" si="1532"/>
        <v>1</v>
      </c>
      <c r="DR102" s="398">
        <f t="shared" si="1533"/>
        <v>1</v>
      </c>
      <c r="DS102" s="398">
        <f t="shared" si="1534"/>
        <v>1</v>
      </c>
      <c r="DT102" s="398">
        <f t="shared" si="1535"/>
        <v>1</v>
      </c>
      <c r="DU102" s="398">
        <f>PRODUCT(DP102:DT102)</f>
        <v>1</v>
      </c>
      <c r="DV102" s="404">
        <f>ROUND(DN102,0)</f>
        <v>11011740</v>
      </c>
      <c r="DW102" s="400">
        <f>DN102-DV102</f>
        <v>0</v>
      </c>
      <c r="DZ102" s="621" t="s">
        <v>271</v>
      </c>
      <c r="EA102" s="610" t="s">
        <v>524</v>
      </c>
      <c r="EB102" s="590" t="s">
        <v>235</v>
      </c>
      <c r="EC102" s="611">
        <v>3345</v>
      </c>
      <c r="ED102" s="492">
        <v>2976.3</v>
      </c>
      <c r="EE102" s="488">
        <f t="shared" si="1539"/>
        <v>9955724</v>
      </c>
      <c r="EF102" s="543"/>
      <c r="EG102" s="397">
        <f t="shared" si="1540"/>
        <v>1</v>
      </c>
      <c r="EH102" s="397">
        <f t="shared" si="1541"/>
        <v>1</v>
      </c>
      <c r="EI102" s="398">
        <f t="shared" si="1542"/>
        <v>1</v>
      </c>
      <c r="EJ102" s="398">
        <f t="shared" si="1543"/>
        <v>1</v>
      </c>
      <c r="EK102" s="398">
        <f t="shared" si="1544"/>
        <v>1</v>
      </c>
      <c r="EL102" s="398">
        <f>PRODUCT(EG102:EK102)</f>
        <v>1</v>
      </c>
      <c r="EM102" s="404">
        <f>ROUND(EE102,0)</f>
        <v>9955724</v>
      </c>
      <c r="EN102" s="400">
        <f>EE102-EM102</f>
        <v>0</v>
      </c>
      <c r="EQ102" s="621" t="s">
        <v>271</v>
      </c>
      <c r="ER102" s="610" t="s">
        <v>524</v>
      </c>
      <c r="ES102" s="590" t="s">
        <v>235</v>
      </c>
      <c r="ET102" s="611">
        <v>3345</v>
      </c>
      <c r="EU102" s="492">
        <v>6600</v>
      </c>
      <c r="EV102" s="488">
        <f t="shared" si="1548"/>
        <v>22077000</v>
      </c>
      <c r="EW102" s="543"/>
      <c r="EX102" s="397">
        <f t="shared" si="1549"/>
        <v>1</v>
      </c>
      <c r="EY102" s="397">
        <f t="shared" si="1550"/>
        <v>1</v>
      </c>
      <c r="EZ102" s="398">
        <f t="shared" si="1551"/>
        <v>1</v>
      </c>
      <c r="FA102" s="398">
        <f t="shared" si="1552"/>
        <v>1</v>
      </c>
      <c r="FB102" s="398">
        <f t="shared" si="1553"/>
        <v>1</v>
      </c>
      <c r="FC102" s="398">
        <f>PRODUCT(EX102:FB102)</f>
        <v>1</v>
      </c>
      <c r="FD102" s="404">
        <f>ROUND(EV102,0)</f>
        <v>22077000</v>
      </c>
      <c r="FE102" s="400">
        <f>EV102-FD102</f>
        <v>0</v>
      </c>
      <c r="FH102" s="621" t="s">
        <v>271</v>
      </c>
      <c r="FI102" s="610" t="s">
        <v>524</v>
      </c>
      <c r="FJ102" s="590" t="s">
        <v>235</v>
      </c>
      <c r="FK102" s="611">
        <v>3345</v>
      </c>
      <c r="FL102" s="492">
        <v>10237</v>
      </c>
      <c r="FM102" s="488">
        <f t="shared" si="1557"/>
        <v>34242765</v>
      </c>
      <c r="FN102" s="543"/>
      <c r="FO102" s="397">
        <f t="shared" si="1558"/>
        <v>1</v>
      </c>
      <c r="FP102" s="397">
        <f t="shared" si="1559"/>
        <v>1</v>
      </c>
      <c r="FQ102" s="398">
        <f t="shared" si="1560"/>
        <v>1</v>
      </c>
      <c r="FR102" s="398">
        <f t="shared" si="1561"/>
        <v>1</v>
      </c>
      <c r="FS102" s="398">
        <f t="shared" si="1562"/>
        <v>1</v>
      </c>
      <c r="FT102" s="398">
        <f>PRODUCT(FO102:FS102)</f>
        <v>1</v>
      </c>
      <c r="FU102" s="404">
        <f>ROUND(FM102,0)</f>
        <v>34242765</v>
      </c>
      <c r="FV102" s="400">
        <f>FM102-FU102</f>
        <v>0</v>
      </c>
      <c r="FY102" s="1042" t="s">
        <v>271</v>
      </c>
      <c r="FZ102" s="906" t="s">
        <v>524</v>
      </c>
      <c r="GA102" s="874" t="s">
        <v>235</v>
      </c>
      <c r="GB102" s="907">
        <v>3345</v>
      </c>
      <c r="GC102" s="867">
        <v>3280</v>
      </c>
      <c r="GD102" s="864">
        <f t="shared" si="1566"/>
        <v>10971600</v>
      </c>
      <c r="GE102" s="1037"/>
      <c r="GF102" s="397">
        <f t="shared" si="1567"/>
        <v>1</v>
      </c>
      <c r="GG102" s="397">
        <f t="shared" si="1568"/>
        <v>1</v>
      </c>
      <c r="GH102" s="398">
        <f t="shared" si="1569"/>
        <v>1</v>
      </c>
      <c r="GI102" s="398">
        <f t="shared" si="1570"/>
        <v>1</v>
      </c>
      <c r="GJ102" s="398">
        <f t="shared" si="1571"/>
        <v>1</v>
      </c>
      <c r="GK102" s="398">
        <f>PRODUCT(GF102:GJ102)</f>
        <v>1</v>
      </c>
      <c r="GL102" s="404">
        <f>ROUND(GD102,0)</f>
        <v>10971600</v>
      </c>
      <c r="GM102" s="400">
        <f>GD102-GL102</f>
        <v>0</v>
      </c>
      <c r="GP102" s="621" t="s">
        <v>271</v>
      </c>
      <c r="GQ102" s="610" t="s">
        <v>524</v>
      </c>
      <c r="GR102" s="590" t="s">
        <v>235</v>
      </c>
      <c r="GS102" s="611">
        <v>3345</v>
      </c>
      <c r="GT102" s="492">
        <v>3307</v>
      </c>
      <c r="GU102" s="488">
        <f t="shared" si="1575"/>
        <v>11061915</v>
      </c>
      <c r="GV102" s="543"/>
      <c r="GW102" s="397">
        <f t="shared" si="1576"/>
        <v>1</v>
      </c>
      <c r="GX102" s="397">
        <f t="shared" si="1577"/>
        <v>1</v>
      </c>
      <c r="GY102" s="398">
        <f t="shared" si="1578"/>
        <v>1</v>
      </c>
      <c r="GZ102" s="398">
        <f t="shared" si="1579"/>
        <v>1</v>
      </c>
      <c r="HA102" s="398">
        <f t="shared" si="1580"/>
        <v>1</v>
      </c>
      <c r="HB102" s="398">
        <f>PRODUCT(GW102:HA102)</f>
        <v>1</v>
      </c>
      <c r="HC102" s="404">
        <f>ROUND(GU102,0)</f>
        <v>11061915</v>
      </c>
      <c r="HD102" s="400">
        <f>GU102-HC102</f>
        <v>0</v>
      </c>
      <c r="HG102" s="621" t="s">
        <v>271</v>
      </c>
      <c r="HH102" s="610" t="s">
        <v>524</v>
      </c>
      <c r="HI102" s="590" t="s">
        <v>235</v>
      </c>
      <c r="HJ102" s="611">
        <v>3345</v>
      </c>
      <c r="HK102" s="492">
        <v>5018.6831532972965</v>
      </c>
      <c r="HL102" s="488">
        <f t="shared" si="1584"/>
        <v>16787495</v>
      </c>
      <c r="HM102" s="543"/>
      <c r="HN102" s="397">
        <f t="shared" si="1585"/>
        <v>1</v>
      </c>
      <c r="HO102" s="397">
        <f t="shared" si="1586"/>
        <v>1</v>
      </c>
      <c r="HP102" s="398">
        <f t="shared" si="1587"/>
        <v>1</v>
      </c>
      <c r="HQ102" s="398">
        <f t="shared" si="1588"/>
        <v>1</v>
      </c>
      <c r="HR102" s="398">
        <f t="shared" si="1589"/>
        <v>1</v>
      </c>
      <c r="HS102" s="398">
        <f>PRODUCT(HN102:HR102)</f>
        <v>1</v>
      </c>
      <c r="HT102" s="404">
        <f>ROUND(HL102,0)</f>
        <v>16787495</v>
      </c>
      <c r="HU102" s="400">
        <f>HL102-HT102</f>
        <v>0</v>
      </c>
      <c r="HX102" s="621" t="s">
        <v>271</v>
      </c>
      <c r="HY102" s="610" t="s">
        <v>524</v>
      </c>
      <c r="HZ102" s="590" t="s">
        <v>235</v>
      </c>
      <c r="IA102" s="611">
        <v>3345</v>
      </c>
      <c r="IB102" s="492">
        <v>5000</v>
      </c>
      <c r="IC102" s="488">
        <f t="shared" si="1593"/>
        <v>16725000</v>
      </c>
      <c r="ID102" s="543"/>
      <c r="IE102" s="397">
        <f t="shared" si="1594"/>
        <v>1</v>
      </c>
      <c r="IF102" s="397">
        <f t="shared" si="1595"/>
        <v>1</v>
      </c>
      <c r="IG102" s="398">
        <f t="shared" si="1596"/>
        <v>1</v>
      </c>
      <c r="IH102" s="398">
        <f t="shared" si="1597"/>
        <v>1</v>
      </c>
      <c r="II102" s="398">
        <f t="shared" si="1598"/>
        <v>1</v>
      </c>
      <c r="IJ102" s="398">
        <f>PRODUCT(IE102:II102)</f>
        <v>1</v>
      </c>
      <c r="IK102" s="404">
        <f>ROUND(IC102,0)</f>
        <v>16725000</v>
      </c>
      <c r="IL102" s="400">
        <f>IC102-IK102</f>
        <v>0</v>
      </c>
      <c r="IO102" s="621" t="s">
        <v>271</v>
      </c>
      <c r="IP102" s="610" t="s">
        <v>524</v>
      </c>
      <c r="IQ102" s="590" t="s">
        <v>235</v>
      </c>
      <c r="IR102" s="611">
        <v>3345</v>
      </c>
      <c r="IS102" s="492">
        <v>5100</v>
      </c>
      <c r="IT102" s="488">
        <f t="shared" si="1602"/>
        <v>17059500</v>
      </c>
      <c r="IU102" s="543"/>
      <c r="IV102" s="397">
        <f t="shared" si="1603"/>
        <v>1</v>
      </c>
      <c r="IW102" s="397">
        <f t="shared" si="1604"/>
        <v>1</v>
      </c>
      <c r="IX102" s="398">
        <f t="shared" si="1605"/>
        <v>1</v>
      </c>
      <c r="IY102" s="398">
        <f t="shared" si="1606"/>
        <v>1</v>
      </c>
      <c r="IZ102" s="398">
        <f t="shared" si="1607"/>
        <v>1</v>
      </c>
      <c r="JA102" s="398">
        <f>PRODUCT(IV102:IZ102)</f>
        <v>1</v>
      </c>
      <c r="JB102" s="404">
        <f>ROUND(IT102,0)</f>
        <v>17059500</v>
      </c>
      <c r="JC102" s="400">
        <f>IT102-JB102</f>
        <v>0</v>
      </c>
      <c r="JF102" s="621" t="s">
        <v>271</v>
      </c>
      <c r="JG102" s="610" t="s">
        <v>524</v>
      </c>
      <c r="JH102" s="590" t="s">
        <v>235</v>
      </c>
      <c r="JI102" s="611">
        <v>3345</v>
      </c>
      <c r="JJ102" s="492">
        <v>3265</v>
      </c>
      <c r="JK102" s="488">
        <f t="shared" si="1611"/>
        <v>10921425</v>
      </c>
      <c r="JL102" s="543"/>
      <c r="JM102" s="397">
        <f t="shared" si="1612"/>
        <v>1</v>
      </c>
      <c r="JN102" s="397">
        <f t="shared" si="1613"/>
        <v>1</v>
      </c>
      <c r="JO102" s="398">
        <f t="shared" si="1614"/>
        <v>1</v>
      </c>
      <c r="JP102" s="398">
        <f t="shared" si="1615"/>
        <v>1</v>
      </c>
      <c r="JQ102" s="398">
        <f t="shared" si="1616"/>
        <v>1</v>
      </c>
      <c r="JR102" s="398">
        <f>PRODUCT(JM102:JQ102)</f>
        <v>1</v>
      </c>
      <c r="JS102" s="404">
        <f>ROUND(JK102,0)</f>
        <v>10921425</v>
      </c>
      <c r="JT102" s="400">
        <f>JK102-JS102</f>
        <v>0</v>
      </c>
    </row>
    <row r="103" spans="2:280" ht="102" customHeight="1">
      <c r="B103" s="483" t="s">
        <v>272</v>
      </c>
      <c r="C103" s="544" t="s">
        <v>525</v>
      </c>
      <c r="D103" s="497" t="s">
        <v>235</v>
      </c>
      <c r="E103" s="545">
        <v>15</v>
      </c>
      <c r="F103" s="492"/>
      <c r="G103" s="488">
        <f t="shared" si="1477"/>
        <v>0</v>
      </c>
      <c r="H103" s="543"/>
      <c r="K103" s="483"/>
      <c r="L103" s="544"/>
      <c r="M103" s="497"/>
      <c r="N103" s="545"/>
      <c r="O103" s="492"/>
      <c r="P103" s="488"/>
      <c r="Q103" s="543"/>
      <c r="R103" s="397" t="e">
        <f t="shared" si="1478"/>
        <v>#N/A</v>
      </c>
      <c r="S103" s="397" t="e">
        <f t="shared" si="1479"/>
        <v>#N/A</v>
      </c>
      <c r="T103" s="398" t="e">
        <f t="shared" si="1480"/>
        <v>#N/A</v>
      </c>
      <c r="U103" s="398">
        <f t="shared" si="1620"/>
        <v>0</v>
      </c>
      <c r="V103" s="398">
        <f t="shared" si="1620"/>
        <v>0</v>
      </c>
      <c r="W103" s="398" t="e">
        <f>PRODUCT(R103:V103)</f>
        <v>#N/A</v>
      </c>
      <c r="X103" s="404">
        <f>ROUND(P103,0)</f>
        <v>0</v>
      </c>
      <c r="Y103" s="400">
        <f>P103-X103</f>
        <v>0</v>
      </c>
      <c r="Z103" s="392"/>
      <c r="AA103" s="392"/>
      <c r="AB103" s="621" t="s">
        <v>272</v>
      </c>
      <c r="AC103" s="610" t="s">
        <v>525</v>
      </c>
      <c r="AD103" s="590" t="s">
        <v>235</v>
      </c>
      <c r="AE103" s="611">
        <v>15</v>
      </c>
      <c r="AF103" s="492">
        <v>82620</v>
      </c>
      <c r="AG103" s="488">
        <f t="shared" si="1486"/>
        <v>1239300</v>
      </c>
      <c r="AH103" s="543"/>
      <c r="AI103" s="397">
        <f t="shared" si="1487"/>
        <v>1</v>
      </c>
      <c r="AJ103" s="397">
        <f t="shared" si="1488"/>
        <v>1</v>
      </c>
      <c r="AK103" s="398">
        <f t="shared" si="1489"/>
        <v>1</v>
      </c>
      <c r="AL103" s="398">
        <f t="shared" si="1490"/>
        <v>1</v>
      </c>
      <c r="AM103" s="398">
        <f t="shared" si="1491"/>
        <v>1</v>
      </c>
      <c r="AN103" s="398">
        <f>PRODUCT(AI103:AM103)</f>
        <v>1</v>
      </c>
      <c r="AO103" s="404">
        <f>ROUND(AG103,0)</f>
        <v>1239300</v>
      </c>
      <c r="AP103" s="400">
        <f>AG103-AO103</f>
        <v>0</v>
      </c>
      <c r="AQ103" s="392"/>
      <c r="AR103" s="392"/>
      <c r="AS103" s="940" t="s">
        <v>272</v>
      </c>
      <c r="AT103" s="685" t="s">
        <v>525</v>
      </c>
      <c r="AU103" s="648" t="s">
        <v>235</v>
      </c>
      <c r="AV103" s="686">
        <v>15</v>
      </c>
      <c r="AW103" s="641">
        <v>82316.020279999997</v>
      </c>
      <c r="AX103" s="638">
        <f t="shared" si="1495"/>
        <v>1234740</v>
      </c>
      <c r="AY103" s="936"/>
      <c r="AZ103" s="397">
        <f t="shared" si="1496"/>
        <v>1</v>
      </c>
      <c r="BA103" s="397">
        <f t="shared" si="1497"/>
        <v>1</v>
      </c>
      <c r="BB103" s="398">
        <f t="shared" si="1498"/>
        <v>1</v>
      </c>
      <c r="BC103" s="398">
        <f t="shared" si="1499"/>
        <v>1</v>
      </c>
      <c r="BD103" s="398">
        <f t="shared" si="1500"/>
        <v>1</v>
      </c>
      <c r="BE103" s="398">
        <f>PRODUCT(AZ103:BD103)</f>
        <v>1</v>
      </c>
      <c r="BF103" s="404">
        <f>ROUND(AX103,0)</f>
        <v>1234740</v>
      </c>
      <c r="BG103" s="400">
        <f>AX103-BF103</f>
        <v>0</v>
      </c>
      <c r="BJ103" s="957" t="s">
        <v>772</v>
      </c>
      <c r="BK103" s="1056" t="s">
        <v>525</v>
      </c>
      <c r="BL103" s="711" t="s">
        <v>673</v>
      </c>
      <c r="BM103" s="742">
        <v>15</v>
      </c>
      <c r="BN103" s="713">
        <v>122024</v>
      </c>
      <c r="BO103" s="714">
        <v>1830360</v>
      </c>
      <c r="BP103" s="706"/>
      <c r="BQ103" s="397">
        <f t="shared" si="1504"/>
        <v>1</v>
      </c>
      <c r="BR103" s="397">
        <f t="shared" si="1505"/>
        <v>1</v>
      </c>
      <c r="BS103" s="398">
        <f t="shared" si="1506"/>
        <v>1</v>
      </c>
      <c r="BT103" s="398">
        <f t="shared" si="1507"/>
        <v>1</v>
      </c>
      <c r="BU103" s="398">
        <f t="shared" si="1508"/>
        <v>1</v>
      </c>
      <c r="BV103" s="398">
        <f>PRODUCT(BQ103:BU103)</f>
        <v>1</v>
      </c>
      <c r="BW103" s="404">
        <f>ROUND(BO103,0)</f>
        <v>1830360</v>
      </c>
      <c r="BX103" s="400">
        <f>BO103-BW103</f>
        <v>0</v>
      </c>
      <c r="CA103" s="621" t="s">
        <v>272</v>
      </c>
      <c r="CB103" s="775" t="s">
        <v>525</v>
      </c>
      <c r="CC103" s="590" t="s">
        <v>235</v>
      </c>
      <c r="CD103" s="611">
        <v>15</v>
      </c>
      <c r="CE103" s="759">
        <v>195825</v>
      </c>
      <c r="CF103" s="757">
        <f t="shared" si="1512"/>
        <v>2937375</v>
      </c>
      <c r="CG103" s="993"/>
      <c r="CH103" s="397">
        <f t="shared" si="1513"/>
        <v>1</v>
      </c>
      <c r="CI103" s="397">
        <f t="shared" si="1514"/>
        <v>1</v>
      </c>
      <c r="CJ103" s="398">
        <f t="shared" si="1515"/>
        <v>1</v>
      </c>
      <c r="CK103" s="398">
        <f t="shared" si="1516"/>
        <v>1</v>
      </c>
      <c r="CL103" s="398">
        <f t="shared" si="1517"/>
        <v>1</v>
      </c>
      <c r="CM103" s="398">
        <f>PRODUCT(CH103:CL103)</f>
        <v>1</v>
      </c>
      <c r="CN103" s="404">
        <f>ROUND(CF103,0)</f>
        <v>2937375</v>
      </c>
      <c r="CO103" s="400">
        <f>CF103-CN103</f>
        <v>0</v>
      </c>
      <c r="CR103" s="1015" t="s">
        <v>272</v>
      </c>
      <c r="CS103" s="793" t="s">
        <v>525</v>
      </c>
      <c r="CT103" s="794" t="s">
        <v>235</v>
      </c>
      <c r="CU103" s="795">
        <v>15</v>
      </c>
      <c r="CV103" s="796">
        <v>220400</v>
      </c>
      <c r="CW103" s="797">
        <f t="shared" si="1521"/>
        <v>3306000</v>
      </c>
      <c r="CX103" s="1002"/>
      <c r="CY103" s="397">
        <f t="shared" si="1522"/>
        <v>1</v>
      </c>
      <c r="CZ103" s="397">
        <f t="shared" si="1523"/>
        <v>1</v>
      </c>
      <c r="DA103" s="398">
        <f t="shared" si="1524"/>
        <v>1</v>
      </c>
      <c r="DB103" s="398">
        <f t="shared" si="1525"/>
        <v>1</v>
      </c>
      <c r="DC103" s="398">
        <f t="shared" si="1526"/>
        <v>1</v>
      </c>
      <c r="DD103" s="398">
        <f>PRODUCT(CY103:DC103)</f>
        <v>1</v>
      </c>
      <c r="DE103" s="404">
        <f>ROUND(CW103,0)</f>
        <v>3306000</v>
      </c>
      <c r="DF103" s="400">
        <f>CW103-DE103</f>
        <v>0</v>
      </c>
      <c r="DI103" s="621" t="s">
        <v>272</v>
      </c>
      <c r="DJ103" s="610" t="s">
        <v>525</v>
      </c>
      <c r="DK103" s="590" t="s">
        <v>235</v>
      </c>
      <c r="DL103" s="611">
        <v>15</v>
      </c>
      <c r="DM103" s="492">
        <v>122394</v>
      </c>
      <c r="DN103" s="488">
        <f t="shared" si="1530"/>
        <v>1835910</v>
      </c>
      <c r="DO103" s="543"/>
      <c r="DP103" s="397">
        <f t="shared" si="1531"/>
        <v>1</v>
      </c>
      <c r="DQ103" s="397">
        <f t="shared" si="1532"/>
        <v>1</v>
      </c>
      <c r="DR103" s="398">
        <f t="shared" si="1533"/>
        <v>1</v>
      </c>
      <c r="DS103" s="398">
        <f t="shared" si="1534"/>
        <v>1</v>
      </c>
      <c r="DT103" s="398">
        <f t="shared" si="1535"/>
        <v>1</v>
      </c>
      <c r="DU103" s="398">
        <f>PRODUCT(DP103:DT103)</f>
        <v>1</v>
      </c>
      <c r="DV103" s="404">
        <f>ROUND(DN103,0)</f>
        <v>1835910</v>
      </c>
      <c r="DW103" s="400">
        <f>DN103-DV103</f>
        <v>0</v>
      </c>
      <c r="DZ103" s="621" t="s">
        <v>272</v>
      </c>
      <c r="EA103" s="610" t="s">
        <v>525</v>
      </c>
      <c r="EB103" s="590" t="s">
        <v>235</v>
      </c>
      <c r="EC103" s="611">
        <v>15</v>
      </c>
      <c r="ED103" s="492">
        <v>110707.2</v>
      </c>
      <c r="EE103" s="488">
        <f t="shared" si="1539"/>
        <v>1660608</v>
      </c>
      <c r="EF103" s="543"/>
      <c r="EG103" s="397">
        <f t="shared" si="1540"/>
        <v>1</v>
      </c>
      <c r="EH103" s="397">
        <f t="shared" si="1541"/>
        <v>1</v>
      </c>
      <c r="EI103" s="398">
        <f t="shared" si="1542"/>
        <v>1</v>
      </c>
      <c r="EJ103" s="398">
        <f t="shared" si="1543"/>
        <v>1</v>
      </c>
      <c r="EK103" s="398">
        <f t="shared" si="1544"/>
        <v>1</v>
      </c>
      <c r="EL103" s="398">
        <f>PRODUCT(EG103:EK103)</f>
        <v>1</v>
      </c>
      <c r="EM103" s="404">
        <f>ROUND(EE103,0)</f>
        <v>1660608</v>
      </c>
      <c r="EN103" s="400">
        <f>EE103-EM103</f>
        <v>0</v>
      </c>
      <c r="EQ103" s="621" t="s">
        <v>272</v>
      </c>
      <c r="ER103" s="610" t="s">
        <v>525</v>
      </c>
      <c r="ES103" s="590" t="s">
        <v>235</v>
      </c>
      <c r="ET103" s="611">
        <v>15</v>
      </c>
      <c r="EU103" s="492">
        <v>42000</v>
      </c>
      <c r="EV103" s="488">
        <f t="shared" si="1548"/>
        <v>630000</v>
      </c>
      <c r="EW103" s="543"/>
      <c r="EX103" s="397">
        <f t="shared" si="1549"/>
        <v>1</v>
      </c>
      <c r="EY103" s="397">
        <f t="shared" si="1550"/>
        <v>1</v>
      </c>
      <c r="EZ103" s="398">
        <f t="shared" si="1551"/>
        <v>1</v>
      </c>
      <c r="FA103" s="398">
        <f t="shared" si="1552"/>
        <v>1</v>
      </c>
      <c r="FB103" s="398">
        <f t="shared" si="1553"/>
        <v>1</v>
      </c>
      <c r="FC103" s="398">
        <f>PRODUCT(EX103:FB103)</f>
        <v>1</v>
      </c>
      <c r="FD103" s="404">
        <f>ROUND(EV103,0)</f>
        <v>630000</v>
      </c>
      <c r="FE103" s="400">
        <f>EV103-FD103</f>
        <v>0</v>
      </c>
      <c r="FH103" s="621" t="s">
        <v>272</v>
      </c>
      <c r="FI103" s="610" t="s">
        <v>525</v>
      </c>
      <c r="FJ103" s="590" t="s">
        <v>235</v>
      </c>
      <c r="FK103" s="611">
        <v>15</v>
      </c>
      <c r="FL103" s="492">
        <v>92625</v>
      </c>
      <c r="FM103" s="488">
        <f t="shared" si="1557"/>
        <v>1389375</v>
      </c>
      <c r="FN103" s="543"/>
      <c r="FO103" s="397">
        <f t="shared" si="1558"/>
        <v>1</v>
      </c>
      <c r="FP103" s="397">
        <f t="shared" si="1559"/>
        <v>1</v>
      </c>
      <c r="FQ103" s="398">
        <f t="shared" si="1560"/>
        <v>1</v>
      </c>
      <c r="FR103" s="398">
        <f t="shared" si="1561"/>
        <v>1</v>
      </c>
      <c r="FS103" s="398">
        <f t="shared" si="1562"/>
        <v>1</v>
      </c>
      <c r="FT103" s="398">
        <f>PRODUCT(FO103:FS103)</f>
        <v>1</v>
      </c>
      <c r="FU103" s="404">
        <f>ROUND(FM103,0)</f>
        <v>1389375</v>
      </c>
      <c r="FV103" s="400">
        <f>FM103-FU103</f>
        <v>0</v>
      </c>
      <c r="FY103" s="1042" t="s">
        <v>272</v>
      </c>
      <c r="FZ103" s="906" t="s">
        <v>525</v>
      </c>
      <c r="GA103" s="874" t="s">
        <v>235</v>
      </c>
      <c r="GB103" s="907">
        <v>15</v>
      </c>
      <c r="GC103" s="867">
        <v>125035</v>
      </c>
      <c r="GD103" s="864">
        <f t="shared" si="1566"/>
        <v>1875525</v>
      </c>
      <c r="GE103" s="1037"/>
      <c r="GF103" s="397">
        <f t="shared" si="1567"/>
        <v>1</v>
      </c>
      <c r="GG103" s="397">
        <f t="shared" si="1568"/>
        <v>1</v>
      </c>
      <c r="GH103" s="398">
        <f t="shared" si="1569"/>
        <v>1</v>
      </c>
      <c r="GI103" s="398">
        <f t="shared" si="1570"/>
        <v>1</v>
      </c>
      <c r="GJ103" s="398">
        <f t="shared" si="1571"/>
        <v>1</v>
      </c>
      <c r="GK103" s="398">
        <f>PRODUCT(GF103:GJ103)</f>
        <v>1</v>
      </c>
      <c r="GL103" s="404">
        <f>ROUND(GD103,0)</f>
        <v>1875525</v>
      </c>
      <c r="GM103" s="400">
        <f>GD103-GL103</f>
        <v>0</v>
      </c>
      <c r="GP103" s="621" t="s">
        <v>272</v>
      </c>
      <c r="GQ103" s="610" t="s">
        <v>525</v>
      </c>
      <c r="GR103" s="590" t="s">
        <v>235</v>
      </c>
      <c r="GS103" s="611">
        <v>15</v>
      </c>
      <c r="GT103" s="492">
        <v>123008</v>
      </c>
      <c r="GU103" s="488">
        <f t="shared" si="1575"/>
        <v>1845120</v>
      </c>
      <c r="GV103" s="543"/>
      <c r="GW103" s="397">
        <f t="shared" si="1576"/>
        <v>1</v>
      </c>
      <c r="GX103" s="397">
        <f t="shared" si="1577"/>
        <v>1</v>
      </c>
      <c r="GY103" s="398">
        <f t="shared" si="1578"/>
        <v>1</v>
      </c>
      <c r="GZ103" s="398">
        <f t="shared" si="1579"/>
        <v>1</v>
      </c>
      <c r="HA103" s="398">
        <f t="shared" si="1580"/>
        <v>1</v>
      </c>
      <c r="HB103" s="398">
        <f>PRODUCT(GW103:HA103)</f>
        <v>1</v>
      </c>
      <c r="HC103" s="404">
        <f>ROUND(GU103,0)</f>
        <v>1845120</v>
      </c>
      <c r="HD103" s="400">
        <f>GU103-HC103</f>
        <v>0</v>
      </c>
      <c r="HG103" s="621" t="s">
        <v>272</v>
      </c>
      <c r="HH103" s="610" t="s">
        <v>525</v>
      </c>
      <c r="HI103" s="590" t="s">
        <v>235</v>
      </c>
      <c r="HJ103" s="611">
        <v>15</v>
      </c>
      <c r="HK103" s="492">
        <v>106047.010518592</v>
      </c>
      <c r="HL103" s="488">
        <f t="shared" si="1584"/>
        <v>1590705</v>
      </c>
      <c r="HM103" s="543"/>
      <c r="HN103" s="397">
        <f t="shared" si="1585"/>
        <v>1</v>
      </c>
      <c r="HO103" s="397">
        <f t="shared" si="1586"/>
        <v>1</v>
      </c>
      <c r="HP103" s="398">
        <f t="shared" si="1587"/>
        <v>1</v>
      </c>
      <c r="HQ103" s="398">
        <f t="shared" si="1588"/>
        <v>1</v>
      </c>
      <c r="HR103" s="398">
        <f t="shared" si="1589"/>
        <v>1</v>
      </c>
      <c r="HS103" s="398">
        <f>PRODUCT(HN103:HR103)</f>
        <v>1</v>
      </c>
      <c r="HT103" s="404">
        <f>ROUND(HL103,0)</f>
        <v>1590705</v>
      </c>
      <c r="HU103" s="400">
        <f>HL103-HT103</f>
        <v>0</v>
      </c>
      <c r="HX103" s="621" t="s">
        <v>272</v>
      </c>
      <c r="HY103" s="610" t="s">
        <v>525</v>
      </c>
      <c r="HZ103" s="590" t="s">
        <v>235</v>
      </c>
      <c r="IA103" s="611">
        <v>15</v>
      </c>
      <c r="IB103" s="492">
        <v>120000</v>
      </c>
      <c r="IC103" s="488">
        <f t="shared" si="1593"/>
        <v>1800000</v>
      </c>
      <c r="ID103" s="543"/>
      <c r="IE103" s="397">
        <f t="shared" si="1594"/>
        <v>1</v>
      </c>
      <c r="IF103" s="397">
        <f t="shared" si="1595"/>
        <v>1</v>
      </c>
      <c r="IG103" s="398">
        <f t="shared" si="1596"/>
        <v>1</v>
      </c>
      <c r="IH103" s="398">
        <f t="shared" si="1597"/>
        <v>1</v>
      </c>
      <c r="II103" s="398">
        <f t="shared" si="1598"/>
        <v>1</v>
      </c>
      <c r="IJ103" s="398">
        <f>PRODUCT(IE103:II103)</f>
        <v>1</v>
      </c>
      <c r="IK103" s="404">
        <f>ROUND(IC103,0)</f>
        <v>1800000</v>
      </c>
      <c r="IL103" s="400">
        <f>IC103-IK103</f>
        <v>0</v>
      </c>
      <c r="IO103" s="621" t="s">
        <v>272</v>
      </c>
      <c r="IP103" s="610" t="s">
        <v>525</v>
      </c>
      <c r="IQ103" s="590" t="s">
        <v>235</v>
      </c>
      <c r="IR103" s="611">
        <v>15</v>
      </c>
      <c r="IS103" s="492">
        <v>141500</v>
      </c>
      <c r="IT103" s="488">
        <f t="shared" si="1602"/>
        <v>2122500</v>
      </c>
      <c r="IU103" s="543"/>
      <c r="IV103" s="397">
        <f t="shared" si="1603"/>
        <v>1</v>
      </c>
      <c r="IW103" s="397">
        <f t="shared" si="1604"/>
        <v>1</v>
      </c>
      <c r="IX103" s="398">
        <f t="shared" si="1605"/>
        <v>1</v>
      </c>
      <c r="IY103" s="398">
        <f t="shared" si="1606"/>
        <v>1</v>
      </c>
      <c r="IZ103" s="398">
        <f t="shared" si="1607"/>
        <v>1</v>
      </c>
      <c r="JA103" s="398">
        <f>PRODUCT(IV103:IZ103)</f>
        <v>1</v>
      </c>
      <c r="JB103" s="404">
        <f>ROUND(IT103,0)</f>
        <v>2122500</v>
      </c>
      <c r="JC103" s="400">
        <f>IT103-JB103</f>
        <v>0</v>
      </c>
      <c r="JF103" s="621" t="s">
        <v>272</v>
      </c>
      <c r="JG103" s="610" t="s">
        <v>525</v>
      </c>
      <c r="JH103" s="590" t="s">
        <v>235</v>
      </c>
      <c r="JI103" s="611">
        <v>15</v>
      </c>
      <c r="JJ103" s="492">
        <v>121409</v>
      </c>
      <c r="JK103" s="488">
        <f t="shared" si="1611"/>
        <v>1821135</v>
      </c>
      <c r="JL103" s="543"/>
      <c r="JM103" s="397">
        <f t="shared" si="1612"/>
        <v>1</v>
      </c>
      <c r="JN103" s="397">
        <f t="shared" si="1613"/>
        <v>1</v>
      </c>
      <c r="JO103" s="398">
        <f t="shared" si="1614"/>
        <v>1</v>
      </c>
      <c r="JP103" s="398">
        <f t="shared" si="1615"/>
        <v>1</v>
      </c>
      <c r="JQ103" s="398">
        <f t="shared" si="1616"/>
        <v>1</v>
      </c>
      <c r="JR103" s="398">
        <f>PRODUCT(JM103:JQ103)</f>
        <v>1</v>
      </c>
      <c r="JS103" s="404">
        <f>ROUND(JK103,0)</f>
        <v>1821135</v>
      </c>
      <c r="JT103" s="400">
        <f>JK103-JS103</f>
        <v>0</v>
      </c>
    </row>
    <row r="104" spans="2:280" ht="64.5" customHeight="1">
      <c r="B104" s="483" t="s">
        <v>298</v>
      </c>
      <c r="C104" s="544" t="s">
        <v>526</v>
      </c>
      <c r="D104" s="497" t="s">
        <v>235</v>
      </c>
      <c r="E104" s="545">
        <v>15</v>
      </c>
      <c r="F104" s="492"/>
      <c r="G104" s="488">
        <f t="shared" si="1477"/>
        <v>0</v>
      </c>
      <c r="H104" s="543"/>
      <c r="K104" s="483"/>
      <c r="L104" s="544"/>
      <c r="M104" s="497"/>
      <c r="N104" s="545"/>
      <c r="O104" s="492"/>
      <c r="P104" s="488"/>
      <c r="Q104" s="543"/>
      <c r="R104" s="397" t="e">
        <f t="shared" si="1478"/>
        <v>#N/A</v>
      </c>
      <c r="S104" s="397" t="e">
        <f t="shared" si="1479"/>
        <v>#N/A</v>
      </c>
      <c r="T104" s="398" t="e">
        <f t="shared" si="1480"/>
        <v>#N/A</v>
      </c>
      <c r="U104" s="398">
        <f t="shared" si="1620"/>
        <v>0</v>
      </c>
      <c r="V104" s="398">
        <f t="shared" si="1620"/>
        <v>0</v>
      </c>
      <c r="W104" s="398" t="e">
        <f>PRODUCT(R104:V104)</f>
        <v>#N/A</v>
      </c>
      <c r="X104" s="404">
        <f>ROUND(P104,0)</f>
        <v>0</v>
      </c>
      <c r="Y104" s="400">
        <f>P104-X104</f>
        <v>0</v>
      </c>
      <c r="Z104" s="392"/>
      <c r="AA104" s="392"/>
      <c r="AB104" s="621" t="s">
        <v>298</v>
      </c>
      <c r="AC104" s="610" t="s">
        <v>526</v>
      </c>
      <c r="AD104" s="590" t="s">
        <v>235</v>
      </c>
      <c r="AE104" s="611">
        <v>15</v>
      </c>
      <c r="AF104" s="492">
        <v>65981</v>
      </c>
      <c r="AG104" s="488">
        <f t="shared" si="1486"/>
        <v>989715</v>
      </c>
      <c r="AH104" s="543"/>
      <c r="AI104" s="397">
        <f t="shared" si="1487"/>
        <v>1</v>
      </c>
      <c r="AJ104" s="397">
        <f t="shared" si="1488"/>
        <v>1</v>
      </c>
      <c r="AK104" s="398">
        <f t="shared" si="1489"/>
        <v>1</v>
      </c>
      <c r="AL104" s="398">
        <f t="shared" si="1490"/>
        <v>1</v>
      </c>
      <c r="AM104" s="398">
        <f t="shared" si="1491"/>
        <v>1</v>
      </c>
      <c r="AN104" s="398">
        <f>PRODUCT(AI104:AM104)</f>
        <v>1</v>
      </c>
      <c r="AO104" s="404">
        <f>ROUND(AG104,0)</f>
        <v>989715</v>
      </c>
      <c r="AP104" s="400">
        <f>AG104-AO104</f>
        <v>0</v>
      </c>
      <c r="AQ104" s="392"/>
      <c r="AR104" s="392"/>
      <c r="AS104" s="940" t="s">
        <v>298</v>
      </c>
      <c r="AT104" s="685" t="s">
        <v>526</v>
      </c>
      <c r="AU104" s="648" t="s">
        <v>235</v>
      </c>
      <c r="AV104" s="686">
        <v>15</v>
      </c>
      <c r="AW104" s="641">
        <v>39040.882839999998</v>
      </c>
      <c r="AX104" s="638">
        <f t="shared" si="1495"/>
        <v>585613</v>
      </c>
      <c r="AY104" s="936"/>
      <c r="AZ104" s="397">
        <f t="shared" si="1496"/>
        <v>1</v>
      </c>
      <c r="BA104" s="397">
        <f t="shared" si="1497"/>
        <v>1</v>
      </c>
      <c r="BB104" s="398">
        <f t="shared" si="1498"/>
        <v>1</v>
      </c>
      <c r="BC104" s="398">
        <f t="shared" si="1499"/>
        <v>1</v>
      </c>
      <c r="BD104" s="398">
        <f t="shared" si="1500"/>
        <v>1</v>
      </c>
      <c r="BE104" s="398">
        <f>PRODUCT(AZ104:BD104)</f>
        <v>1</v>
      </c>
      <c r="BF104" s="404">
        <f>ROUND(AX104,0)</f>
        <v>585613</v>
      </c>
      <c r="BG104" s="400">
        <f>AX104-BF104</f>
        <v>0</v>
      </c>
      <c r="BJ104" s="957" t="s">
        <v>773</v>
      </c>
      <c r="BK104" s="1056" t="s">
        <v>836</v>
      </c>
      <c r="BL104" s="707" t="s">
        <v>673</v>
      </c>
      <c r="BM104" s="741">
        <v>15</v>
      </c>
      <c r="BN104" s="709">
        <v>66611</v>
      </c>
      <c r="BO104" s="710">
        <v>999165</v>
      </c>
      <c r="BP104" s="706"/>
      <c r="BQ104" s="397">
        <f t="shared" si="1504"/>
        <v>0</v>
      </c>
      <c r="BR104" s="397">
        <f t="shared" si="1505"/>
        <v>1</v>
      </c>
      <c r="BS104" s="398">
        <f t="shared" si="1506"/>
        <v>1</v>
      </c>
      <c r="BT104" s="398">
        <f t="shared" si="1507"/>
        <v>1</v>
      </c>
      <c r="BU104" s="398">
        <f t="shared" si="1508"/>
        <v>1</v>
      </c>
      <c r="BV104" s="398">
        <f>PRODUCT(BQ104:BU104)</f>
        <v>0</v>
      </c>
      <c r="BW104" s="404">
        <f>ROUND(BO104,0)</f>
        <v>999165</v>
      </c>
      <c r="BX104" s="400">
        <f>BO104-BW104</f>
        <v>0</v>
      </c>
      <c r="CA104" s="621" t="s">
        <v>298</v>
      </c>
      <c r="CB104" s="775" t="s">
        <v>526</v>
      </c>
      <c r="CC104" s="590" t="s">
        <v>235</v>
      </c>
      <c r="CD104" s="611">
        <v>15</v>
      </c>
      <c r="CE104" s="759">
        <v>35360.400000000001</v>
      </c>
      <c r="CF104" s="757">
        <f t="shared" si="1512"/>
        <v>530406</v>
      </c>
      <c r="CG104" s="993"/>
      <c r="CH104" s="397">
        <f t="shared" si="1513"/>
        <v>1</v>
      </c>
      <c r="CI104" s="397">
        <f t="shared" si="1514"/>
        <v>1</v>
      </c>
      <c r="CJ104" s="398">
        <f t="shared" si="1515"/>
        <v>1</v>
      </c>
      <c r="CK104" s="398">
        <f t="shared" si="1516"/>
        <v>1</v>
      </c>
      <c r="CL104" s="398">
        <f t="shared" si="1517"/>
        <v>1</v>
      </c>
      <c r="CM104" s="398">
        <f>PRODUCT(CH104:CL104)</f>
        <v>1</v>
      </c>
      <c r="CN104" s="404">
        <f>ROUND(CF104,0)</f>
        <v>530406</v>
      </c>
      <c r="CO104" s="400">
        <f>CF104-CN104</f>
        <v>0</v>
      </c>
      <c r="CR104" s="1015" t="s">
        <v>298</v>
      </c>
      <c r="CS104" s="793" t="s">
        <v>526</v>
      </c>
      <c r="CT104" s="794" t="s">
        <v>235</v>
      </c>
      <c r="CU104" s="795">
        <v>15</v>
      </c>
      <c r="CV104" s="796">
        <v>106720</v>
      </c>
      <c r="CW104" s="797">
        <f t="shared" si="1521"/>
        <v>1600800</v>
      </c>
      <c r="CX104" s="1002"/>
      <c r="CY104" s="397">
        <f t="shared" si="1522"/>
        <v>1</v>
      </c>
      <c r="CZ104" s="397">
        <f t="shared" si="1523"/>
        <v>1</v>
      </c>
      <c r="DA104" s="398">
        <f t="shared" si="1524"/>
        <v>1</v>
      </c>
      <c r="DB104" s="398">
        <f t="shared" si="1525"/>
        <v>1</v>
      </c>
      <c r="DC104" s="398">
        <f t="shared" si="1526"/>
        <v>1</v>
      </c>
      <c r="DD104" s="398">
        <f>PRODUCT(CY104:DC104)</f>
        <v>1</v>
      </c>
      <c r="DE104" s="404">
        <f>ROUND(CW104,0)</f>
        <v>1600800</v>
      </c>
      <c r="DF104" s="400">
        <f>CW104-DE104</f>
        <v>0</v>
      </c>
      <c r="DI104" s="621" t="s">
        <v>298</v>
      </c>
      <c r="DJ104" s="610" t="s">
        <v>526</v>
      </c>
      <c r="DK104" s="590" t="s">
        <v>235</v>
      </c>
      <c r="DL104" s="611">
        <v>15</v>
      </c>
      <c r="DM104" s="492">
        <v>66814</v>
      </c>
      <c r="DN104" s="488">
        <f t="shared" si="1530"/>
        <v>1002210</v>
      </c>
      <c r="DO104" s="543"/>
      <c r="DP104" s="397">
        <f t="shared" si="1531"/>
        <v>1</v>
      </c>
      <c r="DQ104" s="397">
        <f t="shared" si="1532"/>
        <v>1</v>
      </c>
      <c r="DR104" s="398">
        <f t="shared" si="1533"/>
        <v>1</v>
      </c>
      <c r="DS104" s="398">
        <f t="shared" si="1534"/>
        <v>1</v>
      </c>
      <c r="DT104" s="398">
        <f t="shared" si="1535"/>
        <v>1</v>
      </c>
      <c r="DU104" s="398">
        <f>PRODUCT(DP104:DT104)</f>
        <v>1</v>
      </c>
      <c r="DV104" s="404">
        <f>ROUND(DN104,0)</f>
        <v>1002210</v>
      </c>
      <c r="DW104" s="400">
        <f>DN104-DV104</f>
        <v>0</v>
      </c>
      <c r="DZ104" s="621" t="s">
        <v>298</v>
      </c>
      <c r="EA104" s="610" t="s">
        <v>526</v>
      </c>
      <c r="EB104" s="590" t="s">
        <v>235</v>
      </c>
      <c r="EC104" s="611">
        <v>15</v>
      </c>
      <c r="ED104" s="492">
        <v>61920</v>
      </c>
      <c r="EE104" s="488">
        <f t="shared" si="1539"/>
        <v>928800</v>
      </c>
      <c r="EF104" s="543"/>
      <c r="EG104" s="397">
        <f t="shared" si="1540"/>
        <v>1</v>
      </c>
      <c r="EH104" s="397">
        <f t="shared" si="1541"/>
        <v>1</v>
      </c>
      <c r="EI104" s="398">
        <f t="shared" si="1542"/>
        <v>1</v>
      </c>
      <c r="EJ104" s="398">
        <f t="shared" si="1543"/>
        <v>1</v>
      </c>
      <c r="EK104" s="398">
        <f t="shared" si="1544"/>
        <v>1</v>
      </c>
      <c r="EL104" s="398">
        <f>PRODUCT(EG104:EK104)</f>
        <v>1</v>
      </c>
      <c r="EM104" s="404">
        <f>ROUND(EE104,0)</f>
        <v>928800</v>
      </c>
      <c r="EN104" s="400">
        <f>EE104-EM104</f>
        <v>0</v>
      </c>
      <c r="EQ104" s="621" t="s">
        <v>298</v>
      </c>
      <c r="ER104" s="610" t="s">
        <v>526</v>
      </c>
      <c r="ES104" s="590" t="s">
        <v>235</v>
      </c>
      <c r="ET104" s="611">
        <v>15</v>
      </c>
      <c r="EU104" s="492">
        <v>42000</v>
      </c>
      <c r="EV104" s="488">
        <f t="shared" si="1548"/>
        <v>630000</v>
      </c>
      <c r="EW104" s="543"/>
      <c r="EX104" s="397">
        <f t="shared" si="1549"/>
        <v>1</v>
      </c>
      <c r="EY104" s="397">
        <f t="shared" si="1550"/>
        <v>1</v>
      </c>
      <c r="EZ104" s="398">
        <f t="shared" si="1551"/>
        <v>1</v>
      </c>
      <c r="FA104" s="398">
        <f t="shared" si="1552"/>
        <v>1</v>
      </c>
      <c r="FB104" s="398">
        <f t="shared" si="1553"/>
        <v>1</v>
      </c>
      <c r="FC104" s="398">
        <f>PRODUCT(EX104:FB104)</f>
        <v>1</v>
      </c>
      <c r="FD104" s="404">
        <f>ROUND(EV104,0)</f>
        <v>630000</v>
      </c>
      <c r="FE104" s="400">
        <f>EV104-FD104</f>
        <v>0</v>
      </c>
      <c r="FH104" s="621" t="s">
        <v>298</v>
      </c>
      <c r="FI104" s="610" t="s">
        <v>526</v>
      </c>
      <c r="FJ104" s="590" t="s">
        <v>235</v>
      </c>
      <c r="FK104" s="611">
        <v>15</v>
      </c>
      <c r="FL104" s="492">
        <v>73125</v>
      </c>
      <c r="FM104" s="488">
        <f t="shared" si="1557"/>
        <v>1096875</v>
      </c>
      <c r="FN104" s="543"/>
      <c r="FO104" s="397">
        <f t="shared" si="1558"/>
        <v>1</v>
      </c>
      <c r="FP104" s="397">
        <f t="shared" si="1559"/>
        <v>1</v>
      </c>
      <c r="FQ104" s="398">
        <f t="shared" si="1560"/>
        <v>1</v>
      </c>
      <c r="FR104" s="398">
        <f t="shared" si="1561"/>
        <v>1</v>
      </c>
      <c r="FS104" s="398">
        <f t="shared" si="1562"/>
        <v>1</v>
      </c>
      <c r="FT104" s="398">
        <f>PRODUCT(FO104:FS104)</f>
        <v>1</v>
      </c>
      <c r="FU104" s="404">
        <f>ROUND(FM104,0)</f>
        <v>1096875</v>
      </c>
      <c r="FV104" s="400">
        <f>FM104-FU104</f>
        <v>0</v>
      </c>
      <c r="FY104" s="1042" t="s">
        <v>298</v>
      </c>
      <c r="FZ104" s="906" t="s">
        <v>526</v>
      </c>
      <c r="GA104" s="874" t="s">
        <v>235</v>
      </c>
      <c r="GB104" s="907">
        <v>15</v>
      </c>
      <c r="GC104" s="867">
        <v>51950</v>
      </c>
      <c r="GD104" s="864">
        <f t="shared" si="1566"/>
        <v>779250</v>
      </c>
      <c r="GE104" s="1037"/>
      <c r="GF104" s="397">
        <f t="shared" si="1567"/>
        <v>1</v>
      </c>
      <c r="GG104" s="397">
        <f t="shared" si="1568"/>
        <v>1</v>
      </c>
      <c r="GH104" s="398">
        <f t="shared" si="1569"/>
        <v>1</v>
      </c>
      <c r="GI104" s="398">
        <f t="shared" si="1570"/>
        <v>1</v>
      </c>
      <c r="GJ104" s="398">
        <f t="shared" si="1571"/>
        <v>1</v>
      </c>
      <c r="GK104" s="398">
        <f>PRODUCT(GF104:GJ104)</f>
        <v>1</v>
      </c>
      <c r="GL104" s="404">
        <f>ROUND(GD104,0)</f>
        <v>779250</v>
      </c>
      <c r="GM104" s="400">
        <f>GD104-GL104</f>
        <v>0</v>
      </c>
      <c r="GP104" s="621" t="s">
        <v>298</v>
      </c>
      <c r="GQ104" s="610" t="s">
        <v>526</v>
      </c>
      <c r="GR104" s="590" t="s">
        <v>235</v>
      </c>
      <c r="GS104" s="611">
        <v>15</v>
      </c>
      <c r="GT104" s="492">
        <v>67148</v>
      </c>
      <c r="GU104" s="488">
        <f t="shared" si="1575"/>
        <v>1007220</v>
      </c>
      <c r="GV104" s="543"/>
      <c r="GW104" s="397">
        <f t="shared" si="1576"/>
        <v>1</v>
      </c>
      <c r="GX104" s="397">
        <f t="shared" si="1577"/>
        <v>1</v>
      </c>
      <c r="GY104" s="398">
        <f t="shared" si="1578"/>
        <v>1</v>
      </c>
      <c r="GZ104" s="398">
        <f t="shared" si="1579"/>
        <v>1</v>
      </c>
      <c r="HA104" s="398">
        <f t="shared" si="1580"/>
        <v>1</v>
      </c>
      <c r="HB104" s="398">
        <f>PRODUCT(GW104:HA104)</f>
        <v>1</v>
      </c>
      <c r="HC104" s="404">
        <f>ROUND(GU104,0)</f>
        <v>1007220</v>
      </c>
      <c r="HD104" s="400">
        <f>GU104-HC104</f>
        <v>0</v>
      </c>
      <c r="HG104" s="621" t="s">
        <v>298</v>
      </c>
      <c r="HH104" s="610" t="s">
        <v>526</v>
      </c>
      <c r="HI104" s="590" t="s">
        <v>235</v>
      </c>
      <c r="HJ104" s="611">
        <v>15</v>
      </c>
      <c r="HK104" s="492">
        <v>55199.715704234375</v>
      </c>
      <c r="HL104" s="488">
        <f t="shared" si="1584"/>
        <v>827996</v>
      </c>
      <c r="HM104" s="543"/>
      <c r="HN104" s="397">
        <f t="shared" si="1585"/>
        <v>1</v>
      </c>
      <c r="HO104" s="397">
        <f t="shared" si="1586"/>
        <v>1</v>
      </c>
      <c r="HP104" s="398">
        <f t="shared" si="1587"/>
        <v>1</v>
      </c>
      <c r="HQ104" s="398">
        <f t="shared" si="1588"/>
        <v>1</v>
      </c>
      <c r="HR104" s="398">
        <f t="shared" si="1589"/>
        <v>1</v>
      </c>
      <c r="HS104" s="398">
        <f>PRODUCT(HN104:HR104)</f>
        <v>1</v>
      </c>
      <c r="HT104" s="404">
        <f>ROUND(HL104,0)</f>
        <v>827996</v>
      </c>
      <c r="HU104" s="400">
        <f>HL104-HT104</f>
        <v>0</v>
      </c>
      <c r="HX104" s="621" t="s">
        <v>298</v>
      </c>
      <c r="HY104" s="610" t="s">
        <v>526</v>
      </c>
      <c r="HZ104" s="590" t="s">
        <v>235</v>
      </c>
      <c r="IA104" s="611">
        <v>15</v>
      </c>
      <c r="IB104" s="492">
        <v>56000</v>
      </c>
      <c r="IC104" s="488">
        <f t="shared" si="1593"/>
        <v>840000</v>
      </c>
      <c r="ID104" s="543"/>
      <c r="IE104" s="397">
        <f t="shared" si="1594"/>
        <v>1</v>
      </c>
      <c r="IF104" s="397">
        <f t="shared" si="1595"/>
        <v>1</v>
      </c>
      <c r="IG104" s="398">
        <f t="shared" si="1596"/>
        <v>1</v>
      </c>
      <c r="IH104" s="398">
        <f t="shared" si="1597"/>
        <v>1</v>
      </c>
      <c r="II104" s="398">
        <f t="shared" si="1598"/>
        <v>1</v>
      </c>
      <c r="IJ104" s="398">
        <f>PRODUCT(IE104:II104)</f>
        <v>1</v>
      </c>
      <c r="IK104" s="404">
        <f>ROUND(IC104,0)</f>
        <v>840000</v>
      </c>
      <c r="IL104" s="400">
        <f>IC104-IK104</f>
        <v>0</v>
      </c>
      <c r="IO104" s="621" t="s">
        <v>298</v>
      </c>
      <c r="IP104" s="610" t="s">
        <v>526</v>
      </c>
      <c r="IQ104" s="590" t="s">
        <v>235</v>
      </c>
      <c r="IR104" s="611">
        <v>15</v>
      </c>
      <c r="IS104" s="492">
        <v>68800</v>
      </c>
      <c r="IT104" s="488">
        <f t="shared" si="1602"/>
        <v>1032000</v>
      </c>
      <c r="IU104" s="543"/>
      <c r="IV104" s="397">
        <f t="shared" si="1603"/>
        <v>1</v>
      </c>
      <c r="IW104" s="397">
        <f t="shared" si="1604"/>
        <v>1</v>
      </c>
      <c r="IX104" s="398">
        <f t="shared" si="1605"/>
        <v>1</v>
      </c>
      <c r="IY104" s="398">
        <f t="shared" si="1606"/>
        <v>1</v>
      </c>
      <c r="IZ104" s="398">
        <f t="shared" si="1607"/>
        <v>1</v>
      </c>
      <c r="JA104" s="398">
        <f>PRODUCT(IV104:IZ104)</f>
        <v>1</v>
      </c>
      <c r="JB104" s="404">
        <f>ROUND(IT104,0)</f>
        <v>1032000</v>
      </c>
      <c r="JC104" s="400">
        <f>IT104-JB104</f>
        <v>0</v>
      </c>
      <c r="JF104" s="621" t="s">
        <v>298</v>
      </c>
      <c r="JG104" s="610" t="s">
        <v>526</v>
      </c>
      <c r="JH104" s="590" t="s">
        <v>235</v>
      </c>
      <c r="JI104" s="611">
        <v>15</v>
      </c>
      <c r="JJ104" s="492">
        <v>66277</v>
      </c>
      <c r="JK104" s="488">
        <f t="shared" si="1611"/>
        <v>994155</v>
      </c>
      <c r="JL104" s="543"/>
      <c r="JM104" s="397">
        <f t="shared" si="1612"/>
        <v>1</v>
      </c>
      <c r="JN104" s="397">
        <f t="shared" si="1613"/>
        <v>1</v>
      </c>
      <c r="JO104" s="398">
        <f t="shared" si="1614"/>
        <v>1</v>
      </c>
      <c r="JP104" s="398">
        <f t="shared" si="1615"/>
        <v>1</v>
      </c>
      <c r="JQ104" s="398">
        <f t="shared" si="1616"/>
        <v>1</v>
      </c>
      <c r="JR104" s="398">
        <f>PRODUCT(JM104:JQ104)</f>
        <v>1</v>
      </c>
      <c r="JS104" s="404">
        <f>ROUND(JK104,0)</f>
        <v>994155</v>
      </c>
      <c r="JT104" s="400">
        <f>JK104-JS104</f>
        <v>0</v>
      </c>
    </row>
    <row r="105" spans="2:280" ht="106.5" customHeight="1" thickBot="1">
      <c r="B105" s="483" t="s">
        <v>299</v>
      </c>
      <c r="C105" s="544" t="s">
        <v>527</v>
      </c>
      <c r="D105" s="497" t="s">
        <v>235</v>
      </c>
      <c r="E105" s="545">
        <v>15</v>
      </c>
      <c r="F105" s="492"/>
      <c r="G105" s="488">
        <f t="shared" si="1477"/>
        <v>0</v>
      </c>
      <c r="H105" s="543"/>
      <c r="K105" s="483"/>
      <c r="L105" s="544"/>
      <c r="M105" s="497"/>
      <c r="N105" s="545"/>
      <c r="O105" s="492"/>
      <c r="P105" s="488"/>
      <c r="Q105" s="543"/>
      <c r="R105" s="397" t="e">
        <f t="shared" si="1478"/>
        <v>#N/A</v>
      </c>
      <c r="S105" s="397" t="e">
        <f t="shared" si="1479"/>
        <v>#N/A</v>
      </c>
      <c r="T105" s="398" t="e">
        <f t="shared" si="1480"/>
        <v>#N/A</v>
      </c>
      <c r="U105" s="398">
        <f t="shared" si="1620"/>
        <v>0</v>
      </c>
      <c r="V105" s="398">
        <f t="shared" si="1620"/>
        <v>0</v>
      </c>
      <c r="W105" s="398" t="e">
        <f>PRODUCT(R105:V105)</f>
        <v>#N/A</v>
      </c>
      <c r="X105" s="404">
        <f>ROUND(P105,0)</f>
        <v>0</v>
      </c>
      <c r="Y105" s="400">
        <f>P105-X105</f>
        <v>0</v>
      </c>
      <c r="Z105" s="392"/>
      <c r="AA105" s="392"/>
      <c r="AB105" s="621" t="s">
        <v>299</v>
      </c>
      <c r="AC105" s="610" t="s">
        <v>527</v>
      </c>
      <c r="AD105" s="590" t="s">
        <v>235</v>
      </c>
      <c r="AE105" s="611">
        <v>15</v>
      </c>
      <c r="AF105" s="492">
        <v>67500</v>
      </c>
      <c r="AG105" s="488">
        <f t="shared" si="1486"/>
        <v>1012500</v>
      </c>
      <c r="AH105" s="543"/>
      <c r="AI105" s="397">
        <f t="shared" si="1487"/>
        <v>1</v>
      </c>
      <c r="AJ105" s="397">
        <f t="shared" si="1488"/>
        <v>1</v>
      </c>
      <c r="AK105" s="398">
        <f t="shared" si="1489"/>
        <v>1</v>
      </c>
      <c r="AL105" s="398">
        <f t="shared" si="1490"/>
        <v>1</v>
      </c>
      <c r="AM105" s="398">
        <f t="shared" si="1491"/>
        <v>1</v>
      </c>
      <c r="AN105" s="398">
        <f>PRODUCT(AI105:AM105)</f>
        <v>1</v>
      </c>
      <c r="AO105" s="404">
        <f>ROUND(AG105,0)</f>
        <v>1012500</v>
      </c>
      <c r="AP105" s="400">
        <f>AG105-AO105</f>
        <v>0</v>
      </c>
      <c r="AQ105" s="392"/>
      <c r="AR105" s="392"/>
      <c r="AS105" s="940" t="s">
        <v>299</v>
      </c>
      <c r="AT105" s="685" t="s">
        <v>527</v>
      </c>
      <c r="AU105" s="648" t="s">
        <v>235</v>
      </c>
      <c r="AV105" s="686">
        <v>15</v>
      </c>
      <c r="AW105" s="641">
        <v>16022.298719999999</v>
      </c>
      <c r="AX105" s="638">
        <f t="shared" si="1495"/>
        <v>240334</v>
      </c>
      <c r="AY105" s="936"/>
      <c r="AZ105" s="397">
        <f t="shared" si="1496"/>
        <v>1</v>
      </c>
      <c r="BA105" s="397">
        <f t="shared" si="1497"/>
        <v>1</v>
      </c>
      <c r="BB105" s="398">
        <f t="shared" si="1498"/>
        <v>1</v>
      </c>
      <c r="BC105" s="398">
        <f t="shared" si="1499"/>
        <v>1</v>
      </c>
      <c r="BD105" s="398">
        <f t="shared" si="1500"/>
        <v>1</v>
      </c>
      <c r="BE105" s="398">
        <f>PRODUCT(AZ105:BD105)</f>
        <v>1</v>
      </c>
      <c r="BF105" s="404">
        <f>ROUND(AX105,0)</f>
        <v>240334</v>
      </c>
      <c r="BG105" s="400">
        <f>AX105-BF105</f>
        <v>0</v>
      </c>
      <c r="BJ105" s="957" t="s">
        <v>774</v>
      </c>
      <c r="BK105" s="1056" t="s">
        <v>837</v>
      </c>
      <c r="BL105" s="707" t="s">
        <v>673</v>
      </c>
      <c r="BM105" s="741">
        <v>15</v>
      </c>
      <c r="BN105" s="709">
        <v>58179</v>
      </c>
      <c r="BO105" s="710">
        <v>872685</v>
      </c>
      <c r="BP105" s="706"/>
      <c r="BQ105" s="397">
        <f t="shared" si="1504"/>
        <v>0</v>
      </c>
      <c r="BR105" s="397">
        <f t="shared" si="1505"/>
        <v>1</v>
      </c>
      <c r="BS105" s="398">
        <f t="shared" si="1506"/>
        <v>1</v>
      </c>
      <c r="BT105" s="398">
        <f t="shared" si="1507"/>
        <v>1</v>
      </c>
      <c r="BU105" s="398">
        <f t="shared" si="1508"/>
        <v>1</v>
      </c>
      <c r="BV105" s="398">
        <f>PRODUCT(BQ105:BU105)</f>
        <v>0</v>
      </c>
      <c r="BW105" s="404">
        <f>ROUND(BO105,0)</f>
        <v>872685</v>
      </c>
      <c r="BX105" s="400">
        <f>BO105-BW105</f>
        <v>0</v>
      </c>
      <c r="CA105" s="621" t="s">
        <v>299</v>
      </c>
      <c r="CB105" s="775" t="s">
        <v>527</v>
      </c>
      <c r="CC105" s="590" t="s">
        <v>235</v>
      </c>
      <c r="CD105" s="611">
        <v>15</v>
      </c>
      <c r="CE105" s="759">
        <v>243942</v>
      </c>
      <c r="CF105" s="757">
        <f t="shared" si="1512"/>
        <v>3659130</v>
      </c>
      <c r="CG105" s="992"/>
      <c r="CH105" s="397">
        <f t="shared" si="1513"/>
        <v>1</v>
      </c>
      <c r="CI105" s="397">
        <f t="shared" si="1514"/>
        <v>1</v>
      </c>
      <c r="CJ105" s="398">
        <f t="shared" si="1515"/>
        <v>1</v>
      </c>
      <c r="CK105" s="398">
        <f t="shared" si="1516"/>
        <v>1</v>
      </c>
      <c r="CL105" s="398">
        <f t="shared" si="1517"/>
        <v>1</v>
      </c>
      <c r="CM105" s="398">
        <f>PRODUCT(CH105:CL105)</f>
        <v>1</v>
      </c>
      <c r="CN105" s="404">
        <f>ROUND(CF105,0)</f>
        <v>3659130</v>
      </c>
      <c r="CO105" s="400">
        <f>CF105-CN105</f>
        <v>0</v>
      </c>
      <c r="CR105" s="1019" t="s">
        <v>299</v>
      </c>
      <c r="CS105" s="816" t="s">
        <v>527</v>
      </c>
      <c r="CT105" s="817" t="s">
        <v>235</v>
      </c>
      <c r="CU105" s="818">
        <v>15</v>
      </c>
      <c r="CV105" s="819">
        <v>16008</v>
      </c>
      <c r="CW105" s="820">
        <f t="shared" si="1521"/>
        <v>240120</v>
      </c>
      <c r="CX105" s="1005"/>
      <c r="CY105" s="397">
        <f t="shared" si="1522"/>
        <v>1</v>
      </c>
      <c r="CZ105" s="397">
        <f t="shared" si="1523"/>
        <v>1</v>
      </c>
      <c r="DA105" s="398">
        <f t="shared" si="1524"/>
        <v>1</v>
      </c>
      <c r="DB105" s="398">
        <f t="shared" si="1525"/>
        <v>1</v>
      </c>
      <c r="DC105" s="398">
        <f t="shared" si="1526"/>
        <v>1</v>
      </c>
      <c r="DD105" s="398">
        <f>PRODUCT(CY105:DC105)</f>
        <v>1</v>
      </c>
      <c r="DE105" s="404">
        <f>ROUND(CW105,0)</f>
        <v>240120</v>
      </c>
      <c r="DF105" s="400">
        <f>CW105-DE105</f>
        <v>0</v>
      </c>
      <c r="DI105" s="621" t="s">
        <v>299</v>
      </c>
      <c r="DJ105" s="610" t="s">
        <v>527</v>
      </c>
      <c r="DK105" s="590" t="s">
        <v>235</v>
      </c>
      <c r="DL105" s="611">
        <v>15</v>
      </c>
      <c r="DM105" s="492">
        <v>58356</v>
      </c>
      <c r="DN105" s="488">
        <f t="shared" si="1530"/>
        <v>875340</v>
      </c>
      <c r="DO105" s="543"/>
      <c r="DP105" s="397">
        <f t="shared" si="1531"/>
        <v>1</v>
      </c>
      <c r="DQ105" s="397">
        <f t="shared" si="1532"/>
        <v>1</v>
      </c>
      <c r="DR105" s="398">
        <f t="shared" si="1533"/>
        <v>1</v>
      </c>
      <c r="DS105" s="398">
        <f t="shared" si="1534"/>
        <v>1</v>
      </c>
      <c r="DT105" s="398">
        <f t="shared" si="1535"/>
        <v>1</v>
      </c>
      <c r="DU105" s="398">
        <f>PRODUCT(DP105:DT105)</f>
        <v>1</v>
      </c>
      <c r="DV105" s="404">
        <f>ROUND(DN105,0)</f>
        <v>875340</v>
      </c>
      <c r="DW105" s="400">
        <f>DN105-DV105</f>
        <v>0</v>
      </c>
      <c r="DZ105" s="621" t="s">
        <v>299</v>
      </c>
      <c r="EA105" s="610" t="s">
        <v>527</v>
      </c>
      <c r="EB105" s="590" t="s">
        <v>235</v>
      </c>
      <c r="EC105" s="611">
        <v>15</v>
      </c>
      <c r="ED105" s="492">
        <v>22500</v>
      </c>
      <c r="EE105" s="488">
        <f t="shared" si="1539"/>
        <v>337500</v>
      </c>
      <c r="EF105" s="543"/>
      <c r="EG105" s="397">
        <f t="shared" si="1540"/>
        <v>1</v>
      </c>
      <c r="EH105" s="397">
        <f t="shared" si="1541"/>
        <v>1</v>
      </c>
      <c r="EI105" s="398">
        <f t="shared" si="1542"/>
        <v>1</v>
      </c>
      <c r="EJ105" s="398">
        <f t="shared" si="1543"/>
        <v>1</v>
      </c>
      <c r="EK105" s="398">
        <f t="shared" si="1544"/>
        <v>1</v>
      </c>
      <c r="EL105" s="398">
        <f>PRODUCT(EG105:EK105)</f>
        <v>1</v>
      </c>
      <c r="EM105" s="404">
        <f>ROUND(EE105,0)</f>
        <v>337500</v>
      </c>
      <c r="EN105" s="400">
        <f>EE105-EM105</f>
        <v>0</v>
      </c>
      <c r="EQ105" s="621" t="s">
        <v>299</v>
      </c>
      <c r="ER105" s="610" t="s">
        <v>527</v>
      </c>
      <c r="ES105" s="590" t="s">
        <v>235</v>
      </c>
      <c r="ET105" s="611">
        <v>15</v>
      </c>
      <c r="EU105" s="492">
        <v>42000</v>
      </c>
      <c r="EV105" s="488">
        <f t="shared" si="1548"/>
        <v>630000</v>
      </c>
      <c r="EW105" s="543"/>
      <c r="EX105" s="397">
        <f t="shared" si="1549"/>
        <v>1</v>
      </c>
      <c r="EY105" s="397">
        <f t="shared" si="1550"/>
        <v>1</v>
      </c>
      <c r="EZ105" s="398">
        <f t="shared" si="1551"/>
        <v>1</v>
      </c>
      <c r="FA105" s="398">
        <f t="shared" si="1552"/>
        <v>1</v>
      </c>
      <c r="FB105" s="398">
        <f t="shared" si="1553"/>
        <v>1</v>
      </c>
      <c r="FC105" s="398">
        <f>PRODUCT(EX105:FB105)</f>
        <v>1</v>
      </c>
      <c r="FD105" s="404">
        <f>ROUND(EV105,0)</f>
        <v>630000</v>
      </c>
      <c r="FE105" s="400">
        <f>EV105-FD105</f>
        <v>0</v>
      </c>
      <c r="FH105" s="621" t="s">
        <v>299</v>
      </c>
      <c r="FI105" s="610" t="s">
        <v>527</v>
      </c>
      <c r="FJ105" s="590" t="s">
        <v>235</v>
      </c>
      <c r="FK105" s="611">
        <v>15</v>
      </c>
      <c r="FL105" s="492">
        <v>43875</v>
      </c>
      <c r="FM105" s="488">
        <f t="shared" si="1557"/>
        <v>658125</v>
      </c>
      <c r="FN105" s="543"/>
      <c r="FO105" s="397">
        <f t="shared" si="1558"/>
        <v>1</v>
      </c>
      <c r="FP105" s="397">
        <f t="shared" si="1559"/>
        <v>1</v>
      </c>
      <c r="FQ105" s="398">
        <f t="shared" si="1560"/>
        <v>1</v>
      </c>
      <c r="FR105" s="398">
        <f t="shared" si="1561"/>
        <v>1</v>
      </c>
      <c r="FS105" s="398">
        <f t="shared" si="1562"/>
        <v>1</v>
      </c>
      <c r="FT105" s="398">
        <f>PRODUCT(FO105:FS105)</f>
        <v>1</v>
      </c>
      <c r="FU105" s="404">
        <f>ROUND(FM105,0)</f>
        <v>658125</v>
      </c>
      <c r="FV105" s="400">
        <f>FM105-FU105</f>
        <v>0</v>
      </c>
      <c r="FY105" s="1042" t="s">
        <v>299</v>
      </c>
      <c r="FZ105" s="906" t="s">
        <v>527</v>
      </c>
      <c r="GA105" s="874" t="s">
        <v>235</v>
      </c>
      <c r="GB105" s="907">
        <v>15</v>
      </c>
      <c r="GC105" s="867">
        <v>238160</v>
      </c>
      <c r="GD105" s="864">
        <f t="shared" si="1566"/>
        <v>3572400</v>
      </c>
      <c r="GE105" s="1037"/>
      <c r="GF105" s="397">
        <f t="shared" si="1567"/>
        <v>1</v>
      </c>
      <c r="GG105" s="397">
        <f t="shared" si="1568"/>
        <v>1</v>
      </c>
      <c r="GH105" s="398">
        <f t="shared" si="1569"/>
        <v>1</v>
      </c>
      <c r="GI105" s="398">
        <f t="shared" si="1570"/>
        <v>1</v>
      </c>
      <c r="GJ105" s="398">
        <f t="shared" si="1571"/>
        <v>1</v>
      </c>
      <c r="GK105" s="398">
        <f>PRODUCT(GF105:GJ105)</f>
        <v>1</v>
      </c>
      <c r="GL105" s="404">
        <f>ROUND(GD105,0)</f>
        <v>3572400</v>
      </c>
      <c r="GM105" s="400">
        <f>GD105-GL105</f>
        <v>0</v>
      </c>
      <c r="GP105" s="621" t="s">
        <v>299</v>
      </c>
      <c r="GQ105" s="610" t="s">
        <v>527</v>
      </c>
      <c r="GR105" s="590" t="s">
        <v>235</v>
      </c>
      <c r="GS105" s="611">
        <v>15</v>
      </c>
      <c r="GT105" s="492">
        <v>58648</v>
      </c>
      <c r="GU105" s="488">
        <f t="shared" si="1575"/>
        <v>879720</v>
      </c>
      <c r="GV105" s="543"/>
      <c r="GW105" s="397">
        <f t="shared" si="1576"/>
        <v>1</v>
      </c>
      <c r="GX105" s="397">
        <f t="shared" si="1577"/>
        <v>1</v>
      </c>
      <c r="GY105" s="398">
        <f t="shared" si="1578"/>
        <v>1</v>
      </c>
      <c r="GZ105" s="398">
        <f t="shared" si="1579"/>
        <v>1</v>
      </c>
      <c r="HA105" s="398">
        <f t="shared" si="1580"/>
        <v>1</v>
      </c>
      <c r="HB105" s="398">
        <f>PRODUCT(GW105:HA105)</f>
        <v>1</v>
      </c>
      <c r="HC105" s="404">
        <f>ROUND(GU105,0)</f>
        <v>879720</v>
      </c>
      <c r="HD105" s="400">
        <f>GU105-HC105</f>
        <v>0</v>
      </c>
      <c r="HG105" s="621" t="s">
        <v>299</v>
      </c>
      <c r="HH105" s="610" t="s">
        <v>527</v>
      </c>
      <c r="HI105" s="590" t="s">
        <v>235</v>
      </c>
      <c r="HJ105" s="611">
        <v>15</v>
      </c>
      <c r="HK105" s="492">
        <v>655093.01687351335</v>
      </c>
      <c r="HL105" s="488">
        <f t="shared" si="1584"/>
        <v>9826395</v>
      </c>
      <c r="HM105" s="543"/>
      <c r="HN105" s="397">
        <f t="shared" si="1585"/>
        <v>1</v>
      </c>
      <c r="HO105" s="397">
        <f t="shared" si="1586"/>
        <v>1</v>
      </c>
      <c r="HP105" s="398">
        <f t="shared" si="1587"/>
        <v>1</v>
      </c>
      <c r="HQ105" s="398">
        <f t="shared" si="1588"/>
        <v>1</v>
      </c>
      <c r="HR105" s="398">
        <f t="shared" si="1589"/>
        <v>1</v>
      </c>
      <c r="HS105" s="398">
        <f>PRODUCT(HN105:HR105)</f>
        <v>1</v>
      </c>
      <c r="HT105" s="404">
        <f>ROUND(HL105,0)</f>
        <v>9826395</v>
      </c>
      <c r="HU105" s="400">
        <f>HL105-HT105</f>
        <v>0</v>
      </c>
      <c r="HX105" s="621" t="s">
        <v>299</v>
      </c>
      <c r="HY105" s="610" t="s">
        <v>527</v>
      </c>
      <c r="HZ105" s="590" t="s">
        <v>235</v>
      </c>
      <c r="IA105" s="611">
        <v>15</v>
      </c>
      <c r="IB105" s="492">
        <v>12000</v>
      </c>
      <c r="IC105" s="488">
        <f t="shared" si="1593"/>
        <v>180000</v>
      </c>
      <c r="ID105" s="543"/>
      <c r="IE105" s="397">
        <f t="shared" si="1594"/>
        <v>1</v>
      </c>
      <c r="IF105" s="397">
        <f t="shared" si="1595"/>
        <v>1</v>
      </c>
      <c r="IG105" s="398">
        <f t="shared" si="1596"/>
        <v>1</v>
      </c>
      <c r="IH105" s="398">
        <f t="shared" si="1597"/>
        <v>1</v>
      </c>
      <c r="II105" s="398">
        <f t="shared" si="1598"/>
        <v>1</v>
      </c>
      <c r="IJ105" s="398">
        <f>PRODUCT(IE105:II105)</f>
        <v>1</v>
      </c>
      <c r="IK105" s="404">
        <f>ROUND(IC105,0)</f>
        <v>180000</v>
      </c>
      <c r="IL105" s="400">
        <f>IC105-IK105</f>
        <v>0</v>
      </c>
      <c r="IO105" s="621" t="s">
        <v>299</v>
      </c>
      <c r="IP105" s="610" t="s">
        <v>527</v>
      </c>
      <c r="IQ105" s="590" t="s">
        <v>235</v>
      </c>
      <c r="IR105" s="611">
        <v>15</v>
      </c>
      <c r="IS105" s="492">
        <v>18700</v>
      </c>
      <c r="IT105" s="488">
        <f t="shared" si="1602"/>
        <v>280500</v>
      </c>
      <c r="IU105" s="543"/>
      <c r="IV105" s="397">
        <f t="shared" si="1603"/>
        <v>1</v>
      </c>
      <c r="IW105" s="397">
        <f t="shared" si="1604"/>
        <v>1</v>
      </c>
      <c r="IX105" s="398">
        <f t="shared" si="1605"/>
        <v>1</v>
      </c>
      <c r="IY105" s="398">
        <f t="shared" si="1606"/>
        <v>1</v>
      </c>
      <c r="IZ105" s="398">
        <f t="shared" si="1607"/>
        <v>1</v>
      </c>
      <c r="JA105" s="398">
        <f>PRODUCT(IV105:IZ105)</f>
        <v>1</v>
      </c>
      <c r="JB105" s="404">
        <f>ROUND(IT105,0)</f>
        <v>280500</v>
      </c>
      <c r="JC105" s="400">
        <f>IT105-JB105</f>
        <v>0</v>
      </c>
      <c r="JF105" s="621" t="s">
        <v>299</v>
      </c>
      <c r="JG105" s="610" t="s">
        <v>527</v>
      </c>
      <c r="JH105" s="590" t="s">
        <v>235</v>
      </c>
      <c r="JI105" s="611">
        <v>15</v>
      </c>
      <c r="JJ105" s="492">
        <v>57887</v>
      </c>
      <c r="JK105" s="488">
        <f t="shared" si="1611"/>
        <v>868305</v>
      </c>
      <c r="JL105" s="543"/>
      <c r="JM105" s="397">
        <f t="shared" si="1612"/>
        <v>1</v>
      </c>
      <c r="JN105" s="397">
        <f t="shared" si="1613"/>
        <v>1</v>
      </c>
      <c r="JO105" s="398">
        <f t="shared" si="1614"/>
        <v>1</v>
      </c>
      <c r="JP105" s="398">
        <f t="shared" si="1615"/>
        <v>1</v>
      </c>
      <c r="JQ105" s="398">
        <f t="shared" si="1616"/>
        <v>1</v>
      </c>
      <c r="JR105" s="398">
        <f>PRODUCT(JM105:JQ105)</f>
        <v>1</v>
      </c>
      <c r="JS105" s="404">
        <f>ROUND(JK105,0)</f>
        <v>868305</v>
      </c>
      <c r="JT105" s="400">
        <f>JK105-JS105</f>
        <v>0</v>
      </c>
    </row>
    <row r="106" spans="2:280" ht="18.75" thickTop="1" thickBot="1">
      <c r="B106" s="494" t="s">
        <v>528</v>
      </c>
      <c r="C106" s="477" t="s">
        <v>529</v>
      </c>
      <c r="D106" s="478"/>
      <c r="E106" s="542"/>
      <c r="F106" s="480"/>
      <c r="G106" s="495"/>
      <c r="H106" s="500">
        <f>SUM(G108:G109)</f>
        <v>0</v>
      </c>
      <c r="K106" s="494"/>
      <c r="L106" s="477"/>
      <c r="M106" s="478"/>
      <c r="N106" s="542"/>
      <c r="O106" s="480"/>
      <c r="P106" s="495"/>
      <c r="Q106" s="500"/>
      <c r="R106" s="397"/>
      <c r="S106" s="397"/>
      <c r="T106" s="401"/>
      <c r="U106" s="401"/>
      <c r="V106" s="401"/>
      <c r="W106" s="401"/>
      <c r="X106" s="402"/>
      <c r="Y106" s="403"/>
      <c r="Z106" s="392"/>
      <c r="AA106" s="392"/>
      <c r="AB106" s="622" t="s">
        <v>528</v>
      </c>
      <c r="AC106" s="587" t="s">
        <v>529</v>
      </c>
      <c r="AD106" s="588"/>
      <c r="AE106" s="609"/>
      <c r="AF106" s="480"/>
      <c r="AG106" s="495"/>
      <c r="AH106" s="500">
        <f>SUM(AG108:AG109)</f>
        <v>12478476</v>
      </c>
      <c r="AI106" s="397"/>
      <c r="AJ106" s="397"/>
      <c r="AK106" s="401"/>
      <c r="AL106" s="401"/>
      <c r="AM106" s="401"/>
      <c r="AN106" s="401"/>
      <c r="AO106" s="402"/>
      <c r="AP106" s="403"/>
      <c r="AQ106" s="392"/>
      <c r="AR106" s="392"/>
      <c r="AS106" s="941" t="s">
        <v>528</v>
      </c>
      <c r="AT106" s="653" t="s">
        <v>529</v>
      </c>
      <c r="AU106" s="644"/>
      <c r="AV106" s="683"/>
      <c r="AW106" s="646"/>
      <c r="AX106" s="647"/>
      <c r="AY106" s="930">
        <f>SUM(AX108:AX109)</f>
        <v>19788148</v>
      </c>
      <c r="AZ106" s="397"/>
      <c r="BA106" s="397"/>
      <c r="BB106" s="401"/>
      <c r="BC106" s="401"/>
      <c r="BD106" s="401"/>
      <c r="BE106" s="401"/>
      <c r="BF106" s="402"/>
      <c r="BG106" s="403"/>
      <c r="BJ106" s="716" t="s">
        <v>775</v>
      </c>
      <c r="BK106" s="746" t="s">
        <v>683</v>
      </c>
      <c r="BL106" s="747"/>
      <c r="BM106" s="747"/>
      <c r="BN106" s="747"/>
      <c r="BO106" s="747"/>
      <c r="BP106" s="966">
        <v>7881084</v>
      </c>
      <c r="BQ106" s="397"/>
      <c r="BR106" s="397"/>
      <c r="BS106" s="401"/>
      <c r="BT106" s="401"/>
      <c r="BU106" s="401"/>
      <c r="BV106" s="401"/>
      <c r="BW106" s="402"/>
      <c r="BX106" s="403"/>
      <c r="CA106" s="622" t="s">
        <v>528</v>
      </c>
      <c r="CB106" s="587" t="s">
        <v>529</v>
      </c>
      <c r="CC106" s="588"/>
      <c r="CD106" s="609"/>
      <c r="CE106" s="761"/>
      <c r="CF106" s="762"/>
      <c r="CG106" s="980">
        <f>SUM(CF108:CF109)</f>
        <v>16628340</v>
      </c>
      <c r="CH106" s="397"/>
      <c r="CI106" s="397"/>
      <c r="CJ106" s="401"/>
      <c r="CK106" s="401"/>
      <c r="CL106" s="401"/>
      <c r="CM106" s="401"/>
      <c r="CN106" s="402"/>
      <c r="CO106" s="403"/>
      <c r="CR106" s="1016" t="s">
        <v>528</v>
      </c>
      <c r="CS106" s="801" t="s">
        <v>529</v>
      </c>
      <c r="CT106" s="802"/>
      <c r="CU106" s="803"/>
      <c r="CV106" s="804"/>
      <c r="CW106" s="805"/>
      <c r="CX106" s="1000">
        <f>SUM(CW108:CW109)</f>
        <v>7790560</v>
      </c>
      <c r="CY106" s="397"/>
      <c r="CZ106" s="397"/>
      <c r="DA106" s="401"/>
      <c r="DB106" s="401"/>
      <c r="DC106" s="401"/>
      <c r="DD106" s="401"/>
      <c r="DE106" s="402"/>
      <c r="DF106" s="403"/>
      <c r="DI106" s="622" t="s">
        <v>528</v>
      </c>
      <c r="DJ106" s="587" t="s">
        <v>529</v>
      </c>
      <c r="DK106" s="588"/>
      <c r="DL106" s="609"/>
      <c r="DM106" s="480"/>
      <c r="DN106" s="495"/>
      <c r="DO106" s="500">
        <f>SUM(DN108:DN109)</f>
        <v>7904968</v>
      </c>
      <c r="DP106" s="397"/>
      <c r="DQ106" s="397"/>
      <c r="DR106" s="401"/>
      <c r="DS106" s="401"/>
      <c r="DT106" s="401"/>
      <c r="DU106" s="401"/>
      <c r="DV106" s="402"/>
      <c r="DW106" s="403"/>
      <c r="DZ106" s="622" t="s">
        <v>528</v>
      </c>
      <c r="EA106" s="587" t="s">
        <v>529</v>
      </c>
      <c r="EB106" s="588"/>
      <c r="EC106" s="609"/>
      <c r="ED106" s="480"/>
      <c r="EE106" s="495"/>
      <c r="EF106" s="500">
        <f>SUM(EE108:EE109)</f>
        <v>6000644</v>
      </c>
      <c r="EG106" s="397"/>
      <c r="EH106" s="397"/>
      <c r="EI106" s="401"/>
      <c r="EJ106" s="401"/>
      <c r="EK106" s="401"/>
      <c r="EL106" s="401"/>
      <c r="EM106" s="402"/>
      <c r="EN106" s="403"/>
      <c r="EQ106" s="622" t="s">
        <v>528</v>
      </c>
      <c r="ER106" s="587" t="s">
        <v>529</v>
      </c>
      <c r="ES106" s="588"/>
      <c r="ET106" s="609"/>
      <c r="EU106" s="480"/>
      <c r="EV106" s="495"/>
      <c r="EW106" s="500">
        <f>SUM(EV108:EV109)</f>
        <v>6024000</v>
      </c>
      <c r="EX106" s="397"/>
      <c r="EY106" s="397"/>
      <c r="EZ106" s="401"/>
      <c r="FA106" s="401"/>
      <c r="FB106" s="401"/>
      <c r="FC106" s="401"/>
      <c r="FD106" s="402"/>
      <c r="FE106" s="403"/>
      <c r="FH106" s="622" t="s">
        <v>528</v>
      </c>
      <c r="FI106" s="587" t="s">
        <v>529</v>
      </c>
      <c r="FJ106" s="588"/>
      <c r="FK106" s="609"/>
      <c r="FL106" s="480"/>
      <c r="FM106" s="495"/>
      <c r="FN106" s="500">
        <f>SUM(FM108:FM109)</f>
        <v>10647000</v>
      </c>
      <c r="FO106" s="397"/>
      <c r="FP106" s="397"/>
      <c r="FQ106" s="401"/>
      <c r="FR106" s="401"/>
      <c r="FS106" s="401"/>
      <c r="FT106" s="401"/>
      <c r="FU106" s="402"/>
      <c r="FV106" s="403"/>
      <c r="FY106" s="1043" t="s">
        <v>528</v>
      </c>
      <c r="FZ106" s="869" t="s">
        <v>529</v>
      </c>
      <c r="GA106" s="870"/>
      <c r="GB106" s="904"/>
      <c r="GC106" s="872"/>
      <c r="GD106" s="873"/>
      <c r="GE106" s="1031">
        <f>SUM(GD108:GD109)</f>
        <v>12236000</v>
      </c>
      <c r="GF106" s="397"/>
      <c r="GG106" s="397"/>
      <c r="GH106" s="401"/>
      <c r="GI106" s="401"/>
      <c r="GJ106" s="401"/>
      <c r="GK106" s="401"/>
      <c r="GL106" s="402"/>
      <c r="GM106" s="403"/>
      <c r="GP106" s="622" t="s">
        <v>528</v>
      </c>
      <c r="GQ106" s="587" t="s">
        <v>529</v>
      </c>
      <c r="GR106" s="588"/>
      <c r="GS106" s="609"/>
      <c r="GT106" s="480"/>
      <c r="GU106" s="495"/>
      <c r="GV106" s="500">
        <f>SUM(GU108:GU109)</f>
        <v>7944640</v>
      </c>
      <c r="GW106" s="397"/>
      <c r="GX106" s="397"/>
      <c r="GY106" s="401"/>
      <c r="GZ106" s="401"/>
      <c r="HA106" s="401"/>
      <c r="HB106" s="401"/>
      <c r="HC106" s="402"/>
      <c r="HD106" s="403"/>
      <c r="HG106" s="622" t="s">
        <v>528</v>
      </c>
      <c r="HH106" s="587" t="s">
        <v>529</v>
      </c>
      <c r="HI106" s="588"/>
      <c r="HJ106" s="609"/>
      <c r="HK106" s="480"/>
      <c r="HL106" s="495"/>
      <c r="HM106" s="500">
        <f>SUM(HL108:HL109)</f>
        <v>20352296</v>
      </c>
      <c r="HN106" s="397"/>
      <c r="HO106" s="397"/>
      <c r="HP106" s="401"/>
      <c r="HQ106" s="401"/>
      <c r="HR106" s="401"/>
      <c r="HS106" s="401"/>
      <c r="HT106" s="402"/>
      <c r="HU106" s="403"/>
      <c r="HX106" s="622" t="s">
        <v>528</v>
      </c>
      <c r="HY106" s="587" t="s">
        <v>529</v>
      </c>
      <c r="HZ106" s="588"/>
      <c r="IA106" s="609"/>
      <c r="IB106" s="480"/>
      <c r="IC106" s="495"/>
      <c r="ID106" s="500">
        <f>SUM(IC108:IC109)</f>
        <v>6900000</v>
      </c>
      <c r="IE106" s="397"/>
      <c r="IF106" s="397"/>
      <c r="IG106" s="401"/>
      <c r="IH106" s="401"/>
      <c r="II106" s="401"/>
      <c r="IJ106" s="401"/>
      <c r="IK106" s="402"/>
      <c r="IL106" s="403"/>
      <c r="IO106" s="622" t="s">
        <v>528</v>
      </c>
      <c r="IP106" s="587" t="s">
        <v>529</v>
      </c>
      <c r="IQ106" s="588"/>
      <c r="IR106" s="609"/>
      <c r="IS106" s="480"/>
      <c r="IT106" s="495"/>
      <c r="IU106" s="500">
        <f>SUM(IT108:IT109)</f>
        <v>9575000</v>
      </c>
      <c r="IV106" s="397"/>
      <c r="IW106" s="397"/>
      <c r="IX106" s="401"/>
      <c r="IY106" s="401"/>
      <c r="IZ106" s="401"/>
      <c r="JA106" s="401"/>
      <c r="JB106" s="402"/>
      <c r="JC106" s="403"/>
      <c r="JF106" s="622" t="s">
        <v>528</v>
      </c>
      <c r="JG106" s="587" t="s">
        <v>529</v>
      </c>
      <c r="JH106" s="588"/>
      <c r="JI106" s="609"/>
      <c r="JJ106" s="480"/>
      <c r="JK106" s="495"/>
      <c r="JL106" s="500">
        <f>SUM(JK108:JK109)</f>
        <v>7841386</v>
      </c>
      <c r="JM106" s="397"/>
      <c r="JN106" s="397"/>
      <c r="JO106" s="401"/>
      <c r="JP106" s="401"/>
      <c r="JQ106" s="401"/>
      <c r="JR106" s="401"/>
      <c r="JS106" s="402"/>
      <c r="JT106" s="403"/>
    </row>
    <row r="107" spans="2:280" ht="66" customHeight="1" thickTop="1" thickBot="1">
      <c r="B107" s="524"/>
      <c r="C107" s="526" t="s">
        <v>232</v>
      </c>
      <c r="D107" s="526"/>
      <c r="E107" s="526"/>
      <c r="F107" s="527"/>
      <c r="G107" s="528"/>
      <c r="H107" s="543"/>
      <c r="K107" s="524"/>
      <c r="L107" s="526"/>
      <c r="M107" s="526"/>
      <c r="N107" s="526"/>
      <c r="O107" s="527"/>
      <c r="P107" s="528"/>
      <c r="Q107" s="543"/>
      <c r="R107" s="397"/>
      <c r="S107" s="397"/>
      <c r="T107" s="401"/>
      <c r="U107" s="401"/>
      <c r="V107" s="401"/>
      <c r="W107" s="401"/>
      <c r="X107" s="402"/>
      <c r="Y107" s="403"/>
      <c r="Z107" s="392"/>
      <c r="AA107" s="392"/>
      <c r="AB107" s="628"/>
      <c r="AC107" s="602" t="s">
        <v>232</v>
      </c>
      <c r="AD107" s="602"/>
      <c r="AE107" s="602"/>
      <c r="AF107" s="527"/>
      <c r="AG107" s="528"/>
      <c r="AH107" s="543"/>
      <c r="AI107" s="397"/>
      <c r="AJ107" s="397"/>
      <c r="AK107" s="401"/>
      <c r="AL107" s="401"/>
      <c r="AM107" s="401"/>
      <c r="AN107" s="401"/>
      <c r="AO107" s="402"/>
      <c r="AP107" s="403"/>
      <c r="AQ107" s="392"/>
      <c r="AR107" s="392"/>
      <c r="AS107" s="947"/>
      <c r="AT107" s="679" t="s">
        <v>232</v>
      </c>
      <c r="AU107" s="670"/>
      <c r="AV107" s="670"/>
      <c r="AW107" s="671"/>
      <c r="AX107" s="672"/>
      <c r="AY107" s="936"/>
      <c r="AZ107" s="397"/>
      <c r="BA107" s="397"/>
      <c r="BB107" s="401"/>
      <c r="BC107" s="401"/>
      <c r="BD107" s="401"/>
      <c r="BE107" s="401"/>
      <c r="BF107" s="402"/>
      <c r="BG107" s="403"/>
      <c r="BJ107" s="731"/>
      <c r="BK107" s="734" t="s">
        <v>681</v>
      </c>
      <c r="BL107" s="731"/>
      <c r="BM107" s="731"/>
      <c r="BN107" s="731"/>
      <c r="BO107" s="731"/>
      <c r="BP107" s="706"/>
      <c r="BQ107" s="397"/>
      <c r="BR107" s="397"/>
      <c r="BS107" s="401"/>
      <c r="BT107" s="401"/>
      <c r="BU107" s="401"/>
      <c r="BV107" s="401"/>
      <c r="BW107" s="402"/>
      <c r="BX107" s="403"/>
      <c r="CA107" s="628"/>
      <c r="CB107" s="602" t="s">
        <v>232</v>
      </c>
      <c r="CC107" s="602"/>
      <c r="CD107" s="602"/>
      <c r="CE107" s="602"/>
      <c r="CF107" s="602"/>
      <c r="CG107" s="991"/>
      <c r="CH107" s="397"/>
      <c r="CI107" s="397"/>
      <c r="CJ107" s="401"/>
      <c r="CK107" s="401"/>
      <c r="CL107" s="401"/>
      <c r="CM107" s="401"/>
      <c r="CN107" s="402"/>
      <c r="CO107" s="403"/>
      <c r="CR107" s="1023"/>
      <c r="CS107" s="834" t="s">
        <v>232</v>
      </c>
      <c r="CT107" s="835"/>
      <c r="CU107" s="835"/>
      <c r="CV107" s="835"/>
      <c r="CW107" s="835"/>
      <c r="CX107" s="1009"/>
      <c r="CY107" s="397"/>
      <c r="CZ107" s="397"/>
      <c r="DA107" s="401"/>
      <c r="DB107" s="401"/>
      <c r="DC107" s="401"/>
      <c r="DD107" s="401"/>
      <c r="DE107" s="402"/>
      <c r="DF107" s="403"/>
      <c r="DI107" s="628"/>
      <c r="DJ107" s="602" t="s">
        <v>232</v>
      </c>
      <c r="DK107" s="602"/>
      <c r="DL107" s="602"/>
      <c r="DM107" s="527"/>
      <c r="DN107" s="528"/>
      <c r="DO107" s="543"/>
      <c r="DP107" s="397"/>
      <c r="DQ107" s="397"/>
      <c r="DR107" s="401"/>
      <c r="DS107" s="401"/>
      <c r="DT107" s="401"/>
      <c r="DU107" s="401"/>
      <c r="DV107" s="402"/>
      <c r="DW107" s="403"/>
      <c r="DZ107" s="628"/>
      <c r="EA107" s="602" t="s">
        <v>232</v>
      </c>
      <c r="EB107" s="602"/>
      <c r="EC107" s="602"/>
      <c r="ED107" s="527"/>
      <c r="EE107" s="528"/>
      <c r="EF107" s="543"/>
      <c r="EG107" s="397"/>
      <c r="EH107" s="397"/>
      <c r="EI107" s="401"/>
      <c r="EJ107" s="401"/>
      <c r="EK107" s="401"/>
      <c r="EL107" s="401"/>
      <c r="EM107" s="402"/>
      <c r="EN107" s="403"/>
      <c r="EQ107" s="628"/>
      <c r="ER107" s="602" t="s">
        <v>232</v>
      </c>
      <c r="ES107" s="602"/>
      <c r="ET107" s="602"/>
      <c r="EU107" s="527"/>
      <c r="EV107" s="528"/>
      <c r="EW107" s="543"/>
      <c r="EX107" s="397"/>
      <c r="EY107" s="397"/>
      <c r="EZ107" s="401"/>
      <c r="FA107" s="401"/>
      <c r="FB107" s="401"/>
      <c r="FC107" s="401"/>
      <c r="FD107" s="402"/>
      <c r="FE107" s="403"/>
      <c r="FH107" s="628"/>
      <c r="FI107" s="602" t="s">
        <v>232</v>
      </c>
      <c r="FJ107" s="602"/>
      <c r="FK107" s="602"/>
      <c r="FL107" s="527"/>
      <c r="FM107" s="528"/>
      <c r="FN107" s="543"/>
      <c r="FO107" s="397"/>
      <c r="FP107" s="397"/>
      <c r="FQ107" s="401"/>
      <c r="FR107" s="401"/>
      <c r="FS107" s="401"/>
      <c r="FT107" s="401"/>
      <c r="FU107" s="402"/>
      <c r="FV107" s="403"/>
      <c r="FY107" s="1049"/>
      <c r="FZ107" s="892" t="s">
        <v>232</v>
      </c>
      <c r="GA107" s="892"/>
      <c r="GB107" s="892"/>
      <c r="GC107" s="893"/>
      <c r="GD107" s="894"/>
      <c r="GE107" s="1037"/>
      <c r="GF107" s="397"/>
      <c r="GG107" s="397"/>
      <c r="GH107" s="401"/>
      <c r="GI107" s="401"/>
      <c r="GJ107" s="401"/>
      <c r="GK107" s="401"/>
      <c r="GL107" s="402"/>
      <c r="GM107" s="403"/>
      <c r="GP107" s="628"/>
      <c r="GQ107" s="602" t="s">
        <v>232</v>
      </c>
      <c r="GR107" s="602"/>
      <c r="GS107" s="602"/>
      <c r="GT107" s="527"/>
      <c r="GU107" s="528"/>
      <c r="GV107" s="543"/>
      <c r="GW107" s="397"/>
      <c r="GX107" s="397"/>
      <c r="GY107" s="401"/>
      <c r="GZ107" s="401"/>
      <c r="HA107" s="401"/>
      <c r="HB107" s="401"/>
      <c r="HC107" s="402"/>
      <c r="HD107" s="403"/>
      <c r="HG107" s="628"/>
      <c r="HH107" s="602" t="s">
        <v>232</v>
      </c>
      <c r="HI107" s="602"/>
      <c r="HJ107" s="602"/>
      <c r="HK107" s="527"/>
      <c r="HL107" s="528"/>
      <c r="HM107" s="543"/>
      <c r="HN107" s="397"/>
      <c r="HO107" s="397"/>
      <c r="HP107" s="401"/>
      <c r="HQ107" s="401"/>
      <c r="HR107" s="401"/>
      <c r="HS107" s="401"/>
      <c r="HT107" s="402"/>
      <c r="HU107" s="403"/>
      <c r="HX107" s="628"/>
      <c r="HY107" s="602" t="s">
        <v>232</v>
      </c>
      <c r="HZ107" s="602"/>
      <c r="IA107" s="602"/>
      <c r="IB107" s="527"/>
      <c r="IC107" s="528"/>
      <c r="ID107" s="543"/>
      <c r="IE107" s="397"/>
      <c r="IF107" s="397"/>
      <c r="IG107" s="401"/>
      <c r="IH107" s="401"/>
      <c r="II107" s="401"/>
      <c r="IJ107" s="401"/>
      <c r="IK107" s="402"/>
      <c r="IL107" s="403"/>
      <c r="IO107" s="628"/>
      <c r="IP107" s="602" t="s">
        <v>232</v>
      </c>
      <c r="IQ107" s="602"/>
      <c r="IR107" s="602"/>
      <c r="IS107" s="527"/>
      <c r="IT107" s="528"/>
      <c r="IU107" s="543"/>
      <c r="IV107" s="397"/>
      <c r="IW107" s="397"/>
      <c r="IX107" s="401"/>
      <c r="IY107" s="401"/>
      <c r="IZ107" s="401"/>
      <c r="JA107" s="401"/>
      <c r="JB107" s="402"/>
      <c r="JC107" s="403"/>
      <c r="JF107" s="628"/>
      <c r="JG107" s="602" t="s">
        <v>232</v>
      </c>
      <c r="JH107" s="602"/>
      <c r="JI107" s="602"/>
      <c r="JJ107" s="527"/>
      <c r="JK107" s="528"/>
      <c r="JL107" s="543"/>
      <c r="JM107" s="397"/>
      <c r="JN107" s="397"/>
      <c r="JO107" s="401"/>
      <c r="JP107" s="401"/>
      <c r="JQ107" s="401"/>
      <c r="JR107" s="401"/>
      <c r="JS107" s="402"/>
      <c r="JT107" s="403"/>
    </row>
    <row r="108" spans="2:280" ht="93.75" customHeight="1" thickTop="1">
      <c r="B108" s="483" t="s">
        <v>530</v>
      </c>
      <c r="C108" s="544" t="s">
        <v>531</v>
      </c>
      <c r="D108" s="497" t="s">
        <v>148</v>
      </c>
      <c r="E108" s="545">
        <v>40</v>
      </c>
      <c r="F108" s="492"/>
      <c r="G108" s="488">
        <f t="shared" ref="G108:G109" si="1621">ROUND(E108*F108,0)</f>
        <v>0</v>
      </c>
      <c r="H108" s="543"/>
      <c r="K108" s="483"/>
      <c r="L108" s="544"/>
      <c r="M108" s="497"/>
      <c r="N108" s="545"/>
      <c r="O108" s="492"/>
      <c r="P108" s="488"/>
      <c r="Q108" s="543"/>
      <c r="R108" s="397" t="e">
        <f>IF(EXACT(VLOOKUP(K108,OFERTA_0,2,FALSE),L108),1,0)</f>
        <v>#N/A</v>
      </c>
      <c r="S108" s="397" t="e">
        <f>IF(EXACT(VLOOKUP(K108,OFERTA_0,3,FALSE),M108),1,0)</f>
        <v>#N/A</v>
      </c>
      <c r="T108" s="398" t="e">
        <f>IF(EXACT(VLOOKUP(K108,OFERTA_0,4,FALSE),N108),1,0)</f>
        <v>#N/A</v>
      </c>
      <c r="U108" s="398">
        <f t="shared" ref="U108:U109" si="1622">IF(O108=0,0,1)</f>
        <v>0</v>
      </c>
      <c r="V108" s="398">
        <f t="shared" ref="V108:V109" si="1623">IF(P108=0,0,1)</f>
        <v>0</v>
      </c>
      <c r="W108" s="398" t="e">
        <f t="shared" ref="W108:W109" si="1624">PRODUCT(R108:V108)</f>
        <v>#N/A</v>
      </c>
      <c r="X108" s="404">
        <f t="shared" ref="X108:X109" si="1625">ROUND(P108,0)</f>
        <v>0</v>
      </c>
      <c r="Y108" s="400">
        <f t="shared" ref="Y108:Y109" si="1626">P108-X108</f>
        <v>0</v>
      </c>
      <c r="Z108" s="392"/>
      <c r="AA108" s="392"/>
      <c r="AB108" s="621" t="s">
        <v>530</v>
      </c>
      <c r="AC108" s="610" t="s">
        <v>531</v>
      </c>
      <c r="AD108" s="590" t="s">
        <v>148</v>
      </c>
      <c r="AE108" s="611">
        <v>40</v>
      </c>
      <c r="AF108" s="492">
        <v>250000</v>
      </c>
      <c r="AG108" s="488">
        <f t="shared" ref="AG108:AG109" si="1627">ROUND(AE108*AF108,0)</f>
        <v>10000000</v>
      </c>
      <c r="AH108" s="543"/>
      <c r="AI108" s="397">
        <f>IF(EXACT(VLOOKUP(AB108,OFERTA_0,2,FALSE),AC108),1,0)</f>
        <v>1</v>
      </c>
      <c r="AJ108" s="397">
        <f>IF(EXACT(VLOOKUP(AB108,OFERTA_0,3,FALSE),AD108),1,0)</f>
        <v>1</v>
      </c>
      <c r="AK108" s="398">
        <f>IF(EXACT(VLOOKUP(AB108,OFERTA_0,4,FALSE),AE108),1,0)</f>
        <v>1</v>
      </c>
      <c r="AL108" s="398">
        <f t="shared" ref="AL108:AL109" si="1628">IF(AF108=0,0,1)</f>
        <v>1</v>
      </c>
      <c r="AM108" s="398">
        <f t="shared" ref="AM108:AM109" si="1629">IF(AG108=0,0,1)</f>
        <v>1</v>
      </c>
      <c r="AN108" s="398">
        <f t="shared" ref="AN108:AN109" si="1630">PRODUCT(AI108:AM108)</f>
        <v>1</v>
      </c>
      <c r="AO108" s="404">
        <f t="shared" ref="AO108:AO109" si="1631">ROUND(AG108,0)</f>
        <v>10000000</v>
      </c>
      <c r="AP108" s="400">
        <f t="shared" ref="AP108:AP109" si="1632">AG108-AO108</f>
        <v>0</v>
      </c>
      <c r="AQ108" s="392"/>
      <c r="AR108" s="392"/>
      <c r="AS108" s="940" t="s">
        <v>530</v>
      </c>
      <c r="AT108" s="685" t="s">
        <v>531</v>
      </c>
      <c r="AU108" s="648" t="s">
        <v>148</v>
      </c>
      <c r="AV108" s="686">
        <v>40</v>
      </c>
      <c r="AW108" s="641">
        <v>334882.65359999996</v>
      </c>
      <c r="AX108" s="638">
        <f t="shared" ref="AX108:AX109" si="1633">ROUND(AV108*AW108,0)</f>
        <v>13395306</v>
      </c>
      <c r="AY108" s="936"/>
      <c r="AZ108" s="397">
        <f>IF(EXACT(VLOOKUP(AS108,OFERTA_0,2,FALSE),AT108),1,0)</f>
        <v>1</v>
      </c>
      <c r="BA108" s="397">
        <f>IF(EXACT(VLOOKUP(AS108,OFERTA_0,3,FALSE),AU108),1,0)</f>
        <v>1</v>
      </c>
      <c r="BB108" s="398">
        <f>IF(EXACT(VLOOKUP(AS108,OFERTA_0,4,FALSE),AV108),1,0)</f>
        <v>1</v>
      </c>
      <c r="BC108" s="398">
        <f t="shared" ref="BC108:BC109" si="1634">IF(AW108=0,0,1)</f>
        <v>1</v>
      </c>
      <c r="BD108" s="398">
        <f t="shared" ref="BD108:BD109" si="1635">IF(AX108=0,0,1)</f>
        <v>1</v>
      </c>
      <c r="BE108" s="398">
        <f t="shared" ref="BE108:BE109" si="1636">PRODUCT(AZ108:BD108)</f>
        <v>1</v>
      </c>
      <c r="BF108" s="404">
        <f t="shared" ref="BF108:BF109" si="1637">ROUND(AX108,0)</f>
        <v>13395306</v>
      </c>
      <c r="BG108" s="400">
        <f t="shared" ref="BG108:BG109" si="1638">AX108-BF108</f>
        <v>0</v>
      </c>
      <c r="BJ108" s="957" t="s">
        <v>776</v>
      </c>
      <c r="BK108" s="1056" t="s">
        <v>838</v>
      </c>
      <c r="BL108" s="707" t="s">
        <v>649</v>
      </c>
      <c r="BM108" s="741">
        <v>40</v>
      </c>
      <c r="BN108" s="709">
        <v>133920</v>
      </c>
      <c r="BO108" s="710">
        <v>5356800</v>
      </c>
      <c r="BP108" s="706"/>
      <c r="BQ108" s="397">
        <v>1</v>
      </c>
      <c r="BR108" s="397">
        <f>IF(EXACT(VLOOKUP(BJ108,OFERTA_0,3,FALSE),BL108),1,0)</f>
        <v>1</v>
      </c>
      <c r="BS108" s="398">
        <f>IF(EXACT(VLOOKUP(BJ108,OFERTA_0,4,FALSE),BM108),1,0)</f>
        <v>1</v>
      </c>
      <c r="BT108" s="398">
        <f t="shared" ref="BT108:BT109" si="1639">IF(BN108=0,0,1)</f>
        <v>1</v>
      </c>
      <c r="BU108" s="398">
        <f t="shared" ref="BU108:BU109" si="1640">IF(BO108=0,0,1)</f>
        <v>1</v>
      </c>
      <c r="BV108" s="398">
        <f t="shared" ref="BV108:BV109" si="1641">PRODUCT(BQ108:BU108)</f>
        <v>1</v>
      </c>
      <c r="BW108" s="404">
        <f t="shared" ref="BW108:BW109" si="1642">ROUND(BO108,0)</f>
        <v>5356800</v>
      </c>
      <c r="BX108" s="400">
        <f t="shared" ref="BX108:BX109" si="1643">BO108-BW108</f>
        <v>0</v>
      </c>
      <c r="CA108" s="621" t="s">
        <v>530</v>
      </c>
      <c r="CB108" s="775" t="s">
        <v>531</v>
      </c>
      <c r="CC108" s="590" t="s">
        <v>148</v>
      </c>
      <c r="CD108" s="611">
        <v>40</v>
      </c>
      <c r="CE108" s="759">
        <v>251215.5</v>
      </c>
      <c r="CF108" s="757">
        <f t="shared" ref="CF108:CF109" si="1644">ROUND(CD108*CE108,0)</f>
        <v>10048620</v>
      </c>
      <c r="CG108" s="992"/>
      <c r="CH108" s="397">
        <f>IF(EXACT(VLOOKUP(CA108,OFERTA_0,2,FALSE),CB108),1,0)</f>
        <v>1</v>
      </c>
      <c r="CI108" s="397">
        <f>IF(EXACT(VLOOKUP(CA108,OFERTA_0,3,FALSE),CC108),1,0)</f>
        <v>1</v>
      </c>
      <c r="CJ108" s="398">
        <f>IF(EXACT(VLOOKUP(CA108,OFERTA_0,4,FALSE),CD108),1,0)</f>
        <v>1</v>
      </c>
      <c r="CK108" s="398">
        <f t="shared" ref="CK108:CK109" si="1645">IF(CE108=0,0,1)</f>
        <v>1</v>
      </c>
      <c r="CL108" s="398">
        <f t="shared" ref="CL108:CL109" si="1646">IF(CF108=0,0,1)</f>
        <v>1</v>
      </c>
      <c r="CM108" s="398">
        <f t="shared" ref="CM108:CM109" si="1647">PRODUCT(CH108:CL108)</f>
        <v>1</v>
      </c>
      <c r="CN108" s="404">
        <f t="shared" ref="CN108:CN109" si="1648">ROUND(CF108,0)</f>
        <v>10048620</v>
      </c>
      <c r="CO108" s="400">
        <f t="shared" ref="CO108:CO109" si="1649">CF108-CN108</f>
        <v>0</v>
      </c>
      <c r="CR108" s="1014" t="s">
        <v>530</v>
      </c>
      <c r="CS108" s="824" t="s">
        <v>531</v>
      </c>
      <c r="CT108" s="825" t="s">
        <v>148</v>
      </c>
      <c r="CU108" s="790">
        <v>40</v>
      </c>
      <c r="CV108" s="791">
        <v>110722</v>
      </c>
      <c r="CW108" s="826">
        <f t="shared" ref="CW108:CW109" si="1650">ROUND(CU108*CV108,0)</f>
        <v>4428880</v>
      </c>
      <c r="CX108" s="1001"/>
      <c r="CY108" s="397">
        <f>IF(EXACT(VLOOKUP(CR108,OFERTA_0,2,FALSE),CS108),1,0)</f>
        <v>1</v>
      </c>
      <c r="CZ108" s="397">
        <f>IF(EXACT(VLOOKUP(CR108,OFERTA_0,3,FALSE),CT108),1,0)</f>
        <v>1</v>
      </c>
      <c r="DA108" s="398">
        <f>IF(EXACT(VLOOKUP(CR108,OFERTA_0,4,FALSE),CU108),1,0)</f>
        <v>1</v>
      </c>
      <c r="DB108" s="398">
        <f t="shared" ref="DB108:DB109" si="1651">IF(CV108=0,0,1)</f>
        <v>1</v>
      </c>
      <c r="DC108" s="398">
        <f t="shared" ref="DC108:DC109" si="1652">IF(CW108=0,0,1)</f>
        <v>1</v>
      </c>
      <c r="DD108" s="398">
        <f t="shared" ref="DD108:DD109" si="1653">PRODUCT(CY108:DC108)</f>
        <v>1</v>
      </c>
      <c r="DE108" s="404">
        <f t="shared" ref="DE108:DE109" si="1654">ROUND(CW108,0)</f>
        <v>4428880</v>
      </c>
      <c r="DF108" s="400">
        <f t="shared" ref="DF108:DF109" si="1655">CW108-DE108</f>
        <v>0</v>
      </c>
      <c r="DI108" s="621" t="s">
        <v>530</v>
      </c>
      <c r="DJ108" s="610" t="s">
        <v>531</v>
      </c>
      <c r="DK108" s="590" t="s">
        <v>148</v>
      </c>
      <c r="DL108" s="611">
        <v>40</v>
      </c>
      <c r="DM108" s="492">
        <v>134326</v>
      </c>
      <c r="DN108" s="488">
        <f>ROUND(DL108*DM108,0)</f>
        <v>5373040</v>
      </c>
      <c r="DO108" s="543"/>
      <c r="DP108" s="397">
        <f>IF(EXACT(VLOOKUP(DI108,OFERTA_0,2,FALSE),DJ108),1,0)</f>
        <v>1</v>
      </c>
      <c r="DQ108" s="397">
        <f>IF(EXACT(VLOOKUP(DI108,OFERTA_0,3,FALSE),DK108),1,0)</f>
        <v>1</v>
      </c>
      <c r="DR108" s="398">
        <f>IF(EXACT(VLOOKUP(DI108,OFERTA_0,4,FALSE),DL108),1,0)</f>
        <v>1</v>
      </c>
      <c r="DS108" s="398">
        <f t="shared" ref="DS108:DS109" si="1656">IF(DM108=0,0,1)</f>
        <v>1</v>
      </c>
      <c r="DT108" s="398">
        <f t="shared" ref="DT108:DT109" si="1657">IF(DN108=0,0,1)</f>
        <v>1</v>
      </c>
      <c r="DU108" s="398">
        <f t="shared" ref="DU108:DU109" si="1658">PRODUCT(DP108:DT108)</f>
        <v>1</v>
      </c>
      <c r="DV108" s="404">
        <f t="shared" ref="DV108:DV109" si="1659">ROUND(DN108,0)</f>
        <v>5373040</v>
      </c>
      <c r="DW108" s="400">
        <f t="shared" ref="DW108:DW109" si="1660">DN108-DV108</f>
        <v>0</v>
      </c>
      <c r="DZ108" s="621" t="s">
        <v>530</v>
      </c>
      <c r="EA108" s="610" t="s">
        <v>531</v>
      </c>
      <c r="EB108" s="590" t="s">
        <v>148</v>
      </c>
      <c r="EC108" s="611">
        <v>40</v>
      </c>
      <c r="ED108" s="492">
        <v>100903.5</v>
      </c>
      <c r="EE108" s="488">
        <f t="shared" ref="EE108:EE109" si="1661">ROUND(EC108*ED108,0)</f>
        <v>4036140</v>
      </c>
      <c r="EF108" s="543"/>
      <c r="EG108" s="397">
        <f>IF(EXACT(VLOOKUP(DZ108,OFERTA_0,2,FALSE),EA108),1,0)</f>
        <v>1</v>
      </c>
      <c r="EH108" s="397">
        <f>IF(EXACT(VLOOKUP(DZ108,OFERTA_0,3,FALSE),EB108),1,0)</f>
        <v>1</v>
      </c>
      <c r="EI108" s="398">
        <f>IF(EXACT(VLOOKUP(DZ108,OFERTA_0,4,FALSE),EC108),1,0)</f>
        <v>1</v>
      </c>
      <c r="EJ108" s="398">
        <f t="shared" ref="EJ108:EJ109" si="1662">IF(ED108=0,0,1)</f>
        <v>1</v>
      </c>
      <c r="EK108" s="398">
        <f t="shared" ref="EK108:EK109" si="1663">IF(EE108=0,0,1)</f>
        <v>1</v>
      </c>
      <c r="EL108" s="398">
        <f t="shared" ref="EL108:EL109" si="1664">PRODUCT(EG108:EK108)</f>
        <v>1</v>
      </c>
      <c r="EM108" s="404">
        <f t="shared" ref="EM108:EM109" si="1665">ROUND(EE108,0)</f>
        <v>4036140</v>
      </c>
      <c r="EN108" s="400">
        <f t="shared" ref="EN108:EN109" si="1666">EE108-EM108</f>
        <v>0</v>
      </c>
      <c r="EQ108" s="621" t="s">
        <v>530</v>
      </c>
      <c r="ER108" s="610" t="s">
        <v>531</v>
      </c>
      <c r="ES108" s="590" t="s">
        <v>148</v>
      </c>
      <c r="ET108" s="611">
        <v>40</v>
      </c>
      <c r="EU108" s="492">
        <v>96700</v>
      </c>
      <c r="EV108" s="488">
        <f t="shared" ref="EV108:EV109" si="1667">ROUND(ET108*EU108,0)</f>
        <v>3868000</v>
      </c>
      <c r="EW108" s="543"/>
      <c r="EX108" s="397">
        <f>IF(EXACT(VLOOKUP(EQ108,OFERTA_0,2,FALSE),ER108),1,0)</f>
        <v>1</v>
      </c>
      <c r="EY108" s="397">
        <f>IF(EXACT(VLOOKUP(EQ108,OFERTA_0,3,FALSE),ES108),1,0)</f>
        <v>1</v>
      </c>
      <c r="EZ108" s="398">
        <f>IF(EXACT(VLOOKUP(EQ108,OFERTA_0,4,FALSE),ET108),1,0)</f>
        <v>1</v>
      </c>
      <c r="FA108" s="398">
        <f t="shared" ref="FA108:FA109" si="1668">IF(EU108=0,0,1)</f>
        <v>1</v>
      </c>
      <c r="FB108" s="398">
        <f t="shared" ref="FB108:FB109" si="1669">IF(EV108=0,0,1)</f>
        <v>1</v>
      </c>
      <c r="FC108" s="398">
        <f t="shared" ref="FC108:FC109" si="1670">PRODUCT(EX108:FB108)</f>
        <v>1</v>
      </c>
      <c r="FD108" s="404">
        <f t="shared" ref="FD108:FD109" si="1671">ROUND(EV108,0)</f>
        <v>3868000</v>
      </c>
      <c r="FE108" s="400">
        <f t="shared" ref="FE108:FE109" si="1672">EV108-FD108</f>
        <v>0</v>
      </c>
      <c r="FH108" s="621" t="s">
        <v>530</v>
      </c>
      <c r="FI108" s="610" t="s">
        <v>531</v>
      </c>
      <c r="FJ108" s="590" t="s">
        <v>148</v>
      </c>
      <c r="FK108" s="611">
        <v>40</v>
      </c>
      <c r="FL108" s="492">
        <v>191100</v>
      </c>
      <c r="FM108" s="488">
        <f>ROUND(FK108*FL108,0)</f>
        <v>7644000</v>
      </c>
      <c r="FN108" s="543"/>
      <c r="FO108" s="397">
        <f>IF(EXACT(VLOOKUP(FH108,OFERTA_0,2,FALSE),FI108),1,0)</f>
        <v>1</v>
      </c>
      <c r="FP108" s="397">
        <f>IF(EXACT(VLOOKUP(FH108,OFERTA_0,3,FALSE),FJ108),1,0)</f>
        <v>1</v>
      </c>
      <c r="FQ108" s="398">
        <f>IF(EXACT(VLOOKUP(FH108,OFERTA_0,4,FALSE),FK108),1,0)</f>
        <v>1</v>
      </c>
      <c r="FR108" s="398">
        <f t="shared" ref="FR108:FR109" si="1673">IF(FL108=0,0,1)</f>
        <v>1</v>
      </c>
      <c r="FS108" s="398">
        <f t="shared" ref="FS108:FS109" si="1674">IF(FM108=0,0,1)</f>
        <v>1</v>
      </c>
      <c r="FT108" s="398">
        <f t="shared" ref="FT108:FT109" si="1675">PRODUCT(FO108:FS108)</f>
        <v>1</v>
      </c>
      <c r="FU108" s="404">
        <f t="shared" ref="FU108:FU109" si="1676">ROUND(FM108,0)</f>
        <v>7644000</v>
      </c>
      <c r="FV108" s="400">
        <f t="shared" ref="FV108:FV109" si="1677">FM108-FU108</f>
        <v>0</v>
      </c>
      <c r="FY108" s="1042" t="s">
        <v>530</v>
      </c>
      <c r="FZ108" s="906" t="s">
        <v>531</v>
      </c>
      <c r="GA108" s="874" t="s">
        <v>148</v>
      </c>
      <c r="GB108" s="907">
        <v>40</v>
      </c>
      <c r="GC108" s="867">
        <v>249900</v>
      </c>
      <c r="GD108" s="864">
        <f t="shared" ref="GD108:GD109" si="1678">ROUND(GB108*GC108,0)</f>
        <v>9996000</v>
      </c>
      <c r="GE108" s="1037"/>
      <c r="GF108" s="397">
        <f>IF(EXACT(VLOOKUP(FY108,OFERTA_0,2,FALSE),FZ108),1,0)</f>
        <v>1</v>
      </c>
      <c r="GG108" s="397">
        <f>IF(EXACT(VLOOKUP(FY108,OFERTA_0,3,FALSE),GA108),1,0)</f>
        <v>1</v>
      </c>
      <c r="GH108" s="398">
        <f>IF(EXACT(VLOOKUP(FY108,OFERTA_0,4,FALSE),GB108),1,0)</f>
        <v>1</v>
      </c>
      <c r="GI108" s="398">
        <f t="shared" ref="GI108:GI109" si="1679">IF(GC108=0,0,1)</f>
        <v>1</v>
      </c>
      <c r="GJ108" s="398">
        <f t="shared" ref="GJ108:GJ109" si="1680">IF(GD108=0,0,1)</f>
        <v>1</v>
      </c>
      <c r="GK108" s="398">
        <f t="shared" ref="GK108:GK109" si="1681">PRODUCT(GF108:GJ108)</f>
        <v>1</v>
      </c>
      <c r="GL108" s="404">
        <f t="shared" ref="GL108:GL109" si="1682">ROUND(GD108,0)</f>
        <v>9996000</v>
      </c>
      <c r="GM108" s="400">
        <f t="shared" ref="GM108:GM109" si="1683">GD108-GL108</f>
        <v>0</v>
      </c>
      <c r="GP108" s="621" t="s">
        <v>530</v>
      </c>
      <c r="GQ108" s="610" t="s">
        <v>531</v>
      </c>
      <c r="GR108" s="590" t="s">
        <v>148</v>
      </c>
      <c r="GS108" s="611">
        <v>40</v>
      </c>
      <c r="GT108" s="492">
        <v>135000</v>
      </c>
      <c r="GU108" s="488">
        <f>ROUND(GS108*GT108,0)</f>
        <v>5400000</v>
      </c>
      <c r="GV108" s="543"/>
      <c r="GW108" s="397">
        <f>IF(EXACT(VLOOKUP(GP108,OFERTA_0,2,FALSE),GQ108),1,0)</f>
        <v>1</v>
      </c>
      <c r="GX108" s="397">
        <f>IF(EXACT(VLOOKUP(GP108,OFERTA_0,3,FALSE),GR108),1,0)</f>
        <v>1</v>
      </c>
      <c r="GY108" s="398">
        <f>IF(EXACT(VLOOKUP(GP108,OFERTA_0,4,FALSE),GS108),1,0)</f>
        <v>1</v>
      </c>
      <c r="GZ108" s="398">
        <f t="shared" ref="GZ108:GZ109" si="1684">IF(GT108=0,0,1)</f>
        <v>1</v>
      </c>
      <c r="HA108" s="398">
        <f t="shared" ref="HA108:HA109" si="1685">IF(GU108=0,0,1)</f>
        <v>1</v>
      </c>
      <c r="HB108" s="398">
        <f t="shared" ref="HB108:HB109" si="1686">PRODUCT(GW108:HA108)</f>
        <v>1</v>
      </c>
      <c r="HC108" s="404">
        <f t="shared" ref="HC108:HC109" si="1687">ROUND(GU108,0)</f>
        <v>5400000</v>
      </c>
      <c r="HD108" s="400">
        <f t="shared" ref="HD108:HD109" si="1688">GU108-HC108</f>
        <v>0</v>
      </c>
      <c r="HG108" s="621" t="s">
        <v>530</v>
      </c>
      <c r="HH108" s="610" t="s">
        <v>531</v>
      </c>
      <c r="HI108" s="590" t="s">
        <v>148</v>
      </c>
      <c r="HJ108" s="611">
        <v>40</v>
      </c>
      <c r="HK108" s="492">
        <v>433027.58742486476</v>
      </c>
      <c r="HL108" s="488">
        <f t="shared" ref="HL108:HL109" si="1689">ROUND(HJ108*HK108,0)</f>
        <v>17321103</v>
      </c>
      <c r="HM108" s="543"/>
      <c r="HN108" s="397">
        <f>IF(EXACT(VLOOKUP(HG108,OFERTA_0,2,FALSE),HH108),1,0)</f>
        <v>1</v>
      </c>
      <c r="HO108" s="397">
        <f>IF(EXACT(VLOOKUP(HG108,OFERTA_0,3,FALSE),HI108),1,0)</f>
        <v>1</v>
      </c>
      <c r="HP108" s="398">
        <f>IF(EXACT(VLOOKUP(HG108,OFERTA_0,4,FALSE),HJ108),1,0)</f>
        <v>1</v>
      </c>
      <c r="HQ108" s="398">
        <f t="shared" ref="HQ108:HQ109" si="1690">IF(HK108=0,0,1)</f>
        <v>1</v>
      </c>
      <c r="HR108" s="398">
        <f t="shared" ref="HR108:HR109" si="1691">IF(HL108=0,0,1)</f>
        <v>1</v>
      </c>
      <c r="HS108" s="398">
        <f t="shared" ref="HS108:HS109" si="1692">PRODUCT(HN108:HR108)</f>
        <v>1</v>
      </c>
      <c r="HT108" s="404">
        <f t="shared" ref="HT108:HT109" si="1693">ROUND(HL108,0)</f>
        <v>17321103</v>
      </c>
      <c r="HU108" s="400">
        <f t="shared" ref="HU108:HU109" si="1694">HL108-HT108</f>
        <v>0</v>
      </c>
      <c r="HX108" s="621" t="s">
        <v>530</v>
      </c>
      <c r="HY108" s="610" t="s">
        <v>531</v>
      </c>
      <c r="HZ108" s="590" t="s">
        <v>148</v>
      </c>
      <c r="IA108" s="611">
        <v>40</v>
      </c>
      <c r="IB108" s="492">
        <v>120000</v>
      </c>
      <c r="IC108" s="488">
        <f t="shared" ref="IC108:IC109" si="1695">ROUND(IA108*IB108,0)</f>
        <v>4800000</v>
      </c>
      <c r="ID108" s="543"/>
      <c r="IE108" s="397">
        <f>IF(EXACT(VLOOKUP(HX108,OFERTA_0,2,FALSE),HY108),1,0)</f>
        <v>1</v>
      </c>
      <c r="IF108" s="397">
        <f>IF(EXACT(VLOOKUP(HX108,OFERTA_0,3,FALSE),HZ108),1,0)</f>
        <v>1</v>
      </c>
      <c r="IG108" s="398">
        <f>IF(EXACT(VLOOKUP(HX108,OFERTA_0,4,FALSE),IA108),1,0)</f>
        <v>1</v>
      </c>
      <c r="IH108" s="398">
        <f t="shared" ref="IH108:IH109" si="1696">IF(IB108=0,0,1)</f>
        <v>1</v>
      </c>
      <c r="II108" s="398">
        <f t="shared" ref="II108:II109" si="1697">IF(IC108=0,0,1)</f>
        <v>1</v>
      </c>
      <c r="IJ108" s="398">
        <f t="shared" ref="IJ108:IJ109" si="1698">PRODUCT(IE108:II108)</f>
        <v>1</v>
      </c>
      <c r="IK108" s="404">
        <f t="shared" ref="IK108:IK109" si="1699">ROUND(IC108,0)</f>
        <v>4800000</v>
      </c>
      <c r="IL108" s="400">
        <f t="shared" ref="IL108:IL109" si="1700">IC108-IK108</f>
        <v>0</v>
      </c>
      <c r="IO108" s="621" t="s">
        <v>530</v>
      </c>
      <c r="IP108" s="610" t="s">
        <v>531</v>
      </c>
      <c r="IQ108" s="590" t="s">
        <v>148</v>
      </c>
      <c r="IR108" s="611">
        <v>40</v>
      </c>
      <c r="IS108" s="492">
        <v>144000</v>
      </c>
      <c r="IT108" s="488">
        <f t="shared" ref="IT108:IT109" si="1701">ROUND(IR108*IS108,0)</f>
        <v>5760000</v>
      </c>
      <c r="IU108" s="543"/>
      <c r="IV108" s="397">
        <f>IF(EXACT(VLOOKUP(IO108,OFERTA_0,2,FALSE),IP108),1,0)</f>
        <v>1</v>
      </c>
      <c r="IW108" s="397">
        <f>IF(EXACT(VLOOKUP(IO108,OFERTA_0,3,FALSE),IQ108),1,0)</f>
        <v>1</v>
      </c>
      <c r="IX108" s="398">
        <f>IF(EXACT(VLOOKUP(IO108,OFERTA_0,4,FALSE),IR108),1,0)</f>
        <v>1</v>
      </c>
      <c r="IY108" s="398">
        <f t="shared" ref="IY108:IY109" si="1702">IF(IS108=0,0,1)</f>
        <v>1</v>
      </c>
      <c r="IZ108" s="398">
        <f t="shared" ref="IZ108:IZ109" si="1703">IF(IT108=0,0,1)</f>
        <v>1</v>
      </c>
      <c r="JA108" s="398">
        <f t="shared" ref="JA108:JA109" si="1704">PRODUCT(IV108:IZ108)</f>
        <v>1</v>
      </c>
      <c r="JB108" s="404">
        <f t="shared" ref="JB108:JB109" si="1705">ROUND(IT108,0)</f>
        <v>5760000</v>
      </c>
      <c r="JC108" s="400">
        <f t="shared" ref="JC108:JC109" si="1706">IT108-JB108</f>
        <v>0</v>
      </c>
      <c r="JF108" s="621" t="s">
        <v>530</v>
      </c>
      <c r="JG108" s="610" t="s">
        <v>531</v>
      </c>
      <c r="JH108" s="590" t="s">
        <v>148</v>
      </c>
      <c r="JI108" s="611">
        <v>40</v>
      </c>
      <c r="JJ108" s="492">
        <v>133245</v>
      </c>
      <c r="JK108" s="488">
        <f>ROUND(JI108*JJ108,0)</f>
        <v>5329800</v>
      </c>
      <c r="JL108" s="543"/>
      <c r="JM108" s="397">
        <f>IF(EXACT(VLOOKUP(JF108,OFERTA_0,2,FALSE),JG108),1,0)</f>
        <v>1</v>
      </c>
      <c r="JN108" s="397">
        <f>IF(EXACT(VLOOKUP(JF108,OFERTA_0,3,FALSE),JH108),1,0)</f>
        <v>1</v>
      </c>
      <c r="JO108" s="398">
        <f>IF(EXACT(VLOOKUP(JF108,OFERTA_0,4,FALSE),JI108),1,0)</f>
        <v>1</v>
      </c>
      <c r="JP108" s="398">
        <f t="shared" ref="JP108:JP109" si="1707">IF(JJ108=0,0,1)</f>
        <v>1</v>
      </c>
      <c r="JQ108" s="398">
        <f t="shared" ref="JQ108:JQ109" si="1708">IF(JK108=0,0,1)</f>
        <v>1</v>
      </c>
      <c r="JR108" s="398">
        <f t="shared" ref="JR108:JR109" si="1709">PRODUCT(JM108:JQ108)</f>
        <v>1</v>
      </c>
      <c r="JS108" s="404">
        <f t="shared" ref="JS108:JS109" si="1710">ROUND(JK108,0)</f>
        <v>5329800</v>
      </c>
      <c r="JT108" s="400">
        <f t="shared" ref="JT108:JT109" si="1711">JK108-JS108</f>
        <v>0</v>
      </c>
    </row>
    <row r="109" spans="2:280" ht="144.75" customHeight="1" thickBot="1">
      <c r="B109" s="483" t="s">
        <v>532</v>
      </c>
      <c r="C109" s="544" t="s">
        <v>533</v>
      </c>
      <c r="D109" s="497" t="s">
        <v>534</v>
      </c>
      <c r="E109" s="545">
        <v>14</v>
      </c>
      <c r="F109" s="492"/>
      <c r="G109" s="488">
        <f t="shared" si="1621"/>
        <v>0</v>
      </c>
      <c r="H109" s="543"/>
      <c r="K109" s="483"/>
      <c r="L109" s="544"/>
      <c r="M109" s="497"/>
      <c r="N109" s="545"/>
      <c r="O109" s="492"/>
      <c r="P109" s="488"/>
      <c r="Q109" s="543"/>
      <c r="R109" s="397" t="e">
        <f>IF(EXACT(VLOOKUP(K109,OFERTA_0,2,FALSE),L109),1,0)</f>
        <v>#N/A</v>
      </c>
      <c r="S109" s="397" t="e">
        <f>IF(EXACT(VLOOKUP(K109,OFERTA_0,3,FALSE),M109),1,0)</f>
        <v>#N/A</v>
      </c>
      <c r="T109" s="398" t="e">
        <f>IF(EXACT(VLOOKUP(K109,OFERTA_0,4,FALSE),N109),1,0)</f>
        <v>#N/A</v>
      </c>
      <c r="U109" s="398">
        <f t="shared" si="1622"/>
        <v>0</v>
      </c>
      <c r="V109" s="398">
        <f t="shared" si="1623"/>
        <v>0</v>
      </c>
      <c r="W109" s="398" t="e">
        <f t="shared" si="1624"/>
        <v>#N/A</v>
      </c>
      <c r="X109" s="404">
        <f t="shared" si="1625"/>
        <v>0</v>
      </c>
      <c r="Y109" s="400">
        <f t="shared" si="1626"/>
        <v>0</v>
      </c>
      <c r="Z109" s="392"/>
      <c r="AA109" s="392"/>
      <c r="AB109" s="621" t="s">
        <v>532</v>
      </c>
      <c r="AC109" s="610" t="s">
        <v>533</v>
      </c>
      <c r="AD109" s="590" t="s">
        <v>534</v>
      </c>
      <c r="AE109" s="611">
        <v>14</v>
      </c>
      <c r="AF109" s="492">
        <v>177034</v>
      </c>
      <c r="AG109" s="488">
        <f t="shared" si="1627"/>
        <v>2478476</v>
      </c>
      <c r="AH109" s="543"/>
      <c r="AI109" s="397">
        <f>IF(EXACT(VLOOKUP(AB109,OFERTA_0,2,FALSE),AC109),1,0)</f>
        <v>1</v>
      </c>
      <c r="AJ109" s="397">
        <f>IF(EXACT(VLOOKUP(AB109,OFERTA_0,3,FALSE),AD109),1,0)</f>
        <v>1</v>
      </c>
      <c r="AK109" s="398">
        <f>IF(EXACT(VLOOKUP(AB109,OFERTA_0,4,FALSE),AE109),1,0)</f>
        <v>1</v>
      </c>
      <c r="AL109" s="398">
        <f t="shared" si="1628"/>
        <v>1</v>
      </c>
      <c r="AM109" s="398">
        <f t="shared" si="1629"/>
        <v>1</v>
      </c>
      <c r="AN109" s="398">
        <f t="shared" si="1630"/>
        <v>1</v>
      </c>
      <c r="AO109" s="404">
        <f t="shared" si="1631"/>
        <v>2478476</v>
      </c>
      <c r="AP109" s="400">
        <f t="shared" si="1632"/>
        <v>0</v>
      </c>
      <c r="AQ109" s="392"/>
      <c r="AR109" s="392"/>
      <c r="AS109" s="940" t="s">
        <v>532</v>
      </c>
      <c r="AT109" s="685" t="s">
        <v>533</v>
      </c>
      <c r="AU109" s="648" t="s">
        <v>534</v>
      </c>
      <c r="AV109" s="686">
        <v>14</v>
      </c>
      <c r="AW109" s="641">
        <v>456631.55999999994</v>
      </c>
      <c r="AX109" s="638">
        <f t="shared" si="1633"/>
        <v>6392842</v>
      </c>
      <c r="AY109" s="936"/>
      <c r="AZ109" s="397">
        <f>IF(EXACT(VLOOKUP(AS109,OFERTA_0,2,FALSE),AT109),1,0)</f>
        <v>1</v>
      </c>
      <c r="BA109" s="397">
        <f>IF(EXACT(VLOOKUP(AS109,OFERTA_0,3,FALSE),AU109),1,0)</f>
        <v>1</v>
      </c>
      <c r="BB109" s="398">
        <f>IF(EXACT(VLOOKUP(AS109,OFERTA_0,4,FALSE),AV109),1,0)</f>
        <v>1</v>
      </c>
      <c r="BC109" s="398">
        <f t="shared" si="1634"/>
        <v>1</v>
      </c>
      <c r="BD109" s="398">
        <f t="shared" si="1635"/>
        <v>1</v>
      </c>
      <c r="BE109" s="398">
        <f t="shared" si="1636"/>
        <v>1</v>
      </c>
      <c r="BF109" s="404">
        <f t="shared" si="1637"/>
        <v>6392842</v>
      </c>
      <c r="BG109" s="400">
        <f t="shared" si="1638"/>
        <v>0</v>
      </c>
      <c r="BJ109" s="957" t="s">
        <v>777</v>
      </c>
      <c r="BK109" s="1056" t="s">
        <v>826</v>
      </c>
      <c r="BL109" s="707" t="s">
        <v>684</v>
      </c>
      <c r="BM109" s="741">
        <v>14</v>
      </c>
      <c r="BN109" s="709">
        <v>180306</v>
      </c>
      <c r="BO109" s="710">
        <v>2524284</v>
      </c>
      <c r="BP109" s="706"/>
      <c r="BQ109" s="397">
        <v>1</v>
      </c>
      <c r="BR109" s="397">
        <f>IF(EXACT(VLOOKUP(BJ109,OFERTA_0,3,FALSE),BL109),1,0)</f>
        <v>1</v>
      </c>
      <c r="BS109" s="398">
        <f>IF(EXACT(VLOOKUP(BJ109,OFERTA_0,4,FALSE),BM109),1,0)</f>
        <v>1</v>
      </c>
      <c r="BT109" s="398">
        <f t="shared" si="1639"/>
        <v>1</v>
      </c>
      <c r="BU109" s="398">
        <f t="shared" si="1640"/>
        <v>1</v>
      </c>
      <c r="BV109" s="398">
        <f t="shared" si="1641"/>
        <v>1</v>
      </c>
      <c r="BW109" s="404">
        <f t="shared" si="1642"/>
        <v>2524284</v>
      </c>
      <c r="BX109" s="400">
        <f t="shared" si="1643"/>
        <v>0</v>
      </c>
      <c r="CA109" s="621" t="s">
        <v>532</v>
      </c>
      <c r="CB109" s="775" t="s">
        <v>533</v>
      </c>
      <c r="CC109" s="590" t="s">
        <v>534</v>
      </c>
      <c r="CD109" s="611">
        <v>14</v>
      </c>
      <c r="CE109" s="759">
        <v>469980</v>
      </c>
      <c r="CF109" s="757">
        <f t="shared" si="1644"/>
        <v>6579720</v>
      </c>
      <c r="CG109" s="994"/>
      <c r="CH109" s="397">
        <f>IF(EXACT(VLOOKUP(CA109,OFERTA_0,2,FALSE),CB109),1,0)</f>
        <v>1</v>
      </c>
      <c r="CI109" s="397">
        <f>IF(EXACT(VLOOKUP(CA109,OFERTA_0,3,FALSE),CC109),1,0)</f>
        <v>1</v>
      </c>
      <c r="CJ109" s="398">
        <f>IF(EXACT(VLOOKUP(CA109,OFERTA_0,4,FALSE),CD109),1,0)</f>
        <v>1</v>
      </c>
      <c r="CK109" s="398">
        <f t="shared" si="1645"/>
        <v>1</v>
      </c>
      <c r="CL109" s="398">
        <f t="shared" si="1646"/>
        <v>1</v>
      </c>
      <c r="CM109" s="398">
        <f t="shared" si="1647"/>
        <v>1</v>
      </c>
      <c r="CN109" s="404">
        <f t="shared" si="1648"/>
        <v>6579720</v>
      </c>
      <c r="CO109" s="400">
        <f t="shared" si="1649"/>
        <v>0</v>
      </c>
      <c r="CR109" s="1019" t="s">
        <v>532</v>
      </c>
      <c r="CS109" s="816" t="s">
        <v>533</v>
      </c>
      <c r="CT109" s="817" t="s">
        <v>534</v>
      </c>
      <c r="CU109" s="818">
        <v>14</v>
      </c>
      <c r="CV109" s="819">
        <v>240120</v>
      </c>
      <c r="CW109" s="820">
        <f t="shared" si="1650"/>
        <v>3361680</v>
      </c>
      <c r="CX109" s="1005"/>
      <c r="CY109" s="397">
        <f>IF(EXACT(VLOOKUP(CR109,OFERTA_0,2,FALSE),CS109),1,0)</f>
        <v>1</v>
      </c>
      <c r="CZ109" s="397">
        <f>IF(EXACT(VLOOKUP(CR109,OFERTA_0,3,FALSE),CT109),1,0)</f>
        <v>1</v>
      </c>
      <c r="DA109" s="398">
        <f>IF(EXACT(VLOOKUP(CR109,OFERTA_0,4,FALSE),CU109),1,0)</f>
        <v>1</v>
      </c>
      <c r="DB109" s="398">
        <f t="shared" si="1651"/>
        <v>1</v>
      </c>
      <c r="DC109" s="398">
        <f t="shared" si="1652"/>
        <v>1</v>
      </c>
      <c r="DD109" s="398">
        <f t="shared" si="1653"/>
        <v>1</v>
      </c>
      <c r="DE109" s="404">
        <f t="shared" si="1654"/>
        <v>3361680</v>
      </c>
      <c r="DF109" s="400">
        <f t="shared" si="1655"/>
        <v>0</v>
      </c>
      <c r="DI109" s="621" t="s">
        <v>532</v>
      </c>
      <c r="DJ109" s="610" t="s">
        <v>533</v>
      </c>
      <c r="DK109" s="590" t="s">
        <v>534</v>
      </c>
      <c r="DL109" s="611">
        <v>14</v>
      </c>
      <c r="DM109" s="492">
        <v>180852</v>
      </c>
      <c r="DN109" s="488">
        <f>ROUND(DL109*DM109,0)</f>
        <v>2531928</v>
      </c>
      <c r="DO109" s="543"/>
      <c r="DP109" s="397">
        <f>IF(EXACT(VLOOKUP(DI109,OFERTA_0,2,FALSE),DJ109),1,0)</f>
        <v>1</v>
      </c>
      <c r="DQ109" s="397">
        <f>IF(EXACT(VLOOKUP(DI109,OFERTA_0,3,FALSE),DK109),1,0)</f>
        <v>1</v>
      </c>
      <c r="DR109" s="398">
        <f>IF(EXACT(VLOOKUP(DI109,OFERTA_0,4,FALSE),DL109),1,0)</f>
        <v>1</v>
      </c>
      <c r="DS109" s="398">
        <f t="shared" si="1656"/>
        <v>1</v>
      </c>
      <c r="DT109" s="398">
        <f t="shared" si="1657"/>
        <v>1</v>
      </c>
      <c r="DU109" s="398">
        <f t="shared" si="1658"/>
        <v>1</v>
      </c>
      <c r="DV109" s="404">
        <f t="shared" si="1659"/>
        <v>2531928</v>
      </c>
      <c r="DW109" s="400">
        <f t="shared" si="1660"/>
        <v>0</v>
      </c>
      <c r="DZ109" s="621" t="s">
        <v>532</v>
      </c>
      <c r="EA109" s="610" t="s">
        <v>533</v>
      </c>
      <c r="EB109" s="590" t="s">
        <v>534</v>
      </c>
      <c r="EC109" s="611">
        <v>14</v>
      </c>
      <c r="ED109" s="492">
        <v>140321.70000000001</v>
      </c>
      <c r="EE109" s="488">
        <f t="shared" si="1661"/>
        <v>1964504</v>
      </c>
      <c r="EF109" s="543"/>
      <c r="EG109" s="397">
        <f>IF(EXACT(VLOOKUP(DZ109,OFERTA_0,2,FALSE),EA109),1,0)</f>
        <v>1</v>
      </c>
      <c r="EH109" s="397">
        <f>IF(EXACT(VLOOKUP(DZ109,OFERTA_0,3,FALSE),EB109),1,0)</f>
        <v>1</v>
      </c>
      <c r="EI109" s="398">
        <f>IF(EXACT(VLOOKUP(DZ109,OFERTA_0,4,FALSE),EC109),1,0)</f>
        <v>1</v>
      </c>
      <c r="EJ109" s="398">
        <f t="shared" si="1662"/>
        <v>1</v>
      </c>
      <c r="EK109" s="398">
        <f t="shared" si="1663"/>
        <v>1</v>
      </c>
      <c r="EL109" s="398">
        <f t="shared" si="1664"/>
        <v>1</v>
      </c>
      <c r="EM109" s="404">
        <f t="shared" si="1665"/>
        <v>1964504</v>
      </c>
      <c r="EN109" s="400">
        <f t="shared" si="1666"/>
        <v>0</v>
      </c>
      <c r="EQ109" s="621" t="s">
        <v>532</v>
      </c>
      <c r="ER109" s="610" t="s">
        <v>533</v>
      </c>
      <c r="ES109" s="590" t="s">
        <v>534</v>
      </c>
      <c r="ET109" s="611">
        <v>14</v>
      </c>
      <c r="EU109" s="492">
        <v>154000</v>
      </c>
      <c r="EV109" s="488">
        <f t="shared" si="1667"/>
        <v>2156000</v>
      </c>
      <c r="EW109" s="543"/>
      <c r="EX109" s="397">
        <f>IF(EXACT(VLOOKUP(EQ109,OFERTA_0,2,FALSE),ER109),1,0)</f>
        <v>1</v>
      </c>
      <c r="EY109" s="397">
        <f>IF(EXACT(VLOOKUP(EQ109,OFERTA_0,3,FALSE),ES109),1,0)</f>
        <v>1</v>
      </c>
      <c r="EZ109" s="398">
        <f>IF(EXACT(VLOOKUP(EQ109,OFERTA_0,4,FALSE),ET109),1,0)</f>
        <v>1</v>
      </c>
      <c r="FA109" s="398">
        <f t="shared" si="1668"/>
        <v>1</v>
      </c>
      <c r="FB109" s="398">
        <f t="shared" si="1669"/>
        <v>1</v>
      </c>
      <c r="FC109" s="398">
        <f t="shared" si="1670"/>
        <v>1</v>
      </c>
      <c r="FD109" s="404">
        <f t="shared" si="1671"/>
        <v>2156000</v>
      </c>
      <c r="FE109" s="400">
        <f t="shared" si="1672"/>
        <v>0</v>
      </c>
      <c r="FH109" s="621" t="s">
        <v>532</v>
      </c>
      <c r="FI109" s="610" t="s">
        <v>533</v>
      </c>
      <c r="FJ109" s="590" t="s">
        <v>534</v>
      </c>
      <c r="FK109" s="611">
        <v>14</v>
      </c>
      <c r="FL109" s="492">
        <v>214500</v>
      </c>
      <c r="FM109" s="488">
        <f>ROUND(FK109*FL109,0)</f>
        <v>3003000</v>
      </c>
      <c r="FN109" s="543"/>
      <c r="FO109" s="397">
        <f>IF(EXACT(VLOOKUP(FH109,OFERTA_0,2,FALSE),FI109),1,0)</f>
        <v>1</v>
      </c>
      <c r="FP109" s="397">
        <f>IF(EXACT(VLOOKUP(FH109,OFERTA_0,3,FALSE),FJ109),1,0)</f>
        <v>1</v>
      </c>
      <c r="FQ109" s="398">
        <f>IF(EXACT(VLOOKUP(FH109,OFERTA_0,4,FALSE),FK109),1,0)</f>
        <v>1</v>
      </c>
      <c r="FR109" s="398">
        <f t="shared" si="1673"/>
        <v>1</v>
      </c>
      <c r="FS109" s="398">
        <f t="shared" si="1674"/>
        <v>1</v>
      </c>
      <c r="FT109" s="398">
        <f t="shared" si="1675"/>
        <v>1</v>
      </c>
      <c r="FU109" s="404">
        <f t="shared" si="1676"/>
        <v>3003000</v>
      </c>
      <c r="FV109" s="400">
        <f t="shared" si="1677"/>
        <v>0</v>
      </c>
      <c r="FY109" s="1042" t="s">
        <v>532</v>
      </c>
      <c r="FZ109" s="906" t="s">
        <v>533</v>
      </c>
      <c r="GA109" s="874" t="s">
        <v>534</v>
      </c>
      <c r="GB109" s="907">
        <v>14</v>
      </c>
      <c r="GC109" s="867">
        <v>160000</v>
      </c>
      <c r="GD109" s="864">
        <f t="shared" si="1678"/>
        <v>2240000</v>
      </c>
      <c r="GE109" s="1037"/>
      <c r="GF109" s="397">
        <f>IF(EXACT(VLOOKUP(FY109,OFERTA_0,2,FALSE),FZ109),1,0)</f>
        <v>1</v>
      </c>
      <c r="GG109" s="397">
        <f>IF(EXACT(VLOOKUP(FY109,OFERTA_0,3,FALSE),GA109),1,0)</f>
        <v>1</v>
      </c>
      <c r="GH109" s="398">
        <f>IF(EXACT(VLOOKUP(FY109,OFERTA_0,4,FALSE),GB109),1,0)</f>
        <v>1</v>
      </c>
      <c r="GI109" s="398">
        <f t="shared" si="1679"/>
        <v>1</v>
      </c>
      <c r="GJ109" s="398">
        <f t="shared" si="1680"/>
        <v>1</v>
      </c>
      <c r="GK109" s="398">
        <f t="shared" si="1681"/>
        <v>1</v>
      </c>
      <c r="GL109" s="404">
        <f t="shared" si="1682"/>
        <v>2240000</v>
      </c>
      <c r="GM109" s="400">
        <f t="shared" si="1683"/>
        <v>0</v>
      </c>
      <c r="GP109" s="621" t="s">
        <v>532</v>
      </c>
      <c r="GQ109" s="610" t="s">
        <v>533</v>
      </c>
      <c r="GR109" s="590" t="s">
        <v>534</v>
      </c>
      <c r="GS109" s="611">
        <v>14</v>
      </c>
      <c r="GT109" s="492">
        <v>181760</v>
      </c>
      <c r="GU109" s="488">
        <f>ROUND(GS109*GT109,0)</f>
        <v>2544640</v>
      </c>
      <c r="GV109" s="543"/>
      <c r="GW109" s="397">
        <f>IF(EXACT(VLOOKUP(GP109,OFERTA_0,2,FALSE),GQ109),1,0)</f>
        <v>1</v>
      </c>
      <c r="GX109" s="397">
        <f>IF(EXACT(VLOOKUP(GP109,OFERTA_0,3,FALSE),GR109),1,0)</f>
        <v>1</v>
      </c>
      <c r="GY109" s="398">
        <f>IF(EXACT(VLOOKUP(GP109,OFERTA_0,4,FALSE),GS109),1,0)</f>
        <v>1</v>
      </c>
      <c r="GZ109" s="398">
        <f t="shared" si="1684"/>
        <v>1</v>
      </c>
      <c r="HA109" s="398">
        <f t="shared" si="1685"/>
        <v>1</v>
      </c>
      <c r="HB109" s="398">
        <f t="shared" si="1686"/>
        <v>1</v>
      </c>
      <c r="HC109" s="404">
        <f t="shared" si="1687"/>
        <v>2544640</v>
      </c>
      <c r="HD109" s="400">
        <f t="shared" si="1688"/>
        <v>0</v>
      </c>
      <c r="HG109" s="621" t="s">
        <v>532</v>
      </c>
      <c r="HH109" s="610" t="s">
        <v>533</v>
      </c>
      <c r="HI109" s="590" t="s">
        <v>534</v>
      </c>
      <c r="HJ109" s="611">
        <v>14</v>
      </c>
      <c r="HK109" s="492">
        <v>216513.79371243238</v>
      </c>
      <c r="HL109" s="488">
        <f t="shared" si="1689"/>
        <v>3031193</v>
      </c>
      <c r="HM109" s="543"/>
      <c r="HN109" s="397">
        <f>IF(EXACT(VLOOKUP(HG109,OFERTA_0,2,FALSE),HH109),1,0)</f>
        <v>1</v>
      </c>
      <c r="HO109" s="397">
        <f>IF(EXACT(VLOOKUP(HG109,OFERTA_0,3,FALSE),HI109),1,0)</f>
        <v>1</v>
      </c>
      <c r="HP109" s="398">
        <f>IF(EXACT(VLOOKUP(HG109,OFERTA_0,4,FALSE),HJ109),1,0)</f>
        <v>1</v>
      </c>
      <c r="HQ109" s="398">
        <f t="shared" si="1690"/>
        <v>1</v>
      </c>
      <c r="HR109" s="398">
        <f t="shared" si="1691"/>
        <v>1</v>
      </c>
      <c r="HS109" s="398">
        <f t="shared" si="1692"/>
        <v>1</v>
      </c>
      <c r="HT109" s="404">
        <f t="shared" si="1693"/>
        <v>3031193</v>
      </c>
      <c r="HU109" s="400">
        <f t="shared" si="1694"/>
        <v>0</v>
      </c>
      <c r="HX109" s="621" t="s">
        <v>532</v>
      </c>
      <c r="HY109" s="610" t="s">
        <v>533</v>
      </c>
      <c r="HZ109" s="590" t="s">
        <v>534</v>
      </c>
      <c r="IA109" s="611">
        <v>14</v>
      </c>
      <c r="IB109" s="492">
        <v>150000</v>
      </c>
      <c r="IC109" s="488">
        <f t="shared" si="1695"/>
        <v>2100000</v>
      </c>
      <c r="ID109" s="543"/>
      <c r="IE109" s="397">
        <f>IF(EXACT(VLOOKUP(HX109,OFERTA_0,2,FALSE),HY109),1,0)</f>
        <v>1</v>
      </c>
      <c r="IF109" s="397">
        <f>IF(EXACT(VLOOKUP(HX109,OFERTA_0,3,FALSE),HZ109),1,0)</f>
        <v>1</v>
      </c>
      <c r="IG109" s="398">
        <f>IF(EXACT(VLOOKUP(HX109,OFERTA_0,4,FALSE),IA109),1,0)</f>
        <v>1</v>
      </c>
      <c r="IH109" s="398">
        <f t="shared" si="1696"/>
        <v>1</v>
      </c>
      <c r="II109" s="398">
        <f t="shared" si="1697"/>
        <v>1</v>
      </c>
      <c r="IJ109" s="398">
        <f t="shared" si="1698"/>
        <v>1</v>
      </c>
      <c r="IK109" s="404">
        <f t="shared" si="1699"/>
        <v>2100000</v>
      </c>
      <c r="IL109" s="400">
        <f t="shared" si="1700"/>
        <v>0</v>
      </c>
      <c r="IO109" s="621" t="s">
        <v>532</v>
      </c>
      <c r="IP109" s="610" t="s">
        <v>533</v>
      </c>
      <c r="IQ109" s="590" t="s">
        <v>534</v>
      </c>
      <c r="IR109" s="611">
        <v>14</v>
      </c>
      <c r="IS109" s="492">
        <v>272500</v>
      </c>
      <c r="IT109" s="488">
        <f t="shared" si="1701"/>
        <v>3815000</v>
      </c>
      <c r="IU109" s="543"/>
      <c r="IV109" s="397">
        <f>IF(EXACT(VLOOKUP(IO109,OFERTA_0,2,FALSE),IP109),1,0)</f>
        <v>1</v>
      </c>
      <c r="IW109" s="397">
        <f>IF(EXACT(VLOOKUP(IO109,OFERTA_0,3,FALSE),IQ109),1,0)</f>
        <v>1</v>
      </c>
      <c r="IX109" s="398">
        <f>IF(EXACT(VLOOKUP(IO109,OFERTA_0,4,FALSE),IR109),1,0)</f>
        <v>1</v>
      </c>
      <c r="IY109" s="398">
        <f t="shared" si="1702"/>
        <v>1</v>
      </c>
      <c r="IZ109" s="398">
        <f t="shared" si="1703"/>
        <v>1</v>
      </c>
      <c r="JA109" s="398">
        <f t="shared" si="1704"/>
        <v>1</v>
      </c>
      <c r="JB109" s="404">
        <f t="shared" si="1705"/>
        <v>3815000</v>
      </c>
      <c r="JC109" s="400">
        <f t="shared" si="1706"/>
        <v>0</v>
      </c>
      <c r="JF109" s="621" t="s">
        <v>532</v>
      </c>
      <c r="JG109" s="610" t="s">
        <v>533</v>
      </c>
      <c r="JH109" s="590" t="s">
        <v>534</v>
      </c>
      <c r="JI109" s="611">
        <v>14</v>
      </c>
      <c r="JJ109" s="492">
        <v>179399</v>
      </c>
      <c r="JK109" s="488">
        <f>ROUND(JI109*JJ109,0)</f>
        <v>2511586</v>
      </c>
      <c r="JL109" s="543"/>
      <c r="JM109" s="397">
        <f>IF(EXACT(VLOOKUP(JF109,OFERTA_0,2,FALSE),JG109),1,0)</f>
        <v>1</v>
      </c>
      <c r="JN109" s="397">
        <f>IF(EXACT(VLOOKUP(JF109,OFERTA_0,3,FALSE),JH109),1,0)</f>
        <v>1</v>
      </c>
      <c r="JO109" s="398">
        <f>IF(EXACT(VLOOKUP(JF109,OFERTA_0,4,FALSE),JI109),1,0)</f>
        <v>1</v>
      </c>
      <c r="JP109" s="398">
        <f t="shared" si="1707"/>
        <v>1</v>
      </c>
      <c r="JQ109" s="398">
        <f t="shared" si="1708"/>
        <v>1</v>
      </c>
      <c r="JR109" s="398">
        <f t="shared" si="1709"/>
        <v>1</v>
      </c>
      <c r="JS109" s="404">
        <f t="shared" si="1710"/>
        <v>2511586</v>
      </c>
      <c r="JT109" s="400">
        <f t="shared" si="1711"/>
        <v>0</v>
      </c>
    </row>
    <row r="110" spans="2:280" ht="24.75" customHeight="1" thickTop="1" thickBot="1">
      <c r="B110" s="546"/>
      <c r="C110" s="547" t="s">
        <v>250</v>
      </c>
      <c r="D110" s="521"/>
      <c r="E110" s="548"/>
      <c r="F110" s="549"/>
      <c r="G110" s="550">
        <f>SUM(G54:G109)</f>
        <v>0</v>
      </c>
      <c r="H110" s="551"/>
      <c r="K110" s="546"/>
      <c r="L110" s="547"/>
      <c r="M110" s="521"/>
      <c r="N110" s="548"/>
      <c r="O110" s="549"/>
      <c r="P110" s="550"/>
      <c r="Q110" s="551"/>
      <c r="R110" s="397"/>
      <c r="S110" s="397"/>
      <c r="T110" s="401"/>
      <c r="U110" s="401"/>
      <c r="V110" s="401"/>
      <c r="W110" s="401"/>
      <c r="X110" s="402"/>
      <c r="Y110" s="403"/>
      <c r="Z110" s="392"/>
      <c r="AA110" s="392"/>
      <c r="AB110" s="632"/>
      <c r="AC110" s="612" t="s">
        <v>250</v>
      </c>
      <c r="AD110" s="600"/>
      <c r="AE110" s="613"/>
      <c r="AF110" s="549"/>
      <c r="AG110" s="550">
        <f>SUM(AG54:AG109)</f>
        <v>251572827</v>
      </c>
      <c r="AH110" s="551"/>
      <c r="AI110" s="397"/>
      <c r="AJ110" s="397"/>
      <c r="AK110" s="401"/>
      <c r="AL110" s="401"/>
      <c r="AM110" s="401"/>
      <c r="AN110" s="401"/>
      <c r="AO110" s="402"/>
      <c r="AP110" s="403"/>
      <c r="AQ110" s="392"/>
      <c r="AR110" s="392"/>
      <c r="AS110" s="951"/>
      <c r="AT110" s="687" t="s">
        <v>250</v>
      </c>
      <c r="AU110" s="667"/>
      <c r="AV110" s="688"/>
      <c r="AW110" s="689"/>
      <c r="AX110" s="690">
        <f>SUM(AX54:AX109)</f>
        <v>253674822</v>
      </c>
      <c r="AY110" s="937"/>
      <c r="AZ110" s="397"/>
      <c r="BA110" s="397"/>
      <c r="BB110" s="401"/>
      <c r="BC110" s="401"/>
      <c r="BD110" s="401"/>
      <c r="BE110" s="401"/>
      <c r="BF110" s="402"/>
      <c r="BG110" s="403"/>
      <c r="BJ110" s="730"/>
      <c r="BK110" s="748" t="s">
        <v>685</v>
      </c>
      <c r="BL110" s="730"/>
      <c r="BM110" s="730"/>
      <c r="BN110" s="730"/>
      <c r="BO110" s="749">
        <v>246691607</v>
      </c>
      <c r="BP110" s="967">
        <v>0.44359999999999999</v>
      </c>
      <c r="BQ110" s="397"/>
      <c r="BR110" s="397"/>
      <c r="BS110" s="401"/>
      <c r="BT110" s="401"/>
      <c r="BU110" s="401"/>
      <c r="BV110" s="401"/>
      <c r="BW110" s="402"/>
      <c r="BX110" s="403"/>
      <c r="CA110" s="632"/>
      <c r="CB110" s="612" t="s">
        <v>250</v>
      </c>
      <c r="CC110" s="600"/>
      <c r="CD110" s="613"/>
      <c r="CE110" s="776"/>
      <c r="CF110" s="777">
        <f>SUM(CF54:CF109)</f>
        <v>316974077</v>
      </c>
      <c r="CG110" s="995">
        <f>+CF110/CF127</f>
        <v>0.57702097049422052</v>
      </c>
      <c r="CH110" s="397"/>
      <c r="CI110" s="397"/>
      <c r="CJ110" s="401"/>
      <c r="CK110" s="401"/>
      <c r="CL110" s="401"/>
      <c r="CM110" s="401"/>
      <c r="CN110" s="402"/>
      <c r="CO110" s="403"/>
      <c r="CR110" s="1024"/>
      <c r="CS110" s="836" t="s">
        <v>250</v>
      </c>
      <c r="CT110" s="837"/>
      <c r="CU110" s="838"/>
      <c r="CV110" s="839"/>
      <c r="CW110" s="840">
        <f>SUM(CW54:CW109)</f>
        <v>277894994</v>
      </c>
      <c r="CX110" s="1010"/>
      <c r="CY110" s="397"/>
      <c r="CZ110" s="397"/>
      <c r="DA110" s="401"/>
      <c r="DB110" s="401"/>
      <c r="DC110" s="401"/>
      <c r="DD110" s="401"/>
      <c r="DE110" s="402"/>
      <c r="DF110" s="403"/>
      <c r="DI110" s="632"/>
      <c r="DJ110" s="612" t="s">
        <v>250</v>
      </c>
      <c r="DK110" s="600"/>
      <c r="DL110" s="613"/>
      <c r="DM110" s="549"/>
      <c r="DN110" s="550">
        <f>SUM(DN54:DN109)</f>
        <v>247453974</v>
      </c>
      <c r="DO110" s="551">
        <f>+DN110/DN127</f>
        <v>0.4449337652332257</v>
      </c>
      <c r="DP110" s="397"/>
      <c r="DQ110" s="397"/>
      <c r="DR110" s="401"/>
      <c r="DS110" s="401"/>
      <c r="DT110" s="401"/>
      <c r="DU110" s="401"/>
      <c r="DV110" s="402"/>
      <c r="DW110" s="403"/>
      <c r="DZ110" s="632"/>
      <c r="EA110" s="612" t="s">
        <v>250</v>
      </c>
      <c r="EB110" s="600"/>
      <c r="EC110" s="613"/>
      <c r="ED110" s="549"/>
      <c r="EE110" s="550">
        <f>SUM(EE54:EE109)</f>
        <v>250852553</v>
      </c>
      <c r="EF110" s="551"/>
      <c r="EG110" s="397"/>
      <c r="EH110" s="397"/>
      <c r="EI110" s="401"/>
      <c r="EJ110" s="401"/>
      <c r="EK110" s="401"/>
      <c r="EL110" s="401"/>
      <c r="EM110" s="402"/>
      <c r="EN110" s="403"/>
      <c r="EQ110" s="632"/>
      <c r="ER110" s="612" t="s">
        <v>250</v>
      </c>
      <c r="ES110" s="600"/>
      <c r="ET110" s="613"/>
      <c r="EU110" s="549"/>
      <c r="EV110" s="550">
        <f>SUM(EV54:EV109)</f>
        <v>298170164</v>
      </c>
      <c r="EW110" s="551"/>
      <c r="EX110" s="397"/>
      <c r="EY110" s="397"/>
      <c r="EZ110" s="401"/>
      <c r="FA110" s="401"/>
      <c r="FB110" s="401"/>
      <c r="FC110" s="401"/>
      <c r="FD110" s="402"/>
      <c r="FE110" s="403"/>
      <c r="FH110" s="632"/>
      <c r="FI110" s="612" t="s">
        <v>250</v>
      </c>
      <c r="FJ110" s="600"/>
      <c r="FK110" s="613"/>
      <c r="FL110" s="549">
        <v>0</v>
      </c>
      <c r="FM110" s="550">
        <f>SUM(FM54:FM109)</f>
        <v>303384680</v>
      </c>
      <c r="FN110" s="551"/>
      <c r="FO110" s="397"/>
      <c r="FP110" s="397"/>
      <c r="FQ110" s="401"/>
      <c r="FR110" s="401"/>
      <c r="FS110" s="401"/>
      <c r="FT110" s="401"/>
      <c r="FU110" s="402"/>
      <c r="FV110" s="403"/>
      <c r="FY110" s="1053"/>
      <c r="FZ110" s="908" t="s">
        <v>250</v>
      </c>
      <c r="GA110" s="889"/>
      <c r="GB110" s="909"/>
      <c r="GC110" s="910"/>
      <c r="GD110" s="911">
        <f>SUM(GD54:GD109)</f>
        <v>229874717</v>
      </c>
      <c r="GE110" s="1038"/>
      <c r="GF110" s="397"/>
      <c r="GG110" s="397"/>
      <c r="GH110" s="401"/>
      <c r="GI110" s="401"/>
      <c r="GJ110" s="401"/>
      <c r="GK110" s="401"/>
      <c r="GL110" s="402"/>
      <c r="GM110" s="403"/>
      <c r="GP110" s="632"/>
      <c r="GQ110" s="612" t="s">
        <v>250</v>
      </c>
      <c r="GR110" s="600"/>
      <c r="GS110" s="613"/>
      <c r="GT110" s="549"/>
      <c r="GU110" s="550">
        <f>SUM(GU54:GU109)</f>
        <v>248681802</v>
      </c>
      <c r="GV110" s="551">
        <f>+GU110/GU127</f>
        <v>0.44492406924283007</v>
      </c>
      <c r="GW110" s="397"/>
      <c r="GX110" s="397"/>
      <c r="GY110" s="401"/>
      <c r="GZ110" s="401"/>
      <c r="HA110" s="401"/>
      <c r="HB110" s="401"/>
      <c r="HC110" s="402"/>
      <c r="HD110" s="403"/>
      <c r="HG110" s="632"/>
      <c r="HH110" s="612" t="s">
        <v>250</v>
      </c>
      <c r="HI110" s="600"/>
      <c r="HJ110" s="613"/>
      <c r="HK110" s="549"/>
      <c r="HL110" s="550">
        <f>SUM(HL54:HL109)</f>
        <v>205042724</v>
      </c>
      <c r="HM110" s="551"/>
      <c r="HN110" s="397"/>
      <c r="HO110" s="397"/>
      <c r="HP110" s="401"/>
      <c r="HQ110" s="401"/>
      <c r="HR110" s="401"/>
      <c r="HS110" s="401"/>
      <c r="HT110" s="402"/>
      <c r="HU110" s="403"/>
      <c r="HX110" s="632"/>
      <c r="HY110" s="612" t="s">
        <v>250</v>
      </c>
      <c r="HZ110" s="600"/>
      <c r="IA110" s="613"/>
      <c r="IB110" s="549"/>
      <c r="IC110" s="550">
        <f>SUM(IC54:IC109)</f>
        <v>384490000</v>
      </c>
      <c r="ID110" s="551"/>
      <c r="IE110" s="397"/>
      <c r="IF110" s="397"/>
      <c r="IG110" s="401"/>
      <c r="IH110" s="401"/>
      <c r="II110" s="401"/>
      <c r="IJ110" s="401"/>
      <c r="IK110" s="402"/>
      <c r="IL110" s="403"/>
      <c r="IO110" s="632"/>
      <c r="IP110" s="612" t="s">
        <v>250</v>
      </c>
      <c r="IQ110" s="600"/>
      <c r="IR110" s="613"/>
      <c r="IS110" s="549"/>
      <c r="IT110" s="550">
        <f>SUM(IT54:IT109)</f>
        <v>316302200</v>
      </c>
      <c r="IU110" s="551"/>
      <c r="IV110" s="397"/>
      <c r="IW110" s="397"/>
      <c r="IX110" s="401"/>
      <c r="IY110" s="401"/>
      <c r="IZ110" s="401"/>
      <c r="JA110" s="401"/>
      <c r="JB110" s="402"/>
      <c r="JC110" s="403"/>
      <c r="JF110" s="632"/>
      <c r="JG110" s="612" t="s">
        <v>250</v>
      </c>
      <c r="JH110" s="600"/>
      <c r="JI110" s="613"/>
      <c r="JJ110" s="549"/>
      <c r="JK110" s="550">
        <f>SUM(JK54:JK109)</f>
        <v>245462975</v>
      </c>
      <c r="JL110" s="551">
        <f>+JK110/JK127</f>
        <v>0.440396488965488</v>
      </c>
      <c r="JM110" s="397"/>
      <c r="JN110" s="397"/>
      <c r="JO110" s="401"/>
      <c r="JP110" s="401"/>
      <c r="JQ110" s="401"/>
      <c r="JR110" s="401"/>
      <c r="JS110" s="402"/>
      <c r="JT110" s="403"/>
    </row>
    <row r="111" spans="2:280" ht="24.75" customHeight="1" thickTop="1" thickBot="1">
      <c r="B111" s="552"/>
      <c r="C111" s="553" t="s">
        <v>535</v>
      </c>
      <c r="D111" s="554"/>
      <c r="E111" s="555"/>
      <c r="F111" s="556"/>
      <c r="G111" s="556"/>
      <c r="H111" s="557"/>
      <c r="K111" s="552"/>
      <c r="L111" s="553"/>
      <c r="M111" s="554"/>
      <c r="N111" s="555"/>
      <c r="O111" s="556"/>
      <c r="P111" s="556"/>
      <c r="Q111" s="557"/>
      <c r="R111" s="397"/>
      <c r="S111" s="397"/>
      <c r="T111" s="401"/>
      <c r="U111" s="401"/>
      <c r="V111" s="401"/>
      <c r="W111" s="401"/>
      <c r="X111" s="402"/>
      <c r="Y111" s="403"/>
      <c r="Z111" s="392"/>
      <c r="AA111" s="392"/>
      <c r="AB111" s="633"/>
      <c r="AC111" s="614" t="s">
        <v>535</v>
      </c>
      <c r="AD111" s="615"/>
      <c r="AE111" s="616"/>
      <c r="AF111" s="556"/>
      <c r="AG111" s="556"/>
      <c r="AH111" s="557"/>
      <c r="AI111" s="397"/>
      <c r="AJ111" s="397"/>
      <c r="AK111" s="401"/>
      <c r="AL111" s="401"/>
      <c r="AM111" s="401"/>
      <c r="AN111" s="401"/>
      <c r="AO111" s="402"/>
      <c r="AP111" s="403"/>
      <c r="AQ111" s="392"/>
      <c r="AR111" s="392"/>
      <c r="AS111" s="952"/>
      <c r="AT111" s="691" t="s">
        <v>535</v>
      </c>
      <c r="AU111" s="692"/>
      <c r="AV111" s="693"/>
      <c r="AW111" s="694"/>
      <c r="AX111" s="694"/>
      <c r="AY111" s="938"/>
      <c r="AZ111" s="397"/>
      <c r="BA111" s="397"/>
      <c r="BB111" s="401"/>
      <c r="BC111" s="401"/>
      <c r="BD111" s="401"/>
      <c r="BE111" s="401"/>
      <c r="BF111" s="402"/>
      <c r="BG111" s="403"/>
      <c r="BJ111" s="751"/>
      <c r="BK111" s="750" t="s">
        <v>686</v>
      </c>
      <c r="BL111" s="751"/>
      <c r="BM111" s="751"/>
      <c r="BN111" s="751"/>
      <c r="BO111" s="751"/>
      <c r="BP111" s="751"/>
      <c r="BQ111" s="397"/>
      <c r="BR111" s="397"/>
      <c r="BS111" s="401"/>
      <c r="BT111" s="401"/>
      <c r="BU111" s="401"/>
      <c r="BV111" s="401"/>
      <c r="BW111" s="402"/>
      <c r="BX111" s="403"/>
      <c r="CA111" s="633"/>
      <c r="CB111" s="614" t="s">
        <v>535</v>
      </c>
      <c r="CC111" s="615"/>
      <c r="CD111" s="616"/>
      <c r="CE111" s="778"/>
      <c r="CF111" s="779"/>
      <c r="CG111" s="996"/>
      <c r="CH111" s="397"/>
      <c r="CI111" s="397"/>
      <c r="CJ111" s="401"/>
      <c r="CK111" s="401"/>
      <c r="CL111" s="401"/>
      <c r="CM111" s="401"/>
      <c r="CN111" s="402"/>
      <c r="CO111" s="403"/>
      <c r="CR111" s="1025"/>
      <c r="CS111" s="841" t="s">
        <v>535</v>
      </c>
      <c r="CT111" s="842"/>
      <c r="CU111" s="843"/>
      <c r="CV111" s="844"/>
      <c r="CW111" s="844"/>
      <c r="CX111" s="1011"/>
      <c r="CY111" s="397"/>
      <c r="CZ111" s="397"/>
      <c r="DA111" s="401"/>
      <c r="DB111" s="401"/>
      <c r="DC111" s="401"/>
      <c r="DD111" s="401"/>
      <c r="DE111" s="402"/>
      <c r="DF111" s="403"/>
      <c r="DI111" s="633"/>
      <c r="DJ111" s="614" t="s">
        <v>535</v>
      </c>
      <c r="DK111" s="615"/>
      <c r="DL111" s="616"/>
      <c r="DM111" s="556"/>
      <c r="DN111" s="556"/>
      <c r="DO111" s="557"/>
      <c r="DP111" s="397"/>
      <c r="DQ111" s="397"/>
      <c r="DR111" s="401"/>
      <c r="DS111" s="401"/>
      <c r="DT111" s="401"/>
      <c r="DU111" s="401"/>
      <c r="DV111" s="402"/>
      <c r="DW111" s="403"/>
      <c r="DZ111" s="633"/>
      <c r="EA111" s="614" t="s">
        <v>535</v>
      </c>
      <c r="EB111" s="615"/>
      <c r="EC111" s="616"/>
      <c r="ED111" s="556"/>
      <c r="EE111" s="556"/>
      <c r="EF111" s="557"/>
      <c r="EG111" s="397"/>
      <c r="EH111" s="397"/>
      <c r="EI111" s="401"/>
      <c r="EJ111" s="401"/>
      <c r="EK111" s="401"/>
      <c r="EL111" s="401"/>
      <c r="EM111" s="402"/>
      <c r="EN111" s="403"/>
      <c r="EQ111" s="633"/>
      <c r="ER111" s="614" t="s">
        <v>535</v>
      </c>
      <c r="ES111" s="615"/>
      <c r="ET111" s="616"/>
      <c r="EU111" s="556"/>
      <c r="EV111" s="556"/>
      <c r="EW111" s="557"/>
      <c r="EX111" s="397"/>
      <c r="EY111" s="397"/>
      <c r="EZ111" s="401"/>
      <c r="FA111" s="401"/>
      <c r="FB111" s="401"/>
      <c r="FC111" s="401"/>
      <c r="FD111" s="402"/>
      <c r="FE111" s="403"/>
      <c r="FH111" s="633"/>
      <c r="FI111" s="614" t="s">
        <v>535</v>
      </c>
      <c r="FJ111" s="615"/>
      <c r="FK111" s="616"/>
      <c r="FL111" s="556">
        <v>0</v>
      </c>
      <c r="FM111" s="556"/>
      <c r="FN111" s="557"/>
      <c r="FO111" s="397"/>
      <c r="FP111" s="397"/>
      <c r="FQ111" s="401"/>
      <c r="FR111" s="401"/>
      <c r="FS111" s="401"/>
      <c r="FT111" s="401"/>
      <c r="FU111" s="402"/>
      <c r="FV111" s="403"/>
      <c r="FY111" s="1054"/>
      <c r="FZ111" s="912" t="s">
        <v>535</v>
      </c>
      <c r="GA111" s="913"/>
      <c r="GB111" s="914"/>
      <c r="GC111" s="915"/>
      <c r="GD111" s="915"/>
      <c r="GE111" s="1039"/>
      <c r="GF111" s="397"/>
      <c r="GG111" s="397"/>
      <c r="GH111" s="401"/>
      <c r="GI111" s="401"/>
      <c r="GJ111" s="401"/>
      <c r="GK111" s="401"/>
      <c r="GL111" s="402"/>
      <c r="GM111" s="403"/>
      <c r="GP111" s="633"/>
      <c r="GQ111" s="614" t="s">
        <v>535</v>
      </c>
      <c r="GR111" s="615"/>
      <c r="GS111" s="616"/>
      <c r="GT111" s="556"/>
      <c r="GU111" s="556"/>
      <c r="GV111" s="557"/>
      <c r="GW111" s="397"/>
      <c r="GX111" s="397"/>
      <c r="GY111" s="401"/>
      <c r="GZ111" s="401"/>
      <c r="HA111" s="401"/>
      <c r="HB111" s="401"/>
      <c r="HC111" s="402"/>
      <c r="HD111" s="403"/>
      <c r="HG111" s="633"/>
      <c r="HH111" s="614" t="s">
        <v>535</v>
      </c>
      <c r="HI111" s="615"/>
      <c r="HJ111" s="616"/>
      <c r="HK111" s="556"/>
      <c r="HL111" s="556"/>
      <c r="HM111" s="557"/>
      <c r="HN111" s="397"/>
      <c r="HO111" s="397"/>
      <c r="HP111" s="401"/>
      <c r="HQ111" s="401"/>
      <c r="HR111" s="401"/>
      <c r="HS111" s="401"/>
      <c r="HT111" s="402"/>
      <c r="HU111" s="403"/>
      <c r="HX111" s="633"/>
      <c r="HY111" s="614" t="s">
        <v>535</v>
      </c>
      <c r="HZ111" s="615"/>
      <c r="IA111" s="616"/>
      <c r="IB111" s="556"/>
      <c r="IC111" s="556"/>
      <c r="ID111" s="557"/>
      <c r="IE111" s="397"/>
      <c r="IF111" s="397"/>
      <c r="IG111" s="401"/>
      <c r="IH111" s="401"/>
      <c r="II111" s="401"/>
      <c r="IJ111" s="401"/>
      <c r="IK111" s="402"/>
      <c r="IL111" s="403"/>
      <c r="IO111" s="633"/>
      <c r="IP111" s="614" t="s">
        <v>535</v>
      </c>
      <c r="IQ111" s="615"/>
      <c r="IR111" s="616"/>
      <c r="IS111" s="556"/>
      <c r="IT111" s="556"/>
      <c r="IU111" s="557"/>
      <c r="IV111" s="397"/>
      <c r="IW111" s="397"/>
      <c r="IX111" s="401"/>
      <c r="IY111" s="401"/>
      <c r="IZ111" s="401"/>
      <c r="JA111" s="401"/>
      <c r="JB111" s="402"/>
      <c r="JC111" s="403"/>
      <c r="JF111" s="633"/>
      <c r="JG111" s="614" t="s">
        <v>535</v>
      </c>
      <c r="JH111" s="615"/>
      <c r="JI111" s="616"/>
      <c r="JJ111" s="556"/>
      <c r="JK111" s="556"/>
      <c r="JL111" s="557"/>
      <c r="JM111" s="397"/>
      <c r="JN111" s="397"/>
      <c r="JO111" s="401"/>
      <c r="JP111" s="401"/>
      <c r="JQ111" s="401"/>
      <c r="JR111" s="401"/>
      <c r="JS111" s="402"/>
      <c r="JT111" s="403"/>
    </row>
    <row r="112" spans="2:280" ht="24.75" customHeight="1" thickTop="1" thickBot="1">
      <c r="B112" s="494" t="s">
        <v>536</v>
      </c>
      <c r="C112" s="477" t="s">
        <v>537</v>
      </c>
      <c r="D112" s="478"/>
      <c r="E112" s="479"/>
      <c r="F112" s="480"/>
      <c r="G112" s="495"/>
      <c r="H112" s="496">
        <f>SUM(G113:G118)</f>
        <v>0</v>
      </c>
      <c r="K112" s="494"/>
      <c r="L112" s="477"/>
      <c r="M112" s="478"/>
      <c r="N112" s="479"/>
      <c r="O112" s="480"/>
      <c r="P112" s="495"/>
      <c r="Q112" s="496"/>
      <c r="R112" s="397"/>
      <c r="S112" s="397"/>
      <c r="T112" s="401"/>
      <c r="U112" s="401"/>
      <c r="V112" s="401"/>
      <c r="W112" s="401"/>
      <c r="X112" s="402"/>
      <c r="Y112" s="403"/>
      <c r="Z112" s="392"/>
      <c r="AA112" s="392"/>
      <c r="AB112" s="622" t="s">
        <v>536</v>
      </c>
      <c r="AC112" s="587" t="s">
        <v>537</v>
      </c>
      <c r="AD112" s="588"/>
      <c r="AE112" s="589"/>
      <c r="AF112" s="480"/>
      <c r="AG112" s="495"/>
      <c r="AH112" s="496">
        <f>SUM(AG113:AG118)</f>
        <v>118030903</v>
      </c>
      <c r="AI112" s="397"/>
      <c r="AJ112" s="397"/>
      <c r="AK112" s="401"/>
      <c r="AL112" s="401"/>
      <c r="AM112" s="401"/>
      <c r="AN112" s="401"/>
      <c r="AO112" s="402"/>
      <c r="AP112" s="403"/>
      <c r="AQ112" s="392"/>
      <c r="AR112" s="392"/>
      <c r="AS112" s="941" t="s">
        <v>536</v>
      </c>
      <c r="AT112" s="653" t="s">
        <v>537</v>
      </c>
      <c r="AU112" s="644"/>
      <c r="AV112" s="645"/>
      <c r="AW112" s="646"/>
      <c r="AX112" s="647"/>
      <c r="AY112" s="929">
        <f>SUM(AX113:AX118)</f>
        <v>100947797.61671999</v>
      </c>
      <c r="AZ112" s="397"/>
      <c r="BA112" s="397"/>
      <c r="BB112" s="401"/>
      <c r="BC112" s="401"/>
      <c r="BD112" s="401"/>
      <c r="BE112" s="401"/>
      <c r="BF112" s="402"/>
      <c r="BG112" s="403"/>
      <c r="BJ112" s="716" t="s">
        <v>778</v>
      </c>
      <c r="BK112" s="752" t="s">
        <v>687</v>
      </c>
      <c r="BL112" s="717"/>
      <c r="BM112" s="717"/>
      <c r="BN112" s="717"/>
      <c r="BO112" s="717"/>
      <c r="BP112" s="968">
        <v>122504698</v>
      </c>
      <c r="BQ112" s="397"/>
      <c r="BR112" s="397"/>
      <c r="BS112" s="401"/>
      <c r="BT112" s="401"/>
      <c r="BU112" s="401"/>
      <c r="BV112" s="401"/>
      <c r="BW112" s="402"/>
      <c r="BX112" s="403"/>
      <c r="CA112" s="622" t="s">
        <v>536</v>
      </c>
      <c r="CB112" s="587" t="s">
        <v>537</v>
      </c>
      <c r="CC112" s="588"/>
      <c r="CD112" s="589"/>
      <c r="CE112" s="761"/>
      <c r="CF112" s="762"/>
      <c r="CG112" s="979">
        <f>SUM(CF113:CF118)</f>
        <v>17364642</v>
      </c>
      <c r="CH112" s="397"/>
      <c r="CI112" s="397"/>
      <c r="CJ112" s="401"/>
      <c r="CK112" s="401"/>
      <c r="CL112" s="401"/>
      <c r="CM112" s="401"/>
      <c r="CN112" s="402"/>
      <c r="CO112" s="403"/>
      <c r="CR112" s="1016" t="s">
        <v>536</v>
      </c>
      <c r="CS112" s="801" t="s">
        <v>537</v>
      </c>
      <c r="CT112" s="802"/>
      <c r="CU112" s="803"/>
      <c r="CV112" s="804"/>
      <c r="CW112" s="805"/>
      <c r="CX112" s="1000">
        <f>SUM(CW113:CW118)</f>
        <v>57781920</v>
      </c>
      <c r="CY112" s="397"/>
      <c r="CZ112" s="397"/>
      <c r="DA112" s="401"/>
      <c r="DB112" s="401"/>
      <c r="DC112" s="401"/>
      <c r="DD112" s="401"/>
      <c r="DE112" s="402"/>
      <c r="DF112" s="403"/>
      <c r="DI112" s="622" t="s">
        <v>536</v>
      </c>
      <c r="DJ112" s="587" t="s">
        <v>537</v>
      </c>
      <c r="DK112" s="588"/>
      <c r="DL112" s="589"/>
      <c r="DM112" s="480"/>
      <c r="DN112" s="495"/>
      <c r="DO112" s="496">
        <f>SUM(DN113:DN118)</f>
        <v>122875258</v>
      </c>
      <c r="DP112" s="397"/>
      <c r="DQ112" s="397"/>
      <c r="DR112" s="401"/>
      <c r="DS112" s="401"/>
      <c r="DT112" s="401"/>
      <c r="DU112" s="401"/>
      <c r="DV112" s="402"/>
      <c r="DW112" s="403"/>
      <c r="DZ112" s="622" t="s">
        <v>536</v>
      </c>
      <c r="EA112" s="587" t="s">
        <v>537</v>
      </c>
      <c r="EB112" s="588"/>
      <c r="EC112" s="589"/>
      <c r="ED112" s="480"/>
      <c r="EE112" s="495"/>
      <c r="EF112" s="496">
        <f>SUM(EE113:EE118)</f>
        <v>120733829.2</v>
      </c>
      <c r="EG112" s="397"/>
      <c r="EH112" s="397"/>
      <c r="EI112" s="401"/>
      <c r="EJ112" s="401"/>
      <c r="EK112" s="401"/>
      <c r="EL112" s="401"/>
      <c r="EM112" s="402"/>
      <c r="EN112" s="403"/>
      <c r="EQ112" s="622" t="s">
        <v>536</v>
      </c>
      <c r="ER112" s="587" t="s">
        <v>537</v>
      </c>
      <c r="ES112" s="588"/>
      <c r="ET112" s="589"/>
      <c r="EU112" s="480"/>
      <c r="EV112" s="495"/>
      <c r="EW112" s="496">
        <f>SUM(EV113:EV118)</f>
        <v>41975778</v>
      </c>
      <c r="EX112" s="397"/>
      <c r="EY112" s="397"/>
      <c r="EZ112" s="401"/>
      <c r="FA112" s="401"/>
      <c r="FB112" s="401"/>
      <c r="FC112" s="401"/>
      <c r="FD112" s="402"/>
      <c r="FE112" s="403"/>
      <c r="FH112" s="622" t="s">
        <v>536</v>
      </c>
      <c r="FI112" s="587" t="s">
        <v>537</v>
      </c>
      <c r="FJ112" s="588"/>
      <c r="FK112" s="589"/>
      <c r="FL112" s="480">
        <v>0</v>
      </c>
      <c r="FM112" s="495"/>
      <c r="FN112" s="496">
        <f>SUM(FM113:FM118)</f>
        <v>34990717</v>
      </c>
      <c r="FO112" s="397"/>
      <c r="FP112" s="397"/>
      <c r="FQ112" s="401"/>
      <c r="FR112" s="401"/>
      <c r="FS112" s="401"/>
      <c r="FT112" s="401"/>
      <c r="FU112" s="402"/>
      <c r="FV112" s="403"/>
      <c r="FY112" s="1043" t="s">
        <v>536</v>
      </c>
      <c r="FZ112" s="869" t="s">
        <v>537</v>
      </c>
      <c r="GA112" s="870"/>
      <c r="GB112" s="871"/>
      <c r="GC112" s="872"/>
      <c r="GD112" s="873"/>
      <c r="GE112" s="1030">
        <f>SUM(GD113:GD118)</f>
        <v>132181370</v>
      </c>
      <c r="GF112" s="397"/>
      <c r="GG112" s="397"/>
      <c r="GH112" s="401"/>
      <c r="GI112" s="401"/>
      <c r="GJ112" s="401"/>
      <c r="GK112" s="401"/>
      <c r="GL112" s="402"/>
      <c r="GM112" s="403"/>
      <c r="GP112" s="622" t="s">
        <v>536</v>
      </c>
      <c r="GQ112" s="587" t="s">
        <v>537</v>
      </c>
      <c r="GR112" s="588"/>
      <c r="GS112" s="589"/>
      <c r="GT112" s="480"/>
      <c r="GU112" s="495"/>
      <c r="GV112" s="496">
        <f>SUM(GU113:GU118)</f>
        <v>123492658</v>
      </c>
      <c r="GW112" s="397"/>
      <c r="GX112" s="397"/>
      <c r="GY112" s="401"/>
      <c r="GZ112" s="401"/>
      <c r="HA112" s="401"/>
      <c r="HB112" s="401"/>
      <c r="HC112" s="402"/>
      <c r="HD112" s="403"/>
      <c r="HG112" s="622" t="s">
        <v>536</v>
      </c>
      <c r="HH112" s="587" t="s">
        <v>537</v>
      </c>
      <c r="HI112" s="588"/>
      <c r="HJ112" s="589"/>
      <c r="HK112" s="480"/>
      <c r="HL112" s="495"/>
      <c r="HM112" s="496">
        <f>SUM(HL113:HL118)</f>
        <v>112600027.34168544</v>
      </c>
      <c r="HN112" s="397"/>
      <c r="HO112" s="397"/>
      <c r="HP112" s="401"/>
      <c r="HQ112" s="401"/>
      <c r="HR112" s="401"/>
      <c r="HS112" s="401"/>
      <c r="HT112" s="402"/>
      <c r="HU112" s="403"/>
      <c r="HX112" s="622" t="s">
        <v>536</v>
      </c>
      <c r="HY112" s="587" t="s">
        <v>537</v>
      </c>
      <c r="HZ112" s="588"/>
      <c r="IA112" s="589"/>
      <c r="IB112" s="480"/>
      <c r="IC112" s="495"/>
      <c r="ID112" s="496">
        <f>SUM(IC113:IC118)</f>
        <v>31550000</v>
      </c>
      <c r="IE112" s="397"/>
      <c r="IF112" s="397"/>
      <c r="IG112" s="401"/>
      <c r="IH112" s="401"/>
      <c r="II112" s="401"/>
      <c r="IJ112" s="401"/>
      <c r="IK112" s="402"/>
      <c r="IL112" s="403"/>
      <c r="IO112" s="622" t="s">
        <v>536</v>
      </c>
      <c r="IP112" s="587" t="s">
        <v>537</v>
      </c>
      <c r="IQ112" s="588"/>
      <c r="IR112" s="589"/>
      <c r="IS112" s="480"/>
      <c r="IT112" s="495"/>
      <c r="IU112" s="496">
        <f>SUM(IT113:IT118)</f>
        <v>53937500</v>
      </c>
      <c r="IV112" s="397"/>
      <c r="IW112" s="397"/>
      <c r="IX112" s="401"/>
      <c r="IY112" s="401"/>
      <c r="IZ112" s="401"/>
      <c r="JA112" s="401"/>
      <c r="JB112" s="402"/>
      <c r="JC112" s="403"/>
      <c r="JF112" s="622" t="s">
        <v>536</v>
      </c>
      <c r="JG112" s="587" t="s">
        <v>537</v>
      </c>
      <c r="JH112" s="588"/>
      <c r="JI112" s="589"/>
      <c r="JJ112" s="480"/>
      <c r="JK112" s="495"/>
      <c r="JL112" s="496">
        <f>SUM(JK113:JK118)</f>
        <v>121887346</v>
      </c>
      <c r="JM112" s="397"/>
      <c r="JN112" s="397"/>
      <c r="JO112" s="401"/>
      <c r="JP112" s="401"/>
      <c r="JQ112" s="401"/>
      <c r="JR112" s="401"/>
      <c r="JS112" s="402"/>
      <c r="JT112" s="403"/>
    </row>
    <row r="113" spans="2:280" ht="62.25" customHeight="1" thickTop="1">
      <c r="B113" s="483" t="s">
        <v>273</v>
      </c>
      <c r="C113" s="490" t="s">
        <v>292</v>
      </c>
      <c r="D113" s="485" t="s">
        <v>148</v>
      </c>
      <c r="E113" s="491">
        <v>3</v>
      </c>
      <c r="F113" s="487"/>
      <c r="G113" s="493">
        <f t="shared" ref="G113:G118" si="1712">F113*E113</f>
        <v>0</v>
      </c>
      <c r="H113" s="489"/>
      <c r="K113" s="483"/>
      <c r="L113" s="490"/>
      <c r="M113" s="485"/>
      <c r="N113" s="491"/>
      <c r="O113" s="487"/>
      <c r="P113" s="493"/>
      <c r="Q113" s="489"/>
      <c r="R113" s="397" t="e">
        <f>IF(EXACT(VLOOKUP(K113,OFERTA_0,2,FALSE),L113),1,0)</f>
        <v>#N/A</v>
      </c>
      <c r="S113" s="397" t="e">
        <f>IF(EXACT(VLOOKUP(K113,OFERTA_0,3,FALSE),M113),1,0)</f>
        <v>#N/A</v>
      </c>
      <c r="T113" s="398" t="e">
        <f>IF(EXACT(VLOOKUP(K113,OFERTA_0,4,FALSE),N113),1,0)</f>
        <v>#N/A</v>
      </c>
      <c r="U113" s="398">
        <f t="shared" ref="U113:V113" si="1713">IF(O113=0,0,1)</f>
        <v>0</v>
      </c>
      <c r="V113" s="398">
        <f t="shared" si="1713"/>
        <v>0</v>
      </c>
      <c r="W113" s="398" t="e">
        <f>PRODUCT(R113:V113)</f>
        <v>#N/A</v>
      </c>
      <c r="X113" s="404">
        <f>ROUND(P113,0)</f>
        <v>0</v>
      </c>
      <c r="Y113" s="400">
        <f>P113-X113</f>
        <v>0</v>
      </c>
      <c r="Z113" s="392"/>
      <c r="AA113" s="392"/>
      <c r="AB113" s="621" t="s">
        <v>273</v>
      </c>
      <c r="AC113" s="585" t="s">
        <v>292</v>
      </c>
      <c r="AD113" s="583" t="s">
        <v>148</v>
      </c>
      <c r="AE113" s="586">
        <v>3</v>
      </c>
      <c r="AF113" s="487">
        <v>26837856</v>
      </c>
      <c r="AG113" s="493">
        <f t="shared" ref="AG113:AG118" si="1714">AF113*AE113</f>
        <v>80513568</v>
      </c>
      <c r="AH113" s="489"/>
      <c r="AI113" s="397">
        <f>IF(EXACT(VLOOKUP(AB113,OFERTA_0,2,FALSE),AC113),1,0)</f>
        <v>1</v>
      </c>
      <c r="AJ113" s="397">
        <f>IF(EXACT(VLOOKUP(AB113,OFERTA_0,3,FALSE),AD113),1,0)</f>
        <v>1</v>
      </c>
      <c r="AK113" s="398">
        <f>IF(EXACT(VLOOKUP(AB113,OFERTA_0,4,FALSE),AE113),1,0)</f>
        <v>1</v>
      </c>
      <c r="AL113" s="398">
        <f t="shared" ref="AL113" si="1715">IF(AF113=0,0,1)</f>
        <v>1</v>
      </c>
      <c r="AM113" s="398">
        <f t="shared" ref="AM113" si="1716">IF(AG113=0,0,1)</f>
        <v>1</v>
      </c>
      <c r="AN113" s="398">
        <f>PRODUCT(AI113:AM113)</f>
        <v>1</v>
      </c>
      <c r="AO113" s="404">
        <f>ROUND(AG113,0)</f>
        <v>80513568</v>
      </c>
      <c r="AP113" s="400">
        <f>AG113-AO113</f>
        <v>0</v>
      </c>
      <c r="AQ113" s="392"/>
      <c r="AR113" s="392"/>
      <c r="AS113" s="940" t="s">
        <v>273</v>
      </c>
      <c r="AT113" s="651" t="s">
        <v>292</v>
      </c>
      <c r="AU113" s="635" t="s">
        <v>148</v>
      </c>
      <c r="AV113" s="640">
        <v>3</v>
      </c>
      <c r="AW113" s="637">
        <v>20804031.8464</v>
      </c>
      <c r="AX113" s="642">
        <f t="shared" ref="AX113:AX118" si="1717">AW113*AV113</f>
        <v>62412095.5392</v>
      </c>
      <c r="AY113" s="928"/>
      <c r="AZ113" s="397">
        <f>IF(EXACT(VLOOKUP(AS113,OFERTA_0,2,FALSE),AT113),1,0)</f>
        <v>1</v>
      </c>
      <c r="BA113" s="397">
        <f>IF(EXACT(VLOOKUP(AS113,OFERTA_0,3,FALSE),AU113),1,0)</f>
        <v>1</v>
      </c>
      <c r="BB113" s="398">
        <f>IF(EXACT(VLOOKUP(AS113,OFERTA_0,4,FALSE),AV113),1,0)</f>
        <v>1</v>
      </c>
      <c r="BC113" s="398">
        <f t="shared" ref="BC113" si="1718">IF(AW113=0,0,1)</f>
        <v>1</v>
      </c>
      <c r="BD113" s="398">
        <f t="shared" ref="BD113" si="1719">IF(AX113=0,0,1)</f>
        <v>1</v>
      </c>
      <c r="BE113" s="398">
        <f>PRODUCT(AZ113:BD113)</f>
        <v>1</v>
      </c>
      <c r="BF113" s="404">
        <f>ROUND(AX113,0)</f>
        <v>62412096</v>
      </c>
      <c r="BG113" s="400">
        <f>AX113-BF113</f>
        <v>-0.46079999953508377</v>
      </c>
      <c r="BJ113" s="958" t="s">
        <v>779</v>
      </c>
      <c r="BK113" s="1056" t="s">
        <v>292</v>
      </c>
      <c r="BL113" s="707" t="s">
        <v>649</v>
      </c>
      <c r="BM113" s="724">
        <v>3</v>
      </c>
      <c r="BN113" s="709">
        <v>27333833</v>
      </c>
      <c r="BO113" s="710">
        <v>82001499</v>
      </c>
      <c r="BP113" s="706"/>
      <c r="BQ113" s="397">
        <f>IF(EXACT(VLOOKUP(BJ113,OFERTA_0,2,FALSE),BK113),1,0)</f>
        <v>1</v>
      </c>
      <c r="BR113" s="397">
        <f>IF(EXACT(VLOOKUP(BJ113,OFERTA_0,3,FALSE),BL113),1,0)</f>
        <v>1</v>
      </c>
      <c r="BS113" s="398">
        <f>IF(EXACT(VLOOKUP(BJ113,OFERTA_0,4,FALSE),BM113),1,0)</f>
        <v>1</v>
      </c>
      <c r="BT113" s="398">
        <f t="shared" ref="BT113" si="1720">IF(BN113=0,0,1)</f>
        <v>1</v>
      </c>
      <c r="BU113" s="398">
        <f t="shared" ref="BU113" si="1721">IF(BO113=0,0,1)</f>
        <v>1</v>
      </c>
      <c r="BV113" s="398">
        <f>PRODUCT(BQ113:BU113)</f>
        <v>1</v>
      </c>
      <c r="BW113" s="404">
        <f>ROUND(BO113,0)</f>
        <v>82001499</v>
      </c>
      <c r="BX113" s="400">
        <f>BO113-BW113</f>
        <v>0</v>
      </c>
      <c r="CA113" s="621" t="s">
        <v>273</v>
      </c>
      <c r="CB113" s="758" t="s">
        <v>292</v>
      </c>
      <c r="CC113" s="583" t="s">
        <v>148</v>
      </c>
      <c r="CD113" s="586">
        <v>3</v>
      </c>
      <c r="CE113" s="756">
        <v>970620.6</v>
      </c>
      <c r="CF113" s="760">
        <f t="shared" ref="CF113:CF118" si="1722">CE113*CD113</f>
        <v>2911861.8</v>
      </c>
      <c r="CG113" s="977"/>
      <c r="CH113" s="397">
        <f>IF(EXACT(VLOOKUP(CA113,OFERTA_0,2,FALSE),CB113),1,0)</f>
        <v>1</v>
      </c>
      <c r="CI113" s="397">
        <f>IF(EXACT(VLOOKUP(CA113,OFERTA_0,3,FALSE),CC113),1,0)</f>
        <v>1</v>
      </c>
      <c r="CJ113" s="398">
        <f>IF(EXACT(VLOOKUP(CA113,OFERTA_0,4,FALSE),CD113),1,0)</f>
        <v>1</v>
      </c>
      <c r="CK113" s="398">
        <f t="shared" ref="CK113" si="1723">IF(CE113=0,0,1)</f>
        <v>1</v>
      </c>
      <c r="CL113" s="398">
        <f t="shared" ref="CL113" si="1724">IF(CF113=0,0,1)</f>
        <v>1</v>
      </c>
      <c r="CM113" s="398">
        <f>PRODUCT(CH113:CL113)</f>
        <v>1</v>
      </c>
      <c r="CN113" s="404">
        <f>ROUND(CF113,0)</f>
        <v>2911862</v>
      </c>
      <c r="CO113" s="400">
        <f>CF113-CN113</f>
        <v>-0.20000000018626451</v>
      </c>
      <c r="CR113" s="1014" t="s">
        <v>273</v>
      </c>
      <c r="CS113" s="824" t="s">
        <v>292</v>
      </c>
      <c r="CT113" s="825" t="s">
        <v>148</v>
      </c>
      <c r="CU113" s="790">
        <v>3</v>
      </c>
      <c r="CV113" s="791">
        <v>7737200</v>
      </c>
      <c r="CW113" s="826">
        <f t="shared" ref="CW113:CW118" si="1725">CV113*CU113</f>
        <v>23211600</v>
      </c>
      <c r="CX113" s="1001"/>
      <c r="CY113" s="397">
        <f>IF(EXACT(VLOOKUP(CR113,OFERTA_0,2,FALSE),CS113),1,0)</f>
        <v>1</v>
      </c>
      <c r="CZ113" s="397">
        <f>IF(EXACT(VLOOKUP(CR113,OFERTA_0,3,FALSE),CT113),1,0)</f>
        <v>1</v>
      </c>
      <c r="DA113" s="398">
        <f>IF(EXACT(VLOOKUP(CR113,OFERTA_0,4,FALSE),CU113),1,0)</f>
        <v>1</v>
      </c>
      <c r="DB113" s="398">
        <f t="shared" ref="DB113" si="1726">IF(CV113=0,0,1)</f>
        <v>1</v>
      </c>
      <c r="DC113" s="398">
        <f t="shared" ref="DC113" si="1727">IF(CW113=0,0,1)</f>
        <v>1</v>
      </c>
      <c r="DD113" s="398">
        <f>PRODUCT(CY113:DC113)</f>
        <v>1</v>
      </c>
      <c r="DE113" s="404">
        <f>ROUND(CW113,0)</f>
        <v>23211600</v>
      </c>
      <c r="DF113" s="400">
        <f>CW113-DE113</f>
        <v>0</v>
      </c>
      <c r="DI113" s="621" t="s">
        <v>273</v>
      </c>
      <c r="DJ113" s="585" t="s">
        <v>292</v>
      </c>
      <c r="DK113" s="583" t="s">
        <v>148</v>
      </c>
      <c r="DL113" s="586">
        <v>3</v>
      </c>
      <c r="DM113" s="487">
        <v>27416496</v>
      </c>
      <c r="DN113" s="493">
        <f t="shared" ref="DN113:DN118" si="1728">DM113*DL113</f>
        <v>82249488</v>
      </c>
      <c r="DO113" s="489"/>
      <c r="DP113" s="397">
        <f>IF(EXACT(VLOOKUP(DI113,OFERTA_0,2,FALSE),DJ113),1,0)</f>
        <v>1</v>
      </c>
      <c r="DQ113" s="397">
        <f>IF(EXACT(VLOOKUP(DI113,OFERTA_0,3,FALSE),DK113),1,0)</f>
        <v>1</v>
      </c>
      <c r="DR113" s="398">
        <f>IF(EXACT(VLOOKUP(DI113,OFERTA_0,4,FALSE),DL113),1,0)</f>
        <v>1</v>
      </c>
      <c r="DS113" s="398">
        <f t="shared" ref="DS113" si="1729">IF(DM113=0,0,1)</f>
        <v>1</v>
      </c>
      <c r="DT113" s="398">
        <f t="shared" ref="DT113" si="1730">IF(DN113=0,0,1)</f>
        <v>1</v>
      </c>
      <c r="DU113" s="398">
        <f>PRODUCT(DP113:DT113)</f>
        <v>1</v>
      </c>
      <c r="DV113" s="404">
        <f>ROUND(DN113,0)</f>
        <v>82249488</v>
      </c>
      <c r="DW113" s="400">
        <f>DN113-DV113</f>
        <v>0</v>
      </c>
      <c r="DZ113" s="621" t="s">
        <v>273</v>
      </c>
      <c r="EA113" s="585" t="s">
        <v>292</v>
      </c>
      <c r="EB113" s="583" t="s">
        <v>148</v>
      </c>
      <c r="EC113" s="586">
        <v>3</v>
      </c>
      <c r="ED113" s="487">
        <v>21571242</v>
      </c>
      <c r="EE113" s="493">
        <f t="shared" ref="EE113:EE118" si="1731">ED113*EC113</f>
        <v>64713726</v>
      </c>
      <c r="EF113" s="489"/>
      <c r="EG113" s="397">
        <f>IF(EXACT(VLOOKUP(DZ113,OFERTA_0,2,FALSE),EA113),1,0)</f>
        <v>1</v>
      </c>
      <c r="EH113" s="397">
        <f>IF(EXACT(VLOOKUP(DZ113,OFERTA_0,3,FALSE),EB113),1,0)</f>
        <v>1</v>
      </c>
      <c r="EI113" s="398">
        <f>IF(EXACT(VLOOKUP(DZ113,OFERTA_0,4,FALSE),EC113),1,0)</f>
        <v>1</v>
      </c>
      <c r="EJ113" s="398">
        <f t="shared" ref="EJ113" si="1732">IF(ED113=0,0,1)</f>
        <v>1</v>
      </c>
      <c r="EK113" s="398">
        <f t="shared" ref="EK113" si="1733">IF(EE113=0,0,1)</f>
        <v>1</v>
      </c>
      <c r="EL113" s="398">
        <f>PRODUCT(EG113:EK113)</f>
        <v>1</v>
      </c>
      <c r="EM113" s="404">
        <f>ROUND(EE113,0)</f>
        <v>64713726</v>
      </c>
      <c r="EN113" s="400">
        <f>EE113-EM113</f>
        <v>0</v>
      </c>
      <c r="EQ113" s="621" t="s">
        <v>273</v>
      </c>
      <c r="ER113" s="585" t="s">
        <v>292</v>
      </c>
      <c r="ES113" s="583" t="s">
        <v>148</v>
      </c>
      <c r="ET113" s="586">
        <v>3</v>
      </c>
      <c r="EU113" s="487">
        <v>2100000</v>
      </c>
      <c r="EV113" s="493">
        <f t="shared" ref="EV113:EV118" si="1734">EU113*ET113</f>
        <v>6300000</v>
      </c>
      <c r="EW113" s="489"/>
      <c r="EX113" s="397">
        <f>IF(EXACT(VLOOKUP(EQ113,OFERTA_0,2,FALSE),ER113),1,0)</f>
        <v>1</v>
      </c>
      <c r="EY113" s="397">
        <f>IF(EXACT(VLOOKUP(EQ113,OFERTA_0,3,FALSE),ES113),1,0)</f>
        <v>1</v>
      </c>
      <c r="EZ113" s="398">
        <f>IF(EXACT(VLOOKUP(EQ113,OFERTA_0,4,FALSE),ET113),1,0)</f>
        <v>1</v>
      </c>
      <c r="FA113" s="398">
        <f t="shared" ref="FA113" si="1735">IF(EU113=0,0,1)</f>
        <v>1</v>
      </c>
      <c r="FB113" s="398">
        <f t="shared" ref="FB113" si="1736">IF(EV113=0,0,1)</f>
        <v>1</v>
      </c>
      <c r="FC113" s="398">
        <f>PRODUCT(EX113:FB113)</f>
        <v>1</v>
      </c>
      <c r="FD113" s="404">
        <f>ROUND(EV113,0)</f>
        <v>6300000</v>
      </c>
      <c r="FE113" s="400">
        <f>EV113-FD113</f>
        <v>0</v>
      </c>
      <c r="FH113" s="621" t="s">
        <v>273</v>
      </c>
      <c r="FI113" s="585" t="s">
        <v>292</v>
      </c>
      <c r="FJ113" s="583" t="s">
        <v>148</v>
      </c>
      <c r="FK113" s="586">
        <v>3</v>
      </c>
      <c r="FL113" s="487">
        <v>3412500</v>
      </c>
      <c r="FM113" s="493">
        <f t="shared" ref="FM113:FM118" si="1737">FL113*FK113</f>
        <v>10237500</v>
      </c>
      <c r="FN113" s="489"/>
      <c r="FO113" s="397">
        <f>IF(EXACT(VLOOKUP(FH113,OFERTA_0,2,FALSE),FI113),1,0)</f>
        <v>1</v>
      </c>
      <c r="FP113" s="397">
        <f>IF(EXACT(VLOOKUP(FH113,OFERTA_0,3,FALSE),FJ113),1,0)</f>
        <v>1</v>
      </c>
      <c r="FQ113" s="398">
        <f>IF(EXACT(VLOOKUP(FH113,OFERTA_0,4,FALSE),FK113),1,0)</f>
        <v>1</v>
      </c>
      <c r="FR113" s="398">
        <f t="shared" ref="FR113" si="1738">IF(FL113=0,0,1)</f>
        <v>1</v>
      </c>
      <c r="FS113" s="398">
        <f t="shared" ref="FS113" si="1739">IF(FM113=0,0,1)</f>
        <v>1</v>
      </c>
      <c r="FT113" s="398">
        <f>PRODUCT(FO113:FS113)</f>
        <v>1</v>
      </c>
      <c r="FU113" s="404">
        <f>ROUND(FM113,0)</f>
        <v>10237500</v>
      </c>
      <c r="FV113" s="400">
        <f>FM113-FU113</f>
        <v>0</v>
      </c>
      <c r="FY113" s="1042" t="s">
        <v>273</v>
      </c>
      <c r="FZ113" s="865" t="s">
        <v>292</v>
      </c>
      <c r="GA113" s="861" t="s">
        <v>148</v>
      </c>
      <c r="GB113" s="866">
        <v>3</v>
      </c>
      <c r="GC113" s="863">
        <v>11739850</v>
      </c>
      <c r="GD113" s="868">
        <f t="shared" ref="GD113:GD118" si="1740">GC113*GB113</f>
        <v>35219550</v>
      </c>
      <c r="GE113" s="1029"/>
      <c r="GF113" s="397">
        <f>IF(EXACT(VLOOKUP(FY113,OFERTA_0,2,FALSE),FZ113),1,0)</f>
        <v>1</v>
      </c>
      <c r="GG113" s="397">
        <f>IF(EXACT(VLOOKUP(FY113,OFERTA_0,3,FALSE),GA113),1,0)</f>
        <v>1</v>
      </c>
      <c r="GH113" s="398">
        <f>IF(EXACT(VLOOKUP(FY113,OFERTA_0,4,FALSE),GB113),1,0)</f>
        <v>1</v>
      </c>
      <c r="GI113" s="398">
        <f t="shared" ref="GI113" si="1741">IF(GC113=0,0,1)</f>
        <v>1</v>
      </c>
      <c r="GJ113" s="398">
        <f t="shared" ref="GJ113" si="1742">IF(GD113=0,0,1)</f>
        <v>1</v>
      </c>
      <c r="GK113" s="398">
        <f>PRODUCT(GF113:GJ113)</f>
        <v>1</v>
      </c>
      <c r="GL113" s="404">
        <f>ROUND(GD113,0)</f>
        <v>35219550</v>
      </c>
      <c r="GM113" s="400">
        <f>GD113-GL113</f>
        <v>0</v>
      </c>
      <c r="GP113" s="621" t="s">
        <v>273</v>
      </c>
      <c r="GQ113" s="585" t="s">
        <v>292</v>
      </c>
      <c r="GR113" s="583" t="s">
        <v>148</v>
      </c>
      <c r="GS113" s="586">
        <v>3</v>
      </c>
      <c r="GT113" s="487">
        <v>27554267</v>
      </c>
      <c r="GU113" s="493">
        <f t="shared" ref="GU113:GU118" si="1743">GT113*GS113</f>
        <v>82662801</v>
      </c>
      <c r="GV113" s="489"/>
      <c r="GW113" s="397">
        <f>IF(EXACT(VLOOKUP(GP113,OFERTA_0,2,FALSE),GQ113),1,0)</f>
        <v>1</v>
      </c>
      <c r="GX113" s="397">
        <f>IF(EXACT(VLOOKUP(GP113,OFERTA_0,3,FALSE),GR113),1,0)</f>
        <v>1</v>
      </c>
      <c r="GY113" s="398">
        <f>IF(EXACT(VLOOKUP(GP113,OFERTA_0,4,FALSE),GS113),1,0)</f>
        <v>1</v>
      </c>
      <c r="GZ113" s="398">
        <f t="shared" ref="GZ113" si="1744">IF(GT113=0,0,1)</f>
        <v>1</v>
      </c>
      <c r="HA113" s="398">
        <f t="shared" ref="HA113" si="1745">IF(GU113=0,0,1)</f>
        <v>1</v>
      </c>
      <c r="HB113" s="398">
        <f>PRODUCT(GW113:HA113)</f>
        <v>1</v>
      </c>
      <c r="HC113" s="404">
        <f>ROUND(GU113,0)</f>
        <v>82662801</v>
      </c>
      <c r="HD113" s="400">
        <f>GU113-HC113</f>
        <v>0</v>
      </c>
      <c r="HG113" s="621" t="s">
        <v>273</v>
      </c>
      <c r="HH113" s="585" t="s">
        <v>292</v>
      </c>
      <c r="HI113" s="583" t="s">
        <v>148</v>
      </c>
      <c r="HJ113" s="586">
        <v>3</v>
      </c>
      <c r="HK113" s="487">
        <v>24439408.445345826</v>
      </c>
      <c r="HL113" s="493">
        <f t="shared" ref="HL113:HL118" si="1746">HK113*HJ113</f>
        <v>73318225.336037487</v>
      </c>
      <c r="HM113" s="489"/>
      <c r="HN113" s="397">
        <f>IF(EXACT(VLOOKUP(HG113,OFERTA_0,2,FALSE),HH113),1,0)</f>
        <v>1</v>
      </c>
      <c r="HO113" s="397">
        <f>IF(EXACT(VLOOKUP(HG113,OFERTA_0,3,FALSE),HI113),1,0)</f>
        <v>1</v>
      </c>
      <c r="HP113" s="398">
        <f>IF(EXACT(VLOOKUP(HG113,OFERTA_0,4,FALSE),HJ113),1,0)</f>
        <v>1</v>
      </c>
      <c r="HQ113" s="398">
        <f t="shared" ref="HQ113" si="1747">IF(HK113=0,0,1)</f>
        <v>1</v>
      </c>
      <c r="HR113" s="398">
        <f t="shared" ref="HR113" si="1748">IF(HL113=0,0,1)</f>
        <v>1</v>
      </c>
      <c r="HS113" s="398">
        <f>PRODUCT(HN113:HR113)</f>
        <v>1</v>
      </c>
      <c r="HT113" s="404">
        <f>ROUND(HL113,0)</f>
        <v>73318225</v>
      </c>
      <c r="HU113" s="400">
        <f>HL113-HT113</f>
        <v>0.33603748679161072</v>
      </c>
      <c r="HX113" s="621" t="s">
        <v>273</v>
      </c>
      <c r="HY113" s="585" t="s">
        <v>292</v>
      </c>
      <c r="HZ113" s="583" t="s">
        <v>148</v>
      </c>
      <c r="IA113" s="586">
        <v>3</v>
      </c>
      <c r="IB113" s="487">
        <v>750000</v>
      </c>
      <c r="IC113" s="493">
        <f t="shared" ref="IC113:IC118" si="1749">IB113*IA113</f>
        <v>2250000</v>
      </c>
      <c r="ID113" s="489"/>
      <c r="IE113" s="397">
        <f>IF(EXACT(VLOOKUP(HX113,OFERTA_0,2,FALSE),HY113),1,0)</f>
        <v>1</v>
      </c>
      <c r="IF113" s="397">
        <f>IF(EXACT(VLOOKUP(HX113,OFERTA_0,3,FALSE),HZ113),1,0)</f>
        <v>1</v>
      </c>
      <c r="IG113" s="398">
        <f>IF(EXACT(VLOOKUP(HX113,OFERTA_0,4,FALSE),IA113),1,0)</f>
        <v>1</v>
      </c>
      <c r="IH113" s="398">
        <f t="shared" ref="IH113" si="1750">IF(IB113=0,0,1)</f>
        <v>1</v>
      </c>
      <c r="II113" s="398">
        <f t="shared" ref="II113" si="1751">IF(IC113=0,0,1)</f>
        <v>1</v>
      </c>
      <c r="IJ113" s="398">
        <f>PRODUCT(IE113:II113)</f>
        <v>1</v>
      </c>
      <c r="IK113" s="404">
        <f>ROUND(IC113,0)</f>
        <v>2250000</v>
      </c>
      <c r="IL113" s="400">
        <f>IC113-IK113</f>
        <v>0</v>
      </c>
      <c r="IO113" s="621" t="s">
        <v>273</v>
      </c>
      <c r="IP113" s="585" t="s">
        <v>292</v>
      </c>
      <c r="IQ113" s="583" t="s">
        <v>148</v>
      </c>
      <c r="IR113" s="586">
        <v>3</v>
      </c>
      <c r="IS113" s="487">
        <v>2980000</v>
      </c>
      <c r="IT113" s="493">
        <f t="shared" ref="IT113:IT118" si="1752">IS113*IR113</f>
        <v>8940000</v>
      </c>
      <c r="IU113" s="489"/>
      <c r="IV113" s="397">
        <f>IF(EXACT(VLOOKUP(IO113,OFERTA_0,2,FALSE),IP113),1,0)</f>
        <v>1</v>
      </c>
      <c r="IW113" s="397">
        <f>IF(EXACT(VLOOKUP(IO113,OFERTA_0,3,FALSE),IQ113),1,0)</f>
        <v>1</v>
      </c>
      <c r="IX113" s="398">
        <f>IF(EXACT(VLOOKUP(IO113,OFERTA_0,4,FALSE),IR113),1,0)</f>
        <v>1</v>
      </c>
      <c r="IY113" s="398">
        <f t="shared" ref="IY113" si="1753">IF(IS113=0,0,1)</f>
        <v>1</v>
      </c>
      <c r="IZ113" s="398">
        <f t="shared" ref="IZ113" si="1754">IF(IT113=0,0,1)</f>
        <v>1</v>
      </c>
      <c r="JA113" s="398">
        <f>PRODUCT(IV113:IZ113)</f>
        <v>1</v>
      </c>
      <c r="JB113" s="404">
        <f>ROUND(IT113,0)</f>
        <v>8940000</v>
      </c>
      <c r="JC113" s="400">
        <f>IT113-JB113</f>
        <v>0</v>
      </c>
      <c r="JF113" s="621" t="s">
        <v>273</v>
      </c>
      <c r="JG113" s="585" t="s">
        <v>292</v>
      </c>
      <c r="JH113" s="583" t="s">
        <v>148</v>
      </c>
      <c r="JI113" s="586">
        <v>3</v>
      </c>
      <c r="JJ113" s="487">
        <v>27196063</v>
      </c>
      <c r="JK113" s="493">
        <f t="shared" ref="JK113:JK118" si="1755">JJ113*JI113</f>
        <v>81588189</v>
      </c>
      <c r="JL113" s="489"/>
      <c r="JM113" s="397">
        <f>IF(EXACT(VLOOKUP(JF113,OFERTA_0,2,FALSE),JG113),1,0)</f>
        <v>1</v>
      </c>
      <c r="JN113" s="397">
        <f>IF(EXACT(VLOOKUP(JF113,OFERTA_0,3,FALSE),JH113),1,0)</f>
        <v>1</v>
      </c>
      <c r="JO113" s="398">
        <f>IF(EXACT(VLOOKUP(JF113,OFERTA_0,4,FALSE),JI113),1,0)</f>
        <v>1</v>
      </c>
      <c r="JP113" s="398">
        <f t="shared" ref="JP113" si="1756">IF(JJ113=0,0,1)</f>
        <v>1</v>
      </c>
      <c r="JQ113" s="398">
        <f t="shared" ref="JQ113" si="1757">IF(JK113=0,0,1)</f>
        <v>1</v>
      </c>
      <c r="JR113" s="398">
        <f>PRODUCT(JM113:JQ113)</f>
        <v>1</v>
      </c>
      <c r="JS113" s="404">
        <f>ROUND(JK113,0)</f>
        <v>81588189</v>
      </c>
      <c r="JT113" s="400">
        <f>JK113-JS113</f>
        <v>0</v>
      </c>
    </row>
    <row r="114" spans="2:280" ht="81.75" customHeight="1">
      <c r="B114" s="483" t="s">
        <v>274</v>
      </c>
      <c r="C114" s="499" t="s">
        <v>293</v>
      </c>
      <c r="D114" s="485" t="s">
        <v>148</v>
      </c>
      <c r="E114" s="491">
        <v>4</v>
      </c>
      <c r="F114" s="487"/>
      <c r="G114" s="493">
        <f t="shared" si="1712"/>
        <v>0</v>
      </c>
      <c r="H114" s="489"/>
      <c r="K114" s="483"/>
      <c r="L114" s="499"/>
      <c r="M114" s="485"/>
      <c r="N114" s="491"/>
      <c r="O114" s="487"/>
      <c r="P114" s="493"/>
      <c r="Q114" s="489"/>
      <c r="R114" s="397" t="e">
        <f>IF(EXACT(VLOOKUP(K114,OFERTA_0,2,FALSE),L114),1,0)</f>
        <v>#N/A</v>
      </c>
      <c r="S114" s="397" t="e">
        <f>IF(EXACT(VLOOKUP(K114,OFERTA_0,3,FALSE),M114),1,0)</f>
        <v>#N/A</v>
      </c>
      <c r="T114" s="398" t="e">
        <f>IF(EXACT(VLOOKUP(K114,OFERTA_0,4,FALSE),N114),1,0)</f>
        <v>#N/A</v>
      </c>
      <c r="U114" s="398">
        <f>IF(O114=0,0,1)</f>
        <v>0</v>
      </c>
      <c r="V114" s="398">
        <f>IF(P114=0,0,1)</f>
        <v>0</v>
      </c>
      <c r="W114" s="398" t="e">
        <f>PRODUCT(R114:V114)</f>
        <v>#N/A</v>
      </c>
      <c r="X114" s="404">
        <f>ROUND(P114,0)</f>
        <v>0</v>
      </c>
      <c r="Y114" s="400">
        <f>P114-X114</f>
        <v>0</v>
      </c>
      <c r="Z114" s="392"/>
      <c r="AA114" s="392"/>
      <c r="AB114" s="621" t="s">
        <v>274</v>
      </c>
      <c r="AC114" s="592" t="s">
        <v>293</v>
      </c>
      <c r="AD114" s="583" t="s">
        <v>148</v>
      </c>
      <c r="AE114" s="586">
        <v>4</v>
      </c>
      <c r="AF114" s="487">
        <v>1069942</v>
      </c>
      <c r="AG114" s="493">
        <f t="shared" si="1714"/>
        <v>4279768</v>
      </c>
      <c r="AH114" s="489"/>
      <c r="AI114" s="397">
        <f>IF(EXACT(VLOOKUP(AB114,OFERTA_0,2,FALSE),AC114),1,0)</f>
        <v>1</v>
      </c>
      <c r="AJ114" s="397">
        <f>IF(EXACT(VLOOKUP(AB114,OFERTA_0,3,FALSE),AD114),1,0)</f>
        <v>1</v>
      </c>
      <c r="AK114" s="398">
        <f>IF(EXACT(VLOOKUP(AB114,OFERTA_0,4,FALSE),AE114),1,0)</f>
        <v>1</v>
      </c>
      <c r="AL114" s="398">
        <f>IF(AF114=0,0,1)</f>
        <v>1</v>
      </c>
      <c r="AM114" s="398">
        <f>IF(AG114=0,0,1)</f>
        <v>1</v>
      </c>
      <c r="AN114" s="398">
        <f>PRODUCT(AI114:AM114)</f>
        <v>1</v>
      </c>
      <c r="AO114" s="404">
        <f>ROUND(AG114,0)</f>
        <v>4279768</v>
      </c>
      <c r="AP114" s="400">
        <f>AG114-AO114</f>
        <v>0</v>
      </c>
      <c r="AQ114" s="392"/>
      <c r="AR114" s="392"/>
      <c r="AS114" s="940" t="s">
        <v>274</v>
      </c>
      <c r="AT114" s="652" t="s">
        <v>293</v>
      </c>
      <c r="AU114" s="635" t="s">
        <v>148</v>
      </c>
      <c r="AV114" s="640">
        <v>4</v>
      </c>
      <c r="AW114" s="637">
        <v>2405916.3299999996</v>
      </c>
      <c r="AX114" s="642">
        <f t="shared" si="1717"/>
        <v>9623665.3199999984</v>
      </c>
      <c r="AY114" s="928"/>
      <c r="AZ114" s="397">
        <f>IF(EXACT(VLOOKUP(AS114,OFERTA_0,2,FALSE),AT114),1,0)</f>
        <v>1</v>
      </c>
      <c r="BA114" s="397">
        <f>IF(EXACT(VLOOKUP(AS114,OFERTA_0,3,FALSE),AU114),1,0)</f>
        <v>1</v>
      </c>
      <c r="BB114" s="398">
        <f>IF(EXACT(VLOOKUP(AS114,OFERTA_0,4,FALSE),AV114),1,0)</f>
        <v>1</v>
      </c>
      <c r="BC114" s="398">
        <f>IF(AW114=0,0,1)</f>
        <v>1</v>
      </c>
      <c r="BD114" s="398">
        <f>IF(AX114=0,0,1)</f>
        <v>1</v>
      </c>
      <c r="BE114" s="398">
        <f>PRODUCT(AZ114:BD114)</f>
        <v>1</v>
      </c>
      <c r="BF114" s="404">
        <f>ROUND(AX114,0)</f>
        <v>9623665</v>
      </c>
      <c r="BG114" s="400">
        <f>AX114-BF114</f>
        <v>0.31999999843537807</v>
      </c>
      <c r="BJ114" s="958" t="s">
        <v>780</v>
      </c>
      <c r="BK114" s="1056" t="s">
        <v>293</v>
      </c>
      <c r="BL114" s="707" t="s">
        <v>649</v>
      </c>
      <c r="BM114" s="724">
        <v>4</v>
      </c>
      <c r="BN114" s="709">
        <v>1662847</v>
      </c>
      <c r="BO114" s="710">
        <v>6651388</v>
      </c>
      <c r="BP114" s="706"/>
      <c r="BQ114" s="397">
        <f>IF(EXACT(VLOOKUP(BJ114,OFERTA_0,2,FALSE),BK114),1,0)</f>
        <v>1</v>
      </c>
      <c r="BR114" s="397">
        <f>IF(EXACT(VLOOKUP(BJ114,OFERTA_0,3,FALSE),BL114),1,0)</f>
        <v>1</v>
      </c>
      <c r="BS114" s="398">
        <f>IF(EXACT(VLOOKUP(BJ114,OFERTA_0,4,FALSE),BM114),1,0)</f>
        <v>1</v>
      </c>
      <c r="BT114" s="398">
        <f>IF(BN114=0,0,1)</f>
        <v>1</v>
      </c>
      <c r="BU114" s="398">
        <f>IF(BO114=0,0,1)</f>
        <v>1</v>
      </c>
      <c r="BV114" s="398">
        <f>PRODUCT(BQ114:BU114)</f>
        <v>1</v>
      </c>
      <c r="BW114" s="404">
        <f>ROUND(BO114,0)</f>
        <v>6651388</v>
      </c>
      <c r="BX114" s="400">
        <f>BO114-BW114</f>
        <v>0</v>
      </c>
      <c r="CA114" s="621" t="s">
        <v>274</v>
      </c>
      <c r="CB114" s="763" t="s">
        <v>293</v>
      </c>
      <c r="CC114" s="583" t="s">
        <v>148</v>
      </c>
      <c r="CD114" s="586">
        <v>4</v>
      </c>
      <c r="CE114" s="756">
        <v>396909.3</v>
      </c>
      <c r="CF114" s="760">
        <f t="shared" si="1722"/>
        <v>1587637.2</v>
      </c>
      <c r="CG114" s="978"/>
      <c r="CH114" s="397">
        <f>IF(EXACT(VLOOKUP(CA114,OFERTA_0,2,FALSE),CB114),1,0)</f>
        <v>1</v>
      </c>
      <c r="CI114" s="397">
        <f>IF(EXACT(VLOOKUP(CA114,OFERTA_0,3,FALSE),CC114),1,0)</f>
        <v>1</v>
      </c>
      <c r="CJ114" s="398">
        <f>IF(EXACT(VLOOKUP(CA114,OFERTA_0,4,FALSE),CD114),1,0)</f>
        <v>1</v>
      </c>
      <c r="CK114" s="398">
        <f>IF(CE114=0,0,1)</f>
        <v>1</v>
      </c>
      <c r="CL114" s="398">
        <f>IF(CF114=0,0,1)</f>
        <v>1</v>
      </c>
      <c r="CM114" s="398">
        <f>PRODUCT(CH114:CL114)</f>
        <v>1</v>
      </c>
      <c r="CN114" s="404">
        <f>ROUND(CF114,0)</f>
        <v>1587637</v>
      </c>
      <c r="CO114" s="400">
        <f>CF114-CN114</f>
        <v>0.19999999995343387</v>
      </c>
      <c r="CR114" s="1015" t="s">
        <v>274</v>
      </c>
      <c r="CS114" s="793" t="s">
        <v>293</v>
      </c>
      <c r="CT114" s="794" t="s">
        <v>148</v>
      </c>
      <c r="CU114" s="795">
        <v>4</v>
      </c>
      <c r="CV114" s="796">
        <v>1040520</v>
      </c>
      <c r="CW114" s="797">
        <f t="shared" si="1725"/>
        <v>4162080</v>
      </c>
      <c r="CX114" s="1002"/>
      <c r="CY114" s="397">
        <f>IF(EXACT(VLOOKUP(CR114,OFERTA_0,2,FALSE),CS114),1,0)</f>
        <v>1</v>
      </c>
      <c r="CZ114" s="397">
        <f>IF(EXACT(VLOOKUP(CR114,OFERTA_0,3,FALSE),CT114),1,0)</f>
        <v>1</v>
      </c>
      <c r="DA114" s="398">
        <f>IF(EXACT(VLOOKUP(CR114,OFERTA_0,4,FALSE),CU114),1,0)</f>
        <v>1</v>
      </c>
      <c r="DB114" s="398">
        <f>IF(CV114=0,0,1)</f>
        <v>1</v>
      </c>
      <c r="DC114" s="398">
        <f>IF(CW114=0,0,1)</f>
        <v>1</v>
      </c>
      <c r="DD114" s="398">
        <f>PRODUCT(CY114:DC114)</f>
        <v>1</v>
      </c>
      <c r="DE114" s="404">
        <f>ROUND(CW114,0)</f>
        <v>4162080</v>
      </c>
      <c r="DF114" s="400">
        <f>CW114-DE114</f>
        <v>0</v>
      </c>
      <c r="DI114" s="621" t="s">
        <v>274</v>
      </c>
      <c r="DJ114" s="592" t="s">
        <v>293</v>
      </c>
      <c r="DK114" s="583" t="s">
        <v>148</v>
      </c>
      <c r="DL114" s="586">
        <v>4</v>
      </c>
      <c r="DM114" s="487">
        <v>1667876</v>
      </c>
      <c r="DN114" s="493">
        <f t="shared" si="1728"/>
        <v>6671504</v>
      </c>
      <c r="DO114" s="489"/>
      <c r="DP114" s="397">
        <f>IF(EXACT(VLOOKUP(DI114,OFERTA_0,2,FALSE),DJ114),1,0)</f>
        <v>1</v>
      </c>
      <c r="DQ114" s="397">
        <f>IF(EXACT(VLOOKUP(DI114,OFERTA_0,3,FALSE),DK114),1,0)</f>
        <v>1</v>
      </c>
      <c r="DR114" s="398">
        <f>IF(EXACT(VLOOKUP(DI114,OFERTA_0,4,FALSE),DL114),1,0)</f>
        <v>1</v>
      </c>
      <c r="DS114" s="398">
        <f>IF(DM114=0,0,1)</f>
        <v>1</v>
      </c>
      <c r="DT114" s="398">
        <f>IF(DN114=0,0,1)</f>
        <v>1</v>
      </c>
      <c r="DU114" s="398">
        <f>PRODUCT(DP114:DT114)</f>
        <v>1</v>
      </c>
      <c r="DV114" s="404">
        <f>ROUND(DN114,0)</f>
        <v>6671504</v>
      </c>
      <c r="DW114" s="400">
        <f>DN114-DV114</f>
        <v>0</v>
      </c>
      <c r="DZ114" s="621" t="s">
        <v>274</v>
      </c>
      <c r="EA114" s="592" t="s">
        <v>293</v>
      </c>
      <c r="EB114" s="583" t="s">
        <v>148</v>
      </c>
      <c r="EC114" s="586">
        <v>4</v>
      </c>
      <c r="ED114" s="487">
        <v>2558638.7999999998</v>
      </c>
      <c r="EE114" s="493">
        <f t="shared" si="1731"/>
        <v>10234555.199999999</v>
      </c>
      <c r="EF114" s="489"/>
      <c r="EG114" s="397">
        <f>IF(EXACT(VLOOKUP(DZ114,OFERTA_0,2,FALSE),EA114),1,0)</f>
        <v>1</v>
      </c>
      <c r="EH114" s="397">
        <f>IF(EXACT(VLOOKUP(DZ114,OFERTA_0,3,FALSE),EB114),1,0)</f>
        <v>1</v>
      </c>
      <c r="EI114" s="398">
        <f>IF(EXACT(VLOOKUP(DZ114,OFERTA_0,4,FALSE),EC114),1,0)</f>
        <v>1</v>
      </c>
      <c r="EJ114" s="398">
        <f>IF(ED114=0,0,1)</f>
        <v>1</v>
      </c>
      <c r="EK114" s="398">
        <f>IF(EE114=0,0,1)</f>
        <v>1</v>
      </c>
      <c r="EL114" s="398">
        <f>PRODUCT(EG114:EK114)</f>
        <v>1</v>
      </c>
      <c r="EM114" s="404">
        <f>ROUND(EE114,0)</f>
        <v>10234555</v>
      </c>
      <c r="EN114" s="400">
        <f>EE114-EM114</f>
        <v>0.19999999925494194</v>
      </c>
      <c r="EQ114" s="621" t="s">
        <v>274</v>
      </c>
      <c r="ER114" s="592" t="s">
        <v>293</v>
      </c>
      <c r="ES114" s="583" t="s">
        <v>148</v>
      </c>
      <c r="ET114" s="586">
        <v>4</v>
      </c>
      <c r="EU114" s="487">
        <v>1760000</v>
      </c>
      <c r="EV114" s="493">
        <f t="shared" si="1734"/>
        <v>7040000</v>
      </c>
      <c r="EW114" s="489"/>
      <c r="EX114" s="397">
        <f>IF(EXACT(VLOOKUP(EQ114,OFERTA_0,2,FALSE),ER114),1,0)</f>
        <v>1</v>
      </c>
      <c r="EY114" s="397">
        <f>IF(EXACT(VLOOKUP(EQ114,OFERTA_0,3,FALSE),ES114),1,0)</f>
        <v>1</v>
      </c>
      <c r="EZ114" s="398">
        <f>IF(EXACT(VLOOKUP(EQ114,OFERTA_0,4,FALSE),ET114),1,0)</f>
        <v>1</v>
      </c>
      <c r="FA114" s="398">
        <f>IF(EU114=0,0,1)</f>
        <v>1</v>
      </c>
      <c r="FB114" s="398">
        <f>IF(EV114=0,0,1)</f>
        <v>1</v>
      </c>
      <c r="FC114" s="398">
        <f>PRODUCT(EX114:FB114)</f>
        <v>1</v>
      </c>
      <c r="FD114" s="404">
        <f>ROUND(EV114,0)</f>
        <v>7040000</v>
      </c>
      <c r="FE114" s="400">
        <f>EV114-FD114</f>
        <v>0</v>
      </c>
      <c r="FH114" s="621" t="s">
        <v>274</v>
      </c>
      <c r="FI114" s="592" t="s">
        <v>293</v>
      </c>
      <c r="FJ114" s="583" t="s">
        <v>148</v>
      </c>
      <c r="FK114" s="586">
        <v>4</v>
      </c>
      <c r="FL114" s="487">
        <v>1942423</v>
      </c>
      <c r="FM114" s="493">
        <f t="shared" si="1737"/>
        <v>7769692</v>
      </c>
      <c r="FN114" s="489"/>
      <c r="FO114" s="397">
        <f>IF(EXACT(VLOOKUP(FH114,OFERTA_0,2,FALSE),FI114),1,0)</f>
        <v>1</v>
      </c>
      <c r="FP114" s="397">
        <f>IF(EXACT(VLOOKUP(FH114,OFERTA_0,3,FALSE),FJ114),1,0)</f>
        <v>1</v>
      </c>
      <c r="FQ114" s="398">
        <f>IF(EXACT(VLOOKUP(FH114,OFERTA_0,4,FALSE),FK114),1,0)</f>
        <v>1</v>
      </c>
      <c r="FR114" s="398">
        <f>IF(FL114=0,0,1)</f>
        <v>1</v>
      </c>
      <c r="FS114" s="398">
        <f>IF(FM114=0,0,1)</f>
        <v>1</v>
      </c>
      <c r="FT114" s="398">
        <f>PRODUCT(FO114:FS114)</f>
        <v>1</v>
      </c>
      <c r="FU114" s="404">
        <f>ROUND(FM114,0)</f>
        <v>7769692</v>
      </c>
      <c r="FV114" s="400">
        <f>FM114-FU114</f>
        <v>0</v>
      </c>
      <c r="FY114" s="1042" t="s">
        <v>274</v>
      </c>
      <c r="FZ114" s="876" t="s">
        <v>293</v>
      </c>
      <c r="GA114" s="861" t="s">
        <v>148</v>
      </c>
      <c r="GB114" s="866">
        <v>4</v>
      </c>
      <c r="GC114" s="863">
        <v>1858780</v>
      </c>
      <c r="GD114" s="868">
        <f t="shared" si="1740"/>
        <v>7435120</v>
      </c>
      <c r="GE114" s="1029"/>
      <c r="GF114" s="397">
        <f>IF(EXACT(VLOOKUP(FY114,OFERTA_0,2,FALSE),FZ114),1,0)</f>
        <v>1</v>
      </c>
      <c r="GG114" s="397">
        <f>IF(EXACT(VLOOKUP(FY114,OFERTA_0,3,FALSE),GA114),1,0)</f>
        <v>1</v>
      </c>
      <c r="GH114" s="398">
        <f>IF(EXACT(VLOOKUP(FY114,OFERTA_0,4,FALSE),GB114),1,0)</f>
        <v>1</v>
      </c>
      <c r="GI114" s="398">
        <f>IF(GC114=0,0,1)</f>
        <v>1</v>
      </c>
      <c r="GJ114" s="398">
        <f>IF(GD114=0,0,1)</f>
        <v>1</v>
      </c>
      <c r="GK114" s="398">
        <f>PRODUCT(GF114:GJ114)</f>
        <v>1</v>
      </c>
      <c r="GL114" s="404">
        <f>ROUND(GD114,0)</f>
        <v>7435120</v>
      </c>
      <c r="GM114" s="400">
        <f>GD114-GL114</f>
        <v>0</v>
      </c>
      <c r="GP114" s="621" t="s">
        <v>274</v>
      </c>
      <c r="GQ114" s="592" t="s">
        <v>293</v>
      </c>
      <c r="GR114" s="583" t="s">
        <v>148</v>
      </c>
      <c r="GS114" s="586">
        <v>4</v>
      </c>
      <c r="GT114" s="487">
        <v>1676257</v>
      </c>
      <c r="GU114" s="493">
        <f t="shared" si="1743"/>
        <v>6705028</v>
      </c>
      <c r="GV114" s="489"/>
      <c r="GW114" s="397">
        <f>IF(EXACT(VLOOKUP(GP114,OFERTA_0,2,FALSE),GQ114),1,0)</f>
        <v>1</v>
      </c>
      <c r="GX114" s="397">
        <f>IF(EXACT(VLOOKUP(GP114,OFERTA_0,3,FALSE),GR114),1,0)</f>
        <v>1</v>
      </c>
      <c r="GY114" s="398">
        <f>IF(EXACT(VLOOKUP(GP114,OFERTA_0,4,FALSE),GS114),1,0)</f>
        <v>1</v>
      </c>
      <c r="GZ114" s="398">
        <f>IF(GT114=0,0,1)</f>
        <v>1</v>
      </c>
      <c r="HA114" s="398">
        <f>IF(GU114=0,0,1)</f>
        <v>1</v>
      </c>
      <c r="HB114" s="398">
        <f>PRODUCT(GW114:HA114)</f>
        <v>1</v>
      </c>
      <c r="HC114" s="404">
        <f>ROUND(GU114,0)</f>
        <v>6705028</v>
      </c>
      <c r="HD114" s="400">
        <f>GU114-HC114</f>
        <v>0</v>
      </c>
      <c r="HG114" s="621" t="s">
        <v>274</v>
      </c>
      <c r="HH114" s="592" t="s">
        <v>293</v>
      </c>
      <c r="HI114" s="583" t="s">
        <v>148</v>
      </c>
      <c r="HJ114" s="586">
        <v>4</v>
      </c>
      <c r="HK114" s="487">
        <v>2429261.0458140988</v>
      </c>
      <c r="HL114" s="493">
        <f t="shared" si="1746"/>
        <v>9717044.1832563952</v>
      </c>
      <c r="HM114" s="489"/>
      <c r="HN114" s="397">
        <f>IF(EXACT(VLOOKUP(HG114,OFERTA_0,2,FALSE),HH114),1,0)</f>
        <v>1</v>
      </c>
      <c r="HO114" s="397">
        <f>IF(EXACT(VLOOKUP(HG114,OFERTA_0,3,FALSE),HI114),1,0)</f>
        <v>1</v>
      </c>
      <c r="HP114" s="398">
        <f>IF(EXACT(VLOOKUP(HG114,OFERTA_0,4,FALSE),HJ114),1,0)</f>
        <v>1</v>
      </c>
      <c r="HQ114" s="398">
        <f>IF(HK114=0,0,1)</f>
        <v>1</v>
      </c>
      <c r="HR114" s="398">
        <f>IF(HL114=0,0,1)</f>
        <v>1</v>
      </c>
      <c r="HS114" s="398">
        <f>PRODUCT(HN114:HR114)</f>
        <v>1</v>
      </c>
      <c r="HT114" s="404">
        <f>ROUND(HL114,0)</f>
        <v>9717044</v>
      </c>
      <c r="HU114" s="400">
        <f>HL114-HT114</f>
        <v>0.18325639516115189</v>
      </c>
      <c r="HX114" s="621" t="s">
        <v>274</v>
      </c>
      <c r="HY114" s="592" t="s">
        <v>293</v>
      </c>
      <c r="HZ114" s="583" t="s">
        <v>148</v>
      </c>
      <c r="IA114" s="586">
        <v>4</v>
      </c>
      <c r="IB114" s="487">
        <v>350000</v>
      </c>
      <c r="IC114" s="493">
        <f t="shared" si="1749"/>
        <v>1400000</v>
      </c>
      <c r="ID114" s="489"/>
      <c r="IE114" s="397">
        <f>IF(EXACT(VLOOKUP(HX114,OFERTA_0,2,FALSE),HY114),1,0)</f>
        <v>1</v>
      </c>
      <c r="IF114" s="397">
        <f>IF(EXACT(VLOOKUP(HX114,OFERTA_0,3,FALSE),HZ114),1,0)</f>
        <v>1</v>
      </c>
      <c r="IG114" s="398">
        <f>IF(EXACT(VLOOKUP(HX114,OFERTA_0,4,FALSE),IA114),1,0)</f>
        <v>1</v>
      </c>
      <c r="IH114" s="398">
        <f>IF(IB114=0,0,1)</f>
        <v>1</v>
      </c>
      <c r="II114" s="398">
        <f>IF(IC114=0,0,1)</f>
        <v>1</v>
      </c>
      <c r="IJ114" s="398">
        <f>PRODUCT(IE114:II114)</f>
        <v>1</v>
      </c>
      <c r="IK114" s="404">
        <f>ROUND(IC114,0)</f>
        <v>1400000</v>
      </c>
      <c r="IL114" s="400">
        <f>IC114-IK114</f>
        <v>0</v>
      </c>
      <c r="IO114" s="621" t="s">
        <v>274</v>
      </c>
      <c r="IP114" s="592" t="s">
        <v>293</v>
      </c>
      <c r="IQ114" s="583" t="s">
        <v>148</v>
      </c>
      <c r="IR114" s="586">
        <v>4</v>
      </c>
      <c r="IS114" s="487">
        <v>257000</v>
      </c>
      <c r="IT114" s="493">
        <f t="shared" si="1752"/>
        <v>1028000</v>
      </c>
      <c r="IU114" s="489"/>
      <c r="IV114" s="397">
        <f>IF(EXACT(VLOOKUP(IO114,OFERTA_0,2,FALSE),IP114),1,0)</f>
        <v>1</v>
      </c>
      <c r="IW114" s="397">
        <f>IF(EXACT(VLOOKUP(IO114,OFERTA_0,3,FALSE),IQ114),1,0)</f>
        <v>1</v>
      </c>
      <c r="IX114" s="398">
        <f>IF(EXACT(VLOOKUP(IO114,OFERTA_0,4,FALSE),IR114),1,0)</f>
        <v>1</v>
      </c>
      <c r="IY114" s="398">
        <f>IF(IS114=0,0,1)</f>
        <v>1</v>
      </c>
      <c r="IZ114" s="398">
        <f>IF(IT114=0,0,1)</f>
        <v>1</v>
      </c>
      <c r="JA114" s="398">
        <f>PRODUCT(IV114:IZ114)</f>
        <v>1</v>
      </c>
      <c r="JB114" s="404">
        <f>ROUND(IT114,0)</f>
        <v>1028000</v>
      </c>
      <c r="JC114" s="400">
        <f>IT114-JB114</f>
        <v>0</v>
      </c>
      <c r="JF114" s="621" t="s">
        <v>274</v>
      </c>
      <c r="JG114" s="592" t="s">
        <v>293</v>
      </c>
      <c r="JH114" s="583" t="s">
        <v>148</v>
      </c>
      <c r="JI114" s="586">
        <v>4</v>
      </c>
      <c r="JJ114" s="487">
        <v>1654467</v>
      </c>
      <c r="JK114" s="493">
        <f t="shared" si="1755"/>
        <v>6617868</v>
      </c>
      <c r="JL114" s="489"/>
      <c r="JM114" s="397">
        <f>IF(EXACT(VLOOKUP(JF114,OFERTA_0,2,FALSE),JG114),1,0)</f>
        <v>1</v>
      </c>
      <c r="JN114" s="397">
        <f>IF(EXACT(VLOOKUP(JF114,OFERTA_0,3,FALSE),JH114),1,0)</f>
        <v>1</v>
      </c>
      <c r="JO114" s="398">
        <f>IF(EXACT(VLOOKUP(JF114,OFERTA_0,4,FALSE),JI114),1,0)</f>
        <v>1</v>
      </c>
      <c r="JP114" s="398">
        <f>IF(JJ114=0,0,1)</f>
        <v>1</v>
      </c>
      <c r="JQ114" s="398">
        <f>IF(JK114=0,0,1)</f>
        <v>1</v>
      </c>
      <c r="JR114" s="398">
        <f>PRODUCT(JM114:JQ114)</f>
        <v>1</v>
      </c>
      <c r="JS114" s="404">
        <f>ROUND(JK114,0)</f>
        <v>6617868</v>
      </c>
      <c r="JT114" s="400">
        <f>JK114-JS114</f>
        <v>0</v>
      </c>
    </row>
    <row r="115" spans="2:280" ht="58.5" customHeight="1">
      <c r="B115" s="483" t="s">
        <v>275</v>
      </c>
      <c r="C115" s="490" t="s">
        <v>538</v>
      </c>
      <c r="D115" s="485" t="s">
        <v>148</v>
      </c>
      <c r="E115" s="491">
        <v>3</v>
      </c>
      <c r="F115" s="487"/>
      <c r="G115" s="493">
        <f t="shared" si="1712"/>
        <v>0</v>
      </c>
      <c r="H115" s="489"/>
      <c r="K115" s="483"/>
      <c r="L115" s="490"/>
      <c r="M115" s="485"/>
      <c r="N115" s="491"/>
      <c r="O115" s="487"/>
      <c r="P115" s="493"/>
      <c r="Q115" s="489"/>
      <c r="R115" s="397" t="e">
        <f>IF(EXACT(VLOOKUP(K115,OFERTA_0,2,FALSE),L115),1,0)</f>
        <v>#N/A</v>
      </c>
      <c r="S115" s="397" t="e">
        <f>IF(EXACT(VLOOKUP(K115,OFERTA_0,3,FALSE),M115),1,0)</f>
        <v>#N/A</v>
      </c>
      <c r="T115" s="398" t="e">
        <f>IF(EXACT(VLOOKUP(K115,OFERTA_0,4,FALSE),N115),1,0)</f>
        <v>#N/A</v>
      </c>
      <c r="U115" s="398">
        <f t="shared" ref="U115" si="1758">IF(O115=0,0,1)</f>
        <v>0</v>
      </c>
      <c r="V115" s="398">
        <f t="shared" ref="V115" si="1759">IF(P115=0,0,1)</f>
        <v>0</v>
      </c>
      <c r="W115" s="398" t="e">
        <f>PRODUCT(R115:V115)</f>
        <v>#N/A</v>
      </c>
      <c r="X115" s="404">
        <f>ROUND(P115,0)</f>
        <v>0</v>
      </c>
      <c r="Y115" s="400">
        <f>P115-X115</f>
        <v>0</v>
      </c>
      <c r="Z115" s="392"/>
      <c r="AA115" s="392"/>
      <c r="AB115" s="621" t="s">
        <v>275</v>
      </c>
      <c r="AC115" s="585" t="s">
        <v>538</v>
      </c>
      <c r="AD115" s="583" t="s">
        <v>148</v>
      </c>
      <c r="AE115" s="586">
        <v>3</v>
      </c>
      <c r="AF115" s="487">
        <v>1332925</v>
      </c>
      <c r="AG115" s="493">
        <f t="shared" si="1714"/>
        <v>3998775</v>
      </c>
      <c r="AH115" s="489"/>
      <c r="AI115" s="397">
        <f>IF(EXACT(VLOOKUP(AB115,OFERTA_0,2,FALSE),AC115),1,0)</f>
        <v>1</v>
      </c>
      <c r="AJ115" s="397">
        <f>IF(EXACT(VLOOKUP(AB115,OFERTA_0,3,FALSE),AD115),1,0)</f>
        <v>1</v>
      </c>
      <c r="AK115" s="398">
        <f>IF(EXACT(VLOOKUP(AB115,OFERTA_0,4,FALSE),AE115),1,0)</f>
        <v>1</v>
      </c>
      <c r="AL115" s="398">
        <f t="shared" ref="AL115:AL118" si="1760">IF(AF115=0,0,1)</f>
        <v>1</v>
      </c>
      <c r="AM115" s="398">
        <f t="shared" ref="AM115:AM118" si="1761">IF(AG115=0,0,1)</f>
        <v>1</v>
      </c>
      <c r="AN115" s="398">
        <f>PRODUCT(AI115:AM115)</f>
        <v>1</v>
      </c>
      <c r="AO115" s="404">
        <f>ROUND(AG115,0)</f>
        <v>3998775</v>
      </c>
      <c r="AP115" s="400">
        <f>AG115-AO115</f>
        <v>0</v>
      </c>
      <c r="AQ115" s="392"/>
      <c r="AR115" s="392"/>
      <c r="AS115" s="940" t="s">
        <v>275</v>
      </c>
      <c r="AT115" s="651" t="s">
        <v>538</v>
      </c>
      <c r="AU115" s="635" t="s">
        <v>148</v>
      </c>
      <c r="AV115" s="640">
        <v>3</v>
      </c>
      <c r="AW115" s="637">
        <v>344563.23248000001</v>
      </c>
      <c r="AX115" s="642">
        <f t="shared" si="1717"/>
        <v>1033689.69744</v>
      </c>
      <c r="AY115" s="928"/>
      <c r="AZ115" s="397">
        <f>IF(EXACT(VLOOKUP(AS115,OFERTA_0,2,FALSE),AT115),1,0)</f>
        <v>1</v>
      </c>
      <c r="BA115" s="397">
        <f>IF(EXACT(VLOOKUP(AS115,OFERTA_0,3,FALSE),AU115),1,0)</f>
        <v>1</v>
      </c>
      <c r="BB115" s="398">
        <f>IF(EXACT(VLOOKUP(AS115,OFERTA_0,4,FALSE),AV115),1,0)</f>
        <v>1</v>
      </c>
      <c r="BC115" s="398">
        <f t="shared" ref="BC115:BC118" si="1762">IF(AW115=0,0,1)</f>
        <v>1</v>
      </c>
      <c r="BD115" s="398">
        <f t="shared" ref="BD115:BD118" si="1763">IF(AX115=0,0,1)</f>
        <v>1</v>
      </c>
      <c r="BE115" s="398">
        <f>PRODUCT(AZ115:BD115)</f>
        <v>1</v>
      </c>
      <c r="BF115" s="404">
        <f>ROUND(AX115,0)</f>
        <v>1033690</v>
      </c>
      <c r="BG115" s="400">
        <f>AX115-BF115</f>
        <v>-0.30255999998189509</v>
      </c>
      <c r="BJ115" s="957" t="s">
        <v>781</v>
      </c>
      <c r="BK115" s="1056" t="s">
        <v>538</v>
      </c>
      <c r="BL115" s="707" t="s">
        <v>649</v>
      </c>
      <c r="BM115" s="724">
        <v>3</v>
      </c>
      <c r="BN115" s="709">
        <v>1357559</v>
      </c>
      <c r="BO115" s="710">
        <v>4072677</v>
      </c>
      <c r="BP115" s="960"/>
      <c r="BQ115" s="397">
        <f>IF(EXACT(VLOOKUP(BJ115,OFERTA_0,2,FALSE),BK115),1,0)</f>
        <v>1</v>
      </c>
      <c r="BR115" s="397">
        <f>IF(EXACT(VLOOKUP(BJ115,OFERTA_0,3,FALSE),BL115),1,0)</f>
        <v>1</v>
      </c>
      <c r="BS115" s="398">
        <f>IF(EXACT(VLOOKUP(BJ115,OFERTA_0,4,FALSE),BM115),1,0)</f>
        <v>1</v>
      </c>
      <c r="BT115" s="398">
        <f t="shared" ref="BT115:BT118" si="1764">IF(BN115=0,0,1)</f>
        <v>1</v>
      </c>
      <c r="BU115" s="398">
        <f t="shared" ref="BU115:BU118" si="1765">IF(BO115=0,0,1)</f>
        <v>1</v>
      </c>
      <c r="BV115" s="398">
        <f>PRODUCT(BQ115:BU115)</f>
        <v>1</v>
      </c>
      <c r="BW115" s="404">
        <f>ROUND(BO115,0)</f>
        <v>4072677</v>
      </c>
      <c r="BX115" s="400">
        <f>BO115-BW115</f>
        <v>0</v>
      </c>
      <c r="CA115" s="621" t="s">
        <v>275</v>
      </c>
      <c r="CB115" s="758" t="s">
        <v>538</v>
      </c>
      <c r="CC115" s="583" t="s">
        <v>148</v>
      </c>
      <c r="CD115" s="586">
        <v>3</v>
      </c>
      <c r="CE115" s="756">
        <v>97576.8</v>
      </c>
      <c r="CF115" s="760">
        <f t="shared" si="1722"/>
        <v>292730.40000000002</v>
      </c>
      <c r="CG115" s="978"/>
      <c r="CH115" s="397">
        <f>IF(EXACT(VLOOKUP(CA115,OFERTA_0,2,FALSE),CB115),1,0)</f>
        <v>1</v>
      </c>
      <c r="CI115" s="397">
        <f>IF(EXACT(VLOOKUP(CA115,OFERTA_0,3,FALSE),CC115),1,0)</f>
        <v>1</v>
      </c>
      <c r="CJ115" s="398">
        <f>IF(EXACT(VLOOKUP(CA115,OFERTA_0,4,FALSE),CD115),1,0)</f>
        <v>1</v>
      </c>
      <c r="CK115" s="398">
        <f t="shared" ref="CK115:CK118" si="1766">IF(CE115=0,0,1)</f>
        <v>1</v>
      </c>
      <c r="CL115" s="398">
        <f t="shared" ref="CL115:CL118" si="1767">IF(CF115=0,0,1)</f>
        <v>1</v>
      </c>
      <c r="CM115" s="398">
        <f>PRODUCT(CH115:CL115)</f>
        <v>1</v>
      </c>
      <c r="CN115" s="404">
        <f>ROUND(CF115,0)</f>
        <v>292730</v>
      </c>
      <c r="CO115" s="400">
        <f>CF115-CN115</f>
        <v>0.40000000002328306</v>
      </c>
      <c r="CR115" s="1015" t="s">
        <v>275</v>
      </c>
      <c r="CS115" s="793" t="s">
        <v>538</v>
      </c>
      <c r="CT115" s="794" t="s">
        <v>148</v>
      </c>
      <c r="CU115" s="795">
        <v>3</v>
      </c>
      <c r="CV115" s="796">
        <v>591600</v>
      </c>
      <c r="CW115" s="797">
        <f t="shared" si="1725"/>
        <v>1774800</v>
      </c>
      <c r="CX115" s="1002"/>
      <c r="CY115" s="397">
        <f>IF(EXACT(VLOOKUP(CR115,OFERTA_0,2,FALSE),CS115),1,0)</f>
        <v>1</v>
      </c>
      <c r="CZ115" s="397">
        <f>IF(EXACT(VLOOKUP(CR115,OFERTA_0,3,FALSE),CT115),1,0)</f>
        <v>1</v>
      </c>
      <c r="DA115" s="398">
        <f>IF(EXACT(VLOOKUP(CR115,OFERTA_0,4,FALSE),CU115),1,0)</f>
        <v>1</v>
      </c>
      <c r="DB115" s="398">
        <f t="shared" ref="DB115:DB118" si="1768">IF(CV115=0,0,1)</f>
        <v>1</v>
      </c>
      <c r="DC115" s="398">
        <f t="shared" ref="DC115:DC118" si="1769">IF(CW115=0,0,1)</f>
        <v>1</v>
      </c>
      <c r="DD115" s="398">
        <f>PRODUCT(CY115:DC115)</f>
        <v>1</v>
      </c>
      <c r="DE115" s="404">
        <f>ROUND(CW115,0)</f>
        <v>1774800</v>
      </c>
      <c r="DF115" s="400">
        <f>CW115-DE115</f>
        <v>0</v>
      </c>
      <c r="DI115" s="621" t="s">
        <v>275</v>
      </c>
      <c r="DJ115" s="585" t="s">
        <v>538</v>
      </c>
      <c r="DK115" s="583" t="s">
        <v>148</v>
      </c>
      <c r="DL115" s="586">
        <v>3</v>
      </c>
      <c r="DM115" s="487">
        <v>1361666</v>
      </c>
      <c r="DN115" s="493">
        <f t="shared" si="1728"/>
        <v>4084998</v>
      </c>
      <c r="DO115" s="489"/>
      <c r="DP115" s="397">
        <f>IF(EXACT(VLOOKUP(DI115,OFERTA_0,2,FALSE),DJ115),1,0)</f>
        <v>1</v>
      </c>
      <c r="DQ115" s="397">
        <f>IF(EXACT(VLOOKUP(DI115,OFERTA_0,3,FALSE),DK115),1,0)</f>
        <v>1</v>
      </c>
      <c r="DR115" s="398">
        <f>IF(EXACT(VLOOKUP(DI115,OFERTA_0,4,FALSE),DL115),1,0)</f>
        <v>1</v>
      </c>
      <c r="DS115" s="398">
        <f t="shared" ref="DS115:DS118" si="1770">IF(DM115=0,0,1)</f>
        <v>1</v>
      </c>
      <c r="DT115" s="398">
        <f t="shared" ref="DT115:DT118" si="1771">IF(DN115=0,0,1)</f>
        <v>1</v>
      </c>
      <c r="DU115" s="398">
        <f>PRODUCT(DP115:DT115)</f>
        <v>1</v>
      </c>
      <c r="DV115" s="404">
        <f>ROUND(DN115,0)</f>
        <v>4084998</v>
      </c>
      <c r="DW115" s="400">
        <f>DN115-DV115</f>
        <v>0</v>
      </c>
      <c r="DZ115" s="621" t="s">
        <v>275</v>
      </c>
      <c r="EA115" s="585" t="s">
        <v>538</v>
      </c>
      <c r="EB115" s="583" t="s">
        <v>148</v>
      </c>
      <c r="EC115" s="586">
        <v>3</v>
      </c>
      <c r="ED115" s="487">
        <v>3919236</v>
      </c>
      <c r="EE115" s="493">
        <f t="shared" si="1731"/>
        <v>11757708</v>
      </c>
      <c r="EF115" s="489"/>
      <c r="EG115" s="397">
        <f>IF(EXACT(VLOOKUP(DZ115,OFERTA_0,2,FALSE),EA115),1,0)</f>
        <v>1</v>
      </c>
      <c r="EH115" s="397">
        <f>IF(EXACT(VLOOKUP(DZ115,OFERTA_0,3,FALSE),EB115),1,0)</f>
        <v>1</v>
      </c>
      <c r="EI115" s="398">
        <f>IF(EXACT(VLOOKUP(DZ115,OFERTA_0,4,FALSE),EC115),1,0)</f>
        <v>1</v>
      </c>
      <c r="EJ115" s="398">
        <f t="shared" ref="EJ115:EJ118" si="1772">IF(ED115=0,0,1)</f>
        <v>1</v>
      </c>
      <c r="EK115" s="398">
        <f t="shared" ref="EK115:EK118" si="1773">IF(EE115=0,0,1)</f>
        <v>1</v>
      </c>
      <c r="EL115" s="398">
        <f>PRODUCT(EG115:EK115)</f>
        <v>1</v>
      </c>
      <c r="EM115" s="404">
        <f>ROUND(EE115,0)</f>
        <v>11757708</v>
      </c>
      <c r="EN115" s="400">
        <f>EE115-EM115</f>
        <v>0</v>
      </c>
      <c r="EQ115" s="621" t="s">
        <v>275</v>
      </c>
      <c r="ER115" s="585" t="s">
        <v>538</v>
      </c>
      <c r="ES115" s="583" t="s">
        <v>148</v>
      </c>
      <c r="ET115" s="586">
        <v>3</v>
      </c>
      <c r="EU115" s="487">
        <v>548000</v>
      </c>
      <c r="EV115" s="493">
        <f t="shared" si="1734"/>
        <v>1644000</v>
      </c>
      <c r="EW115" s="489"/>
      <c r="EX115" s="397">
        <f>IF(EXACT(VLOOKUP(EQ115,OFERTA_0,2,FALSE),ER115),1,0)</f>
        <v>1</v>
      </c>
      <c r="EY115" s="397">
        <f>IF(EXACT(VLOOKUP(EQ115,OFERTA_0,3,FALSE),ES115),1,0)</f>
        <v>1</v>
      </c>
      <c r="EZ115" s="398">
        <f>IF(EXACT(VLOOKUP(EQ115,OFERTA_0,4,FALSE),ET115),1,0)</f>
        <v>1</v>
      </c>
      <c r="FA115" s="398">
        <f t="shared" ref="FA115:FA118" si="1774">IF(EU115=0,0,1)</f>
        <v>1</v>
      </c>
      <c r="FB115" s="398">
        <f t="shared" ref="FB115:FB118" si="1775">IF(EV115=0,0,1)</f>
        <v>1</v>
      </c>
      <c r="FC115" s="398">
        <f>PRODUCT(EX115:FB115)</f>
        <v>1</v>
      </c>
      <c r="FD115" s="404">
        <f>ROUND(EV115,0)</f>
        <v>1644000</v>
      </c>
      <c r="FE115" s="400">
        <f>EV115-FD115</f>
        <v>0</v>
      </c>
      <c r="FH115" s="621" t="s">
        <v>275</v>
      </c>
      <c r="FI115" s="585" t="s">
        <v>538</v>
      </c>
      <c r="FJ115" s="583" t="s">
        <v>148</v>
      </c>
      <c r="FK115" s="586">
        <v>3</v>
      </c>
      <c r="FL115" s="487">
        <v>227175</v>
      </c>
      <c r="FM115" s="493">
        <f t="shared" si="1737"/>
        <v>681525</v>
      </c>
      <c r="FN115" s="489"/>
      <c r="FO115" s="397">
        <f>IF(EXACT(VLOOKUP(FH115,OFERTA_0,2,FALSE),FI115),1,0)</f>
        <v>1</v>
      </c>
      <c r="FP115" s="397">
        <f>IF(EXACT(VLOOKUP(FH115,OFERTA_0,3,FALSE),FJ115),1,0)</f>
        <v>1</v>
      </c>
      <c r="FQ115" s="398">
        <f>IF(EXACT(VLOOKUP(FH115,OFERTA_0,4,FALSE),FK115),1,0)</f>
        <v>1</v>
      </c>
      <c r="FR115" s="398">
        <f t="shared" ref="FR115:FR118" si="1776">IF(FL115=0,0,1)</f>
        <v>1</v>
      </c>
      <c r="FS115" s="398">
        <f t="shared" ref="FS115:FS118" si="1777">IF(FM115=0,0,1)</f>
        <v>1</v>
      </c>
      <c r="FT115" s="398">
        <f>PRODUCT(FO115:FS115)</f>
        <v>1</v>
      </c>
      <c r="FU115" s="404">
        <f>ROUND(FM115,0)</f>
        <v>681525</v>
      </c>
      <c r="FV115" s="400">
        <f>FM115-FU115</f>
        <v>0</v>
      </c>
      <c r="FY115" s="1042" t="s">
        <v>275</v>
      </c>
      <c r="FZ115" s="865" t="s">
        <v>538</v>
      </c>
      <c r="GA115" s="861" t="s">
        <v>148</v>
      </c>
      <c r="GB115" s="866">
        <v>3</v>
      </c>
      <c r="GC115" s="863">
        <v>1147780</v>
      </c>
      <c r="GD115" s="868">
        <f t="shared" si="1740"/>
        <v>3443340</v>
      </c>
      <c r="GE115" s="1029"/>
      <c r="GF115" s="397">
        <f>IF(EXACT(VLOOKUP(FY115,OFERTA_0,2,FALSE),FZ115),1,0)</f>
        <v>1</v>
      </c>
      <c r="GG115" s="397">
        <f>IF(EXACT(VLOOKUP(FY115,OFERTA_0,3,FALSE),GA115),1,0)</f>
        <v>1</v>
      </c>
      <c r="GH115" s="398">
        <f>IF(EXACT(VLOOKUP(FY115,OFERTA_0,4,FALSE),GB115),1,0)</f>
        <v>1</v>
      </c>
      <c r="GI115" s="398">
        <f t="shared" ref="GI115:GI118" si="1778">IF(GC115=0,0,1)</f>
        <v>1</v>
      </c>
      <c r="GJ115" s="398">
        <f t="shared" ref="GJ115:GJ118" si="1779">IF(GD115=0,0,1)</f>
        <v>1</v>
      </c>
      <c r="GK115" s="398">
        <f>PRODUCT(GF115:GJ115)</f>
        <v>1</v>
      </c>
      <c r="GL115" s="404">
        <f>ROUND(GD115,0)</f>
        <v>3443340</v>
      </c>
      <c r="GM115" s="400">
        <f>GD115-GL115</f>
        <v>0</v>
      </c>
      <c r="GP115" s="621" t="s">
        <v>275</v>
      </c>
      <c r="GQ115" s="585" t="s">
        <v>538</v>
      </c>
      <c r="GR115" s="583" t="s">
        <v>148</v>
      </c>
      <c r="GS115" s="586">
        <v>3</v>
      </c>
      <c r="GT115" s="487">
        <v>1368507</v>
      </c>
      <c r="GU115" s="493">
        <f t="shared" si="1743"/>
        <v>4105521</v>
      </c>
      <c r="GV115" s="489"/>
      <c r="GW115" s="397">
        <f>IF(EXACT(VLOOKUP(GP115,OFERTA_0,2,FALSE),GQ115),1,0)</f>
        <v>1</v>
      </c>
      <c r="GX115" s="397">
        <f>IF(EXACT(VLOOKUP(GP115,OFERTA_0,3,FALSE),GR115),1,0)</f>
        <v>1</v>
      </c>
      <c r="GY115" s="398">
        <f>IF(EXACT(VLOOKUP(GP115,OFERTA_0,4,FALSE),GS115),1,0)</f>
        <v>1</v>
      </c>
      <c r="GZ115" s="398">
        <f t="shared" ref="GZ115:GZ118" si="1780">IF(GT115=0,0,1)</f>
        <v>1</v>
      </c>
      <c r="HA115" s="398">
        <f t="shared" ref="HA115:HA118" si="1781">IF(GU115=0,0,1)</f>
        <v>1</v>
      </c>
      <c r="HB115" s="398">
        <f>PRODUCT(GW115:HA115)</f>
        <v>1</v>
      </c>
      <c r="HC115" s="404">
        <f>ROUND(GU115,0)</f>
        <v>4105521</v>
      </c>
      <c r="HD115" s="400">
        <f>GU115-HC115</f>
        <v>0</v>
      </c>
      <c r="HG115" s="621" t="s">
        <v>275</v>
      </c>
      <c r="HH115" s="585" t="s">
        <v>538</v>
      </c>
      <c r="HI115" s="583" t="s">
        <v>148</v>
      </c>
      <c r="HJ115" s="586">
        <v>3</v>
      </c>
      <c r="HK115" s="487">
        <v>799416.34983267018</v>
      </c>
      <c r="HL115" s="493">
        <f t="shared" si="1746"/>
        <v>2398249.0494980104</v>
      </c>
      <c r="HM115" s="489"/>
      <c r="HN115" s="397">
        <f>IF(EXACT(VLOOKUP(HG115,OFERTA_0,2,FALSE),HH115),1,0)</f>
        <v>1</v>
      </c>
      <c r="HO115" s="397">
        <f>IF(EXACT(VLOOKUP(HG115,OFERTA_0,3,FALSE),HI115),1,0)</f>
        <v>1</v>
      </c>
      <c r="HP115" s="398">
        <f>IF(EXACT(VLOOKUP(HG115,OFERTA_0,4,FALSE),HJ115),1,0)</f>
        <v>1</v>
      </c>
      <c r="HQ115" s="398">
        <f t="shared" ref="HQ115:HQ118" si="1782">IF(HK115=0,0,1)</f>
        <v>1</v>
      </c>
      <c r="HR115" s="398">
        <f t="shared" ref="HR115:HR118" si="1783">IF(HL115=0,0,1)</f>
        <v>1</v>
      </c>
      <c r="HS115" s="398">
        <f>PRODUCT(HN115:HR115)</f>
        <v>1</v>
      </c>
      <c r="HT115" s="404">
        <f>ROUND(HL115,0)</f>
        <v>2398249</v>
      </c>
      <c r="HU115" s="400">
        <f>HL115-HT115</f>
        <v>4.949801042675972E-2</v>
      </c>
      <c r="HX115" s="621" t="s">
        <v>275</v>
      </c>
      <c r="HY115" s="585" t="s">
        <v>538</v>
      </c>
      <c r="HZ115" s="583" t="s">
        <v>148</v>
      </c>
      <c r="IA115" s="586">
        <v>3</v>
      </c>
      <c r="IB115" s="487">
        <v>500000</v>
      </c>
      <c r="IC115" s="493">
        <f t="shared" si="1749"/>
        <v>1500000</v>
      </c>
      <c r="ID115" s="489"/>
      <c r="IE115" s="397">
        <f>IF(EXACT(VLOOKUP(HX115,OFERTA_0,2,FALSE),HY115),1,0)</f>
        <v>1</v>
      </c>
      <c r="IF115" s="397">
        <f>IF(EXACT(VLOOKUP(HX115,OFERTA_0,3,FALSE),HZ115),1,0)</f>
        <v>1</v>
      </c>
      <c r="IG115" s="398">
        <f>IF(EXACT(VLOOKUP(HX115,OFERTA_0,4,FALSE),IA115),1,0)</f>
        <v>1</v>
      </c>
      <c r="IH115" s="398">
        <f t="shared" ref="IH115:IH118" si="1784">IF(IB115=0,0,1)</f>
        <v>1</v>
      </c>
      <c r="II115" s="398">
        <f t="shared" ref="II115:II118" si="1785">IF(IC115=0,0,1)</f>
        <v>1</v>
      </c>
      <c r="IJ115" s="398">
        <f>PRODUCT(IE115:II115)</f>
        <v>1</v>
      </c>
      <c r="IK115" s="404">
        <f>ROUND(IC115,0)</f>
        <v>1500000</v>
      </c>
      <c r="IL115" s="400">
        <f>IC115-IK115</f>
        <v>0</v>
      </c>
      <c r="IO115" s="621" t="s">
        <v>275</v>
      </c>
      <c r="IP115" s="585" t="s">
        <v>538</v>
      </c>
      <c r="IQ115" s="583" t="s">
        <v>148</v>
      </c>
      <c r="IR115" s="586">
        <v>3</v>
      </c>
      <c r="IS115" s="487">
        <v>400500</v>
      </c>
      <c r="IT115" s="493">
        <f t="shared" si="1752"/>
        <v>1201500</v>
      </c>
      <c r="IU115" s="489"/>
      <c r="IV115" s="397">
        <f>IF(EXACT(VLOOKUP(IO115,OFERTA_0,2,FALSE),IP115),1,0)</f>
        <v>1</v>
      </c>
      <c r="IW115" s="397">
        <f>IF(EXACT(VLOOKUP(IO115,OFERTA_0,3,FALSE),IQ115),1,0)</f>
        <v>1</v>
      </c>
      <c r="IX115" s="398">
        <f>IF(EXACT(VLOOKUP(IO115,OFERTA_0,4,FALSE),IR115),1,0)</f>
        <v>1</v>
      </c>
      <c r="IY115" s="398">
        <f t="shared" ref="IY115:IY118" si="1786">IF(IS115=0,0,1)</f>
        <v>1</v>
      </c>
      <c r="IZ115" s="398">
        <f t="shared" ref="IZ115:IZ118" si="1787">IF(IT115=0,0,1)</f>
        <v>1</v>
      </c>
      <c r="JA115" s="398">
        <f>PRODUCT(IV115:IZ115)</f>
        <v>1</v>
      </c>
      <c r="JB115" s="404">
        <f>ROUND(IT115,0)</f>
        <v>1201500</v>
      </c>
      <c r="JC115" s="400">
        <f>IT115-JB115</f>
        <v>0</v>
      </c>
      <c r="JF115" s="621" t="s">
        <v>275</v>
      </c>
      <c r="JG115" s="585" t="s">
        <v>538</v>
      </c>
      <c r="JH115" s="583" t="s">
        <v>148</v>
      </c>
      <c r="JI115" s="586">
        <v>3</v>
      </c>
      <c r="JJ115" s="487">
        <v>1350717</v>
      </c>
      <c r="JK115" s="493">
        <f t="shared" si="1755"/>
        <v>4052151</v>
      </c>
      <c r="JL115" s="489"/>
      <c r="JM115" s="397">
        <f>IF(EXACT(VLOOKUP(JF115,OFERTA_0,2,FALSE),JG115),1,0)</f>
        <v>1</v>
      </c>
      <c r="JN115" s="397">
        <f>IF(EXACT(VLOOKUP(JF115,OFERTA_0,3,FALSE),JH115),1,0)</f>
        <v>1</v>
      </c>
      <c r="JO115" s="398">
        <f>IF(EXACT(VLOOKUP(JF115,OFERTA_0,4,FALSE),JI115),1,0)</f>
        <v>1</v>
      </c>
      <c r="JP115" s="398">
        <f t="shared" ref="JP115:JP118" si="1788">IF(JJ115=0,0,1)</f>
        <v>1</v>
      </c>
      <c r="JQ115" s="398">
        <f t="shared" ref="JQ115:JQ118" si="1789">IF(JK115=0,0,1)</f>
        <v>1</v>
      </c>
      <c r="JR115" s="398">
        <f>PRODUCT(JM115:JQ115)</f>
        <v>1</v>
      </c>
      <c r="JS115" s="404">
        <f>ROUND(JK115,0)</f>
        <v>4052151</v>
      </c>
      <c r="JT115" s="400">
        <f>JK115-JS115</f>
        <v>0</v>
      </c>
    </row>
    <row r="116" spans="2:280" ht="39.75" customHeight="1">
      <c r="B116" s="483" t="s">
        <v>276</v>
      </c>
      <c r="C116" s="490" t="s">
        <v>294</v>
      </c>
      <c r="D116" s="485" t="s">
        <v>148</v>
      </c>
      <c r="E116" s="491">
        <v>22</v>
      </c>
      <c r="F116" s="487"/>
      <c r="G116" s="493">
        <f t="shared" si="1712"/>
        <v>0</v>
      </c>
      <c r="H116" s="489"/>
      <c r="K116" s="483"/>
      <c r="L116" s="490"/>
      <c r="M116" s="485"/>
      <c r="N116" s="491"/>
      <c r="O116" s="487"/>
      <c r="P116" s="493"/>
      <c r="Q116" s="489"/>
      <c r="R116" s="397" t="e">
        <f t="shared" ref="R116:R120" si="1790">IF(EXACT(VLOOKUP(K116,OFERTA_0,2,FALSE),L116),1,0)</f>
        <v>#N/A</v>
      </c>
      <c r="S116" s="397" t="e">
        <f t="shared" ref="S116:S120" si="1791">IF(EXACT(VLOOKUP(K116,OFERTA_0,3,FALSE),M116),1,0)</f>
        <v>#N/A</v>
      </c>
      <c r="T116" s="398" t="e">
        <f t="shared" ref="T116:T120" si="1792">IF(EXACT(VLOOKUP(K116,OFERTA_0,4,FALSE),N116),1,0)</f>
        <v>#N/A</v>
      </c>
      <c r="U116" s="398">
        <f t="shared" ref="U116:U120" si="1793">IF(O116=0,0,1)</f>
        <v>0</v>
      </c>
      <c r="V116" s="398">
        <f t="shared" ref="V116:V120" si="1794">IF(P116=0,0,1)</f>
        <v>0</v>
      </c>
      <c r="W116" s="398" t="e">
        <f t="shared" ref="W116:W120" si="1795">PRODUCT(R116:V116)</f>
        <v>#N/A</v>
      </c>
      <c r="X116" s="404">
        <f t="shared" ref="X116:X120" si="1796">ROUND(P116,0)</f>
        <v>0</v>
      </c>
      <c r="Y116" s="400">
        <f t="shared" ref="Y116:Y120" si="1797">P116-X116</f>
        <v>0</v>
      </c>
      <c r="Z116" s="392"/>
      <c r="AA116" s="392"/>
      <c r="AB116" s="621" t="s">
        <v>276</v>
      </c>
      <c r="AC116" s="585" t="s">
        <v>294</v>
      </c>
      <c r="AD116" s="583" t="s">
        <v>148</v>
      </c>
      <c r="AE116" s="586">
        <v>22</v>
      </c>
      <c r="AF116" s="487">
        <v>431096</v>
      </c>
      <c r="AG116" s="493">
        <f t="shared" si="1714"/>
        <v>9484112</v>
      </c>
      <c r="AH116" s="489"/>
      <c r="AI116" s="397">
        <f t="shared" ref="AI116:AI118" si="1798">IF(EXACT(VLOOKUP(AB116,OFERTA_0,2,FALSE),AC116),1,0)</f>
        <v>1</v>
      </c>
      <c r="AJ116" s="397">
        <f t="shared" ref="AJ116:AJ118" si="1799">IF(EXACT(VLOOKUP(AB116,OFERTA_0,3,FALSE),AD116),1,0)</f>
        <v>1</v>
      </c>
      <c r="AK116" s="398">
        <f t="shared" ref="AK116:AK118" si="1800">IF(EXACT(VLOOKUP(AB116,OFERTA_0,4,FALSE),AE116),1,0)</f>
        <v>1</v>
      </c>
      <c r="AL116" s="398">
        <f t="shared" si="1760"/>
        <v>1</v>
      </c>
      <c r="AM116" s="398">
        <f t="shared" si="1761"/>
        <v>1</v>
      </c>
      <c r="AN116" s="398">
        <f t="shared" ref="AN116:AN118" si="1801">PRODUCT(AI116:AM116)</f>
        <v>1</v>
      </c>
      <c r="AO116" s="404">
        <f t="shared" ref="AO116:AO118" si="1802">ROUND(AG116,0)</f>
        <v>9484112</v>
      </c>
      <c r="AP116" s="400">
        <f t="shared" ref="AP116:AP118" si="1803">AG116-AO116</f>
        <v>0</v>
      </c>
      <c r="AQ116" s="392"/>
      <c r="AR116" s="392"/>
      <c r="AS116" s="940" t="s">
        <v>276</v>
      </c>
      <c r="AT116" s="651" t="s">
        <v>294</v>
      </c>
      <c r="AU116" s="635" t="s">
        <v>148</v>
      </c>
      <c r="AV116" s="640">
        <v>22</v>
      </c>
      <c r="AW116" s="637">
        <v>608253.95343999995</v>
      </c>
      <c r="AX116" s="642">
        <f t="shared" si="1717"/>
        <v>13381586.975679999</v>
      </c>
      <c r="AY116" s="928"/>
      <c r="AZ116" s="397">
        <f t="shared" ref="AZ116:AZ118" si="1804">IF(EXACT(VLOOKUP(AS116,OFERTA_0,2,FALSE),AT116),1,0)</f>
        <v>1</v>
      </c>
      <c r="BA116" s="397">
        <f t="shared" ref="BA116:BA118" si="1805">IF(EXACT(VLOOKUP(AS116,OFERTA_0,3,FALSE),AU116),1,0)</f>
        <v>1</v>
      </c>
      <c r="BB116" s="398">
        <f t="shared" ref="BB116:BB118" si="1806">IF(EXACT(VLOOKUP(AS116,OFERTA_0,4,FALSE),AV116),1,0)</f>
        <v>1</v>
      </c>
      <c r="BC116" s="398">
        <f t="shared" si="1762"/>
        <v>1</v>
      </c>
      <c r="BD116" s="398">
        <f t="shared" si="1763"/>
        <v>1</v>
      </c>
      <c r="BE116" s="398">
        <f t="shared" ref="BE116:BE118" si="1807">PRODUCT(AZ116:BD116)</f>
        <v>1</v>
      </c>
      <c r="BF116" s="404">
        <f t="shared" ref="BF116:BF118" si="1808">ROUND(AX116,0)</f>
        <v>13381587</v>
      </c>
      <c r="BG116" s="400">
        <f t="shared" ref="BG116:BG118" si="1809">AX116-BF116</f>
        <v>-2.4320000782608986E-2</v>
      </c>
      <c r="BJ116" s="957" t="s">
        <v>782</v>
      </c>
      <c r="BK116" s="1056" t="s">
        <v>294</v>
      </c>
      <c r="BL116" s="707" t="s">
        <v>649</v>
      </c>
      <c r="BM116" s="724">
        <v>22</v>
      </c>
      <c r="BN116" s="709">
        <v>439063</v>
      </c>
      <c r="BO116" s="710">
        <v>9659386</v>
      </c>
      <c r="BP116" s="960"/>
      <c r="BQ116" s="397">
        <f t="shared" ref="BQ116:BQ118" si="1810">IF(EXACT(VLOOKUP(BJ116,OFERTA_0,2,FALSE),BK116),1,0)</f>
        <v>1</v>
      </c>
      <c r="BR116" s="397">
        <f t="shared" ref="BR116:BR118" si="1811">IF(EXACT(VLOOKUP(BJ116,OFERTA_0,3,FALSE),BL116),1,0)</f>
        <v>1</v>
      </c>
      <c r="BS116" s="398">
        <f t="shared" ref="BS116:BS118" si="1812">IF(EXACT(VLOOKUP(BJ116,OFERTA_0,4,FALSE),BM116),1,0)</f>
        <v>1</v>
      </c>
      <c r="BT116" s="398">
        <f t="shared" si="1764"/>
        <v>1</v>
      </c>
      <c r="BU116" s="398">
        <f t="shared" si="1765"/>
        <v>1</v>
      </c>
      <c r="BV116" s="398">
        <f t="shared" ref="BV116:BV118" si="1813">PRODUCT(BQ116:BU116)</f>
        <v>1</v>
      </c>
      <c r="BW116" s="404">
        <f t="shared" ref="BW116:BW118" si="1814">ROUND(BO116,0)</f>
        <v>9659386</v>
      </c>
      <c r="BX116" s="400">
        <f t="shared" ref="BX116:BX118" si="1815">BO116-BW116</f>
        <v>0</v>
      </c>
      <c r="CA116" s="621" t="s">
        <v>276</v>
      </c>
      <c r="CB116" s="758" t="s">
        <v>294</v>
      </c>
      <c r="CC116" s="583" t="s">
        <v>148</v>
      </c>
      <c r="CD116" s="586">
        <v>22</v>
      </c>
      <c r="CE116" s="756">
        <v>150505.5</v>
      </c>
      <c r="CF116" s="760">
        <f t="shared" si="1722"/>
        <v>3311121</v>
      </c>
      <c r="CG116" s="978"/>
      <c r="CH116" s="397">
        <f t="shared" ref="CH116:CH118" si="1816">IF(EXACT(VLOOKUP(CA116,OFERTA_0,2,FALSE),CB116),1,0)</f>
        <v>1</v>
      </c>
      <c r="CI116" s="397">
        <f t="shared" ref="CI116:CI118" si="1817">IF(EXACT(VLOOKUP(CA116,OFERTA_0,3,FALSE),CC116),1,0)</f>
        <v>1</v>
      </c>
      <c r="CJ116" s="398">
        <f t="shared" ref="CJ116:CJ118" si="1818">IF(EXACT(VLOOKUP(CA116,OFERTA_0,4,FALSE),CD116),1,0)</f>
        <v>1</v>
      </c>
      <c r="CK116" s="398">
        <f t="shared" si="1766"/>
        <v>1</v>
      </c>
      <c r="CL116" s="398">
        <f t="shared" si="1767"/>
        <v>1</v>
      </c>
      <c r="CM116" s="398">
        <f t="shared" ref="CM116:CM118" si="1819">PRODUCT(CH116:CL116)</f>
        <v>1</v>
      </c>
      <c r="CN116" s="404">
        <f t="shared" ref="CN116:CN118" si="1820">ROUND(CF116,0)</f>
        <v>3311121</v>
      </c>
      <c r="CO116" s="400">
        <f t="shared" ref="CO116:CO118" si="1821">CF116-CN116</f>
        <v>0</v>
      </c>
      <c r="CR116" s="1015" t="s">
        <v>276</v>
      </c>
      <c r="CS116" s="793" t="s">
        <v>294</v>
      </c>
      <c r="CT116" s="794" t="s">
        <v>148</v>
      </c>
      <c r="CU116" s="795">
        <v>22</v>
      </c>
      <c r="CV116" s="796">
        <v>568400</v>
      </c>
      <c r="CW116" s="797">
        <f t="shared" si="1725"/>
        <v>12504800</v>
      </c>
      <c r="CX116" s="1002"/>
      <c r="CY116" s="397">
        <f t="shared" ref="CY116:CY118" si="1822">IF(EXACT(VLOOKUP(CR116,OFERTA_0,2,FALSE),CS116),1,0)</f>
        <v>1</v>
      </c>
      <c r="CZ116" s="397">
        <f t="shared" ref="CZ116:CZ118" si="1823">IF(EXACT(VLOOKUP(CR116,OFERTA_0,3,FALSE),CT116),1,0)</f>
        <v>1</v>
      </c>
      <c r="DA116" s="398">
        <f t="shared" ref="DA116:DA118" si="1824">IF(EXACT(VLOOKUP(CR116,OFERTA_0,4,FALSE),CU116),1,0)</f>
        <v>1</v>
      </c>
      <c r="DB116" s="398">
        <f t="shared" si="1768"/>
        <v>1</v>
      </c>
      <c r="DC116" s="398">
        <f t="shared" si="1769"/>
        <v>1</v>
      </c>
      <c r="DD116" s="398">
        <f t="shared" ref="DD116:DD118" si="1825">PRODUCT(CY116:DC116)</f>
        <v>1</v>
      </c>
      <c r="DE116" s="404">
        <f t="shared" ref="DE116:DE118" si="1826">ROUND(CW116,0)</f>
        <v>12504800</v>
      </c>
      <c r="DF116" s="400">
        <f t="shared" ref="DF116:DF118" si="1827">CW116-DE116</f>
        <v>0</v>
      </c>
      <c r="DI116" s="621" t="s">
        <v>276</v>
      </c>
      <c r="DJ116" s="585" t="s">
        <v>294</v>
      </c>
      <c r="DK116" s="583" t="s">
        <v>148</v>
      </c>
      <c r="DL116" s="586">
        <v>22</v>
      </c>
      <c r="DM116" s="487">
        <v>440392</v>
      </c>
      <c r="DN116" s="493">
        <f t="shared" si="1728"/>
        <v>9688624</v>
      </c>
      <c r="DO116" s="489"/>
      <c r="DP116" s="397">
        <f t="shared" ref="DP116:DP118" si="1828">IF(EXACT(VLOOKUP(DI116,OFERTA_0,2,FALSE),DJ116),1,0)</f>
        <v>1</v>
      </c>
      <c r="DQ116" s="397">
        <f t="shared" ref="DQ116:DQ118" si="1829">IF(EXACT(VLOOKUP(DI116,OFERTA_0,3,FALSE),DK116),1,0)</f>
        <v>1</v>
      </c>
      <c r="DR116" s="398">
        <f t="shared" ref="DR116:DR118" si="1830">IF(EXACT(VLOOKUP(DI116,OFERTA_0,4,FALSE),DL116),1,0)</f>
        <v>1</v>
      </c>
      <c r="DS116" s="398">
        <f t="shared" si="1770"/>
        <v>1</v>
      </c>
      <c r="DT116" s="398">
        <f t="shared" si="1771"/>
        <v>1</v>
      </c>
      <c r="DU116" s="398">
        <f t="shared" ref="DU116:DU118" si="1831">PRODUCT(DP116:DT116)</f>
        <v>1</v>
      </c>
      <c r="DV116" s="404">
        <f t="shared" ref="DV116:DV118" si="1832">ROUND(DN116,0)</f>
        <v>9688624</v>
      </c>
      <c r="DW116" s="400">
        <f t="shared" ref="DW116:DW118" si="1833">DN116-DV116</f>
        <v>0</v>
      </c>
      <c r="DZ116" s="621" t="s">
        <v>276</v>
      </c>
      <c r="EA116" s="585" t="s">
        <v>294</v>
      </c>
      <c r="EB116" s="583" t="s">
        <v>148</v>
      </c>
      <c r="EC116" s="586">
        <v>22</v>
      </c>
      <c r="ED116" s="487">
        <v>970200</v>
      </c>
      <c r="EE116" s="493">
        <f t="shared" si="1731"/>
        <v>21344400</v>
      </c>
      <c r="EF116" s="489"/>
      <c r="EG116" s="397">
        <f t="shared" ref="EG116:EG118" si="1834">IF(EXACT(VLOOKUP(DZ116,OFERTA_0,2,FALSE),EA116),1,0)</f>
        <v>1</v>
      </c>
      <c r="EH116" s="397">
        <f t="shared" ref="EH116:EH118" si="1835">IF(EXACT(VLOOKUP(DZ116,OFERTA_0,3,FALSE),EB116),1,0)</f>
        <v>1</v>
      </c>
      <c r="EI116" s="398">
        <f t="shared" ref="EI116:EI118" si="1836">IF(EXACT(VLOOKUP(DZ116,OFERTA_0,4,FALSE),EC116),1,0)</f>
        <v>1</v>
      </c>
      <c r="EJ116" s="398">
        <f t="shared" si="1772"/>
        <v>1</v>
      </c>
      <c r="EK116" s="398">
        <f t="shared" si="1773"/>
        <v>1</v>
      </c>
      <c r="EL116" s="398">
        <f t="shared" ref="EL116:EL118" si="1837">PRODUCT(EG116:EK116)</f>
        <v>1</v>
      </c>
      <c r="EM116" s="404">
        <f t="shared" ref="EM116:EM118" si="1838">ROUND(EE116,0)</f>
        <v>21344400</v>
      </c>
      <c r="EN116" s="400">
        <f t="shared" ref="EN116:EN118" si="1839">EE116-EM116</f>
        <v>0</v>
      </c>
      <c r="EQ116" s="621" t="s">
        <v>276</v>
      </c>
      <c r="ER116" s="585" t="s">
        <v>294</v>
      </c>
      <c r="ES116" s="583" t="s">
        <v>148</v>
      </c>
      <c r="ET116" s="586">
        <v>22</v>
      </c>
      <c r="EU116" s="487">
        <v>438900</v>
      </c>
      <c r="EV116" s="493">
        <f t="shared" si="1734"/>
        <v>9655800</v>
      </c>
      <c r="EW116" s="489"/>
      <c r="EX116" s="397">
        <f t="shared" ref="EX116:EX118" si="1840">IF(EXACT(VLOOKUP(EQ116,OFERTA_0,2,FALSE),ER116),1,0)</f>
        <v>1</v>
      </c>
      <c r="EY116" s="397">
        <f t="shared" ref="EY116:EY118" si="1841">IF(EXACT(VLOOKUP(EQ116,OFERTA_0,3,FALSE),ES116),1,0)</f>
        <v>1</v>
      </c>
      <c r="EZ116" s="398">
        <f t="shared" ref="EZ116:EZ118" si="1842">IF(EXACT(VLOOKUP(EQ116,OFERTA_0,4,FALSE),ET116),1,0)</f>
        <v>1</v>
      </c>
      <c r="FA116" s="398">
        <f t="shared" si="1774"/>
        <v>1</v>
      </c>
      <c r="FB116" s="398">
        <f t="shared" si="1775"/>
        <v>1</v>
      </c>
      <c r="FC116" s="398">
        <f t="shared" ref="FC116:FC118" si="1843">PRODUCT(EX116:FB116)</f>
        <v>1</v>
      </c>
      <c r="FD116" s="404">
        <f t="shared" ref="FD116:FD118" si="1844">ROUND(EV116,0)</f>
        <v>9655800</v>
      </c>
      <c r="FE116" s="400">
        <f t="shared" ref="FE116:FE118" si="1845">EV116-FD116</f>
        <v>0</v>
      </c>
      <c r="FH116" s="621" t="s">
        <v>276</v>
      </c>
      <c r="FI116" s="585" t="s">
        <v>294</v>
      </c>
      <c r="FJ116" s="583" t="s">
        <v>148</v>
      </c>
      <c r="FK116" s="586">
        <v>22</v>
      </c>
      <c r="FL116" s="487">
        <v>390000</v>
      </c>
      <c r="FM116" s="493">
        <f t="shared" si="1737"/>
        <v>8580000</v>
      </c>
      <c r="FN116" s="489"/>
      <c r="FO116" s="397">
        <f t="shared" ref="FO116:FO118" si="1846">IF(EXACT(VLOOKUP(FH116,OFERTA_0,2,FALSE),FI116),1,0)</f>
        <v>1</v>
      </c>
      <c r="FP116" s="397">
        <f t="shared" ref="FP116:FP118" si="1847">IF(EXACT(VLOOKUP(FH116,OFERTA_0,3,FALSE),FJ116),1,0)</f>
        <v>1</v>
      </c>
      <c r="FQ116" s="398">
        <f t="shared" ref="FQ116:FQ118" si="1848">IF(EXACT(VLOOKUP(FH116,OFERTA_0,4,FALSE),FK116),1,0)</f>
        <v>1</v>
      </c>
      <c r="FR116" s="398">
        <f t="shared" si="1776"/>
        <v>1</v>
      </c>
      <c r="FS116" s="398">
        <f t="shared" si="1777"/>
        <v>1</v>
      </c>
      <c r="FT116" s="398">
        <f t="shared" ref="FT116:FT118" si="1849">PRODUCT(FO116:FS116)</f>
        <v>1</v>
      </c>
      <c r="FU116" s="404">
        <f t="shared" ref="FU116:FU118" si="1850">ROUND(FM116,0)</f>
        <v>8580000</v>
      </c>
      <c r="FV116" s="400">
        <f t="shared" ref="FV116:FV118" si="1851">FM116-FU116</f>
        <v>0</v>
      </c>
      <c r="FY116" s="1042" t="s">
        <v>276</v>
      </c>
      <c r="FZ116" s="865" t="s">
        <v>294</v>
      </c>
      <c r="GA116" s="861" t="s">
        <v>148</v>
      </c>
      <c r="GB116" s="866">
        <v>22</v>
      </c>
      <c r="GC116" s="863">
        <v>2372400</v>
      </c>
      <c r="GD116" s="868">
        <f t="shared" si="1740"/>
        <v>52192800</v>
      </c>
      <c r="GE116" s="1029"/>
      <c r="GF116" s="397">
        <f t="shared" ref="GF116:GF118" si="1852">IF(EXACT(VLOOKUP(FY116,OFERTA_0,2,FALSE),FZ116),1,0)</f>
        <v>1</v>
      </c>
      <c r="GG116" s="397">
        <f t="shared" ref="GG116:GG118" si="1853">IF(EXACT(VLOOKUP(FY116,OFERTA_0,3,FALSE),GA116),1,0)</f>
        <v>1</v>
      </c>
      <c r="GH116" s="398">
        <f t="shared" ref="GH116:GH118" si="1854">IF(EXACT(VLOOKUP(FY116,OFERTA_0,4,FALSE),GB116),1,0)</f>
        <v>1</v>
      </c>
      <c r="GI116" s="398">
        <f t="shared" si="1778"/>
        <v>1</v>
      </c>
      <c r="GJ116" s="398">
        <f t="shared" si="1779"/>
        <v>1</v>
      </c>
      <c r="GK116" s="398">
        <f t="shared" ref="GK116:GK118" si="1855">PRODUCT(GF116:GJ116)</f>
        <v>1</v>
      </c>
      <c r="GL116" s="404">
        <f t="shared" ref="GL116:GL118" si="1856">ROUND(GD116,0)</f>
        <v>52192800</v>
      </c>
      <c r="GM116" s="400">
        <f t="shared" ref="GM116:GM118" si="1857">GD116-GL116</f>
        <v>0</v>
      </c>
      <c r="GP116" s="621" t="s">
        <v>276</v>
      </c>
      <c r="GQ116" s="585" t="s">
        <v>294</v>
      </c>
      <c r="GR116" s="583" t="s">
        <v>148</v>
      </c>
      <c r="GS116" s="586">
        <v>22</v>
      </c>
      <c r="GT116" s="487">
        <v>442604</v>
      </c>
      <c r="GU116" s="493">
        <f t="shared" si="1743"/>
        <v>9737288</v>
      </c>
      <c r="GV116" s="489"/>
      <c r="GW116" s="397">
        <f t="shared" ref="GW116:GW118" si="1858">IF(EXACT(VLOOKUP(GP116,OFERTA_0,2,FALSE),GQ116),1,0)</f>
        <v>1</v>
      </c>
      <c r="GX116" s="397">
        <f t="shared" ref="GX116:GX118" si="1859">IF(EXACT(VLOOKUP(GP116,OFERTA_0,3,FALSE),GR116),1,0)</f>
        <v>1</v>
      </c>
      <c r="GY116" s="398">
        <f t="shared" ref="GY116:GY118" si="1860">IF(EXACT(VLOOKUP(GP116,OFERTA_0,4,FALSE),GS116),1,0)</f>
        <v>1</v>
      </c>
      <c r="GZ116" s="398">
        <f t="shared" si="1780"/>
        <v>1</v>
      </c>
      <c r="HA116" s="398">
        <f t="shared" si="1781"/>
        <v>1</v>
      </c>
      <c r="HB116" s="398">
        <f t="shared" ref="HB116:HB118" si="1861">PRODUCT(GW116:HA116)</f>
        <v>1</v>
      </c>
      <c r="HC116" s="404">
        <f t="shared" ref="HC116:HC118" si="1862">ROUND(GU116,0)</f>
        <v>9737288</v>
      </c>
      <c r="HD116" s="400">
        <f t="shared" ref="HD116:HD118" si="1863">GU116-HC116</f>
        <v>0</v>
      </c>
      <c r="HG116" s="621" t="s">
        <v>276</v>
      </c>
      <c r="HH116" s="585" t="s">
        <v>294</v>
      </c>
      <c r="HI116" s="583" t="s">
        <v>148</v>
      </c>
      <c r="HJ116" s="586">
        <v>22</v>
      </c>
      <c r="HK116" s="487">
        <v>489457.65250832477</v>
      </c>
      <c r="HL116" s="493">
        <f t="shared" si="1746"/>
        <v>10768068.355183145</v>
      </c>
      <c r="HM116" s="489"/>
      <c r="HN116" s="397">
        <f t="shared" ref="HN116:HN118" si="1864">IF(EXACT(VLOOKUP(HG116,OFERTA_0,2,FALSE),HH116),1,0)</f>
        <v>1</v>
      </c>
      <c r="HO116" s="397">
        <f t="shared" ref="HO116:HO118" si="1865">IF(EXACT(VLOOKUP(HG116,OFERTA_0,3,FALSE),HI116),1,0)</f>
        <v>1</v>
      </c>
      <c r="HP116" s="398">
        <f t="shared" ref="HP116:HP118" si="1866">IF(EXACT(VLOOKUP(HG116,OFERTA_0,4,FALSE),HJ116),1,0)</f>
        <v>1</v>
      </c>
      <c r="HQ116" s="398">
        <f t="shared" si="1782"/>
        <v>1</v>
      </c>
      <c r="HR116" s="398">
        <f t="shared" si="1783"/>
        <v>1</v>
      </c>
      <c r="HS116" s="398">
        <f t="shared" ref="HS116:HS118" si="1867">PRODUCT(HN116:HR116)</f>
        <v>1</v>
      </c>
      <c r="HT116" s="404">
        <f t="shared" ref="HT116:HT118" si="1868">ROUND(HL116,0)</f>
        <v>10768068</v>
      </c>
      <c r="HU116" s="400">
        <f t="shared" ref="HU116:HU118" si="1869">HL116-HT116</f>
        <v>0.35518314503133297</v>
      </c>
      <c r="HX116" s="621" t="s">
        <v>276</v>
      </c>
      <c r="HY116" s="585" t="s">
        <v>294</v>
      </c>
      <c r="HZ116" s="583" t="s">
        <v>148</v>
      </c>
      <c r="IA116" s="586">
        <v>22</v>
      </c>
      <c r="IB116" s="487">
        <v>600000</v>
      </c>
      <c r="IC116" s="493">
        <f t="shared" si="1749"/>
        <v>13200000</v>
      </c>
      <c r="ID116" s="489"/>
      <c r="IE116" s="397">
        <f t="shared" ref="IE116:IE118" si="1870">IF(EXACT(VLOOKUP(HX116,OFERTA_0,2,FALSE),HY116),1,0)</f>
        <v>1</v>
      </c>
      <c r="IF116" s="397">
        <f t="shared" ref="IF116:IF118" si="1871">IF(EXACT(VLOOKUP(HX116,OFERTA_0,3,FALSE),HZ116),1,0)</f>
        <v>1</v>
      </c>
      <c r="IG116" s="398">
        <f t="shared" ref="IG116:IG118" si="1872">IF(EXACT(VLOOKUP(HX116,OFERTA_0,4,FALSE),IA116),1,0)</f>
        <v>1</v>
      </c>
      <c r="IH116" s="398">
        <f t="shared" si="1784"/>
        <v>1</v>
      </c>
      <c r="II116" s="398">
        <f t="shared" si="1785"/>
        <v>1</v>
      </c>
      <c r="IJ116" s="398">
        <f t="shared" ref="IJ116:IJ118" si="1873">PRODUCT(IE116:II116)</f>
        <v>1</v>
      </c>
      <c r="IK116" s="404">
        <f t="shared" ref="IK116:IK118" si="1874">ROUND(IC116,0)</f>
        <v>13200000</v>
      </c>
      <c r="IL116" s="400">
        <f t="shared" ref="IL116:IL118" si="1875">IC116-IK116</f>
        <v>0</v>
      </c>
      <c r="IO116" s="621" t="s">
        <v>276</v>
      </c>
      <c r="IP116" s="585" t="s">
        <v>294</v>
      </c>
      <c r="IQ116" s="583" t="s">
        <v>148</v>
      </c>
      <c r="IR116" s="586">
        <v>22</v>
      </c>
      <c r="IS116" s="487">
        <v>188000</v>
      </c>
      <c r="IT116" s="493">
        <f t="shared" si="1752"/>
        <v>4136000</v>
      </c>
      <c r="IU116" s="489"/>
      <c r="IV116" s="397">
        <f t="shared" ref="IV116:IV118" si="1876">IF(EXACT(VLOOKUP(IO116,OFERTA_0,2,FALSE),IP116),1,0)</f>
        <v>1</v>
      </c>
      <c r="IW116" s="397">
        <f t="shared" ref="IW116:IW118" si="1877">IF(EXACT(VLOOKUP(IO116,OFERTA_0,3,FALSE),IQ116),1,0)</f>
        <v>1</v>
      </c>
      <c r="IX116" s="398">
        <f t="shared" ref="IX116:IX118" si="1878">IF(EXACT(VLOOKUP(IO116,OFERTA_0,4,FALSE),IR116),1,0)</f>
        <v>1</v>
      </c>
      <c r="IY116" s="398">
        <f t="shared" si="1786"/>
        <v>1</v>
      </c>
      <c r="IZ116" s="398">
        <f t="shared" si="1787"/>
        <v>1</v>
      </c>
      <c r="JA116" s="398">
        <f t="shared" ref="JA116:JA118" si="1879">PRODUCT(IV116:IZ116)</f>
        <v>1</v>
      </c>
      <c r="JB116" s="404">
        <f t="shared" ref="JB116:JB118" si="1880">ROUND(IT116,0)</f>
        <v>4136000</v>
      </c>
      <c r="JC116" s="400">
        <f t="shared" ref="JC116:JC118" si="1881">IT116-JB116</f>
        <v>0</v>
      </c>
      <c r="JF116" s="621" t="s">
        <v>276</v>
      </c>
      <c r="JG116" s="585" t="s">
        <v>294</v>
      </c>
      <c r="JH116" s="583" t="s">
        <v>148</v>
      </c>
      <c r="JI116" s="586">
        <v>22</v>
      </c>
      <c r="JJ116" s="487">
        <v>436851</v>
      </c>
      <c r="JK116" s="493">
        <f t="shared" si="1755"/>
        <v>9610722</v>
      </c>
      <c r="JL116" s="489"/>
      <c r="JM116" s="397">
        <f t="shared" ref="JM116:JM118" si="1882">IF(EXACT(VLOOKUP(JF116,OFERTA_0,2,FALSE),JG116),1,0)</f>
        <v>1</v>
      </c>
      <c r="JN116" s="397">
        <f t="shared" ref="JN116:JN118" si="1883">IF(EXACT(VLOOKUP(JF116,OFERTA_0,3,FALSE),JH116),1,0)</f>
        <v>1</v>
      </c>
      <c r="JO116" s="398">
        <f t="shared" ref="JO116:JO118" si="1884">IF(EXACT(VLOOKUP(JF116,OFERTA_0,4,FALSE),JI116),1,0)</f>
        <v>1</v>
      </c>
      <c r="JP116" s="398">
        <f t="shared" si="1788"/>
        <v>1</v>
      </c>
      <c r="JQ116" s="398">
        <f t="shared" si="1789"/>
        <v>1</v>
      </c>
      <c r="JR116" s="398">
        <f t="shared" ref="JR116:JR118" si="1885">PRODUCT(JM116:JQ116)</f>
        <v>1</v>
      </c>
      <c r="JS116" s="404">
        <f t="shared" ref="JS116:JS118" si="1886">ROUND(JK116,0)</f>
        <v>9610722</v>
      </c>
      <c r="JT116" s="400">
        <f t="shared" ref="JT116:JT118" si="1887">JK116-JS116</f>
        <v>0</v>
      </c>
    </row>
    <row r="117" spans="2:280" ht="45.75" customHeight="1">
      <c r="B117" s="483" t="s">
        <v>277</v>
      </c>
      <c r="C117" s="499" t="s">
        <v>539</v>
      </c>
      <c r="D117" s="485" t="s">
        <v>148</v>
      </c>
      <c r="E117" s="491">
        <v>22</v>
      </c>
      <c r="F117" s="487"/>
      <c r="G117" s="493">
        <f t="shared" si="1712"/>
        <v>0</v>
      </c>
      <c r="H117" s="489"/>
      <c r="K117" s="483"/>
      <c r="L117" s="499"/>
      <c r="M117" s="485"/>
      <c r="N117" s="491"/>
      <c r="O117" s="487"/>
      <c r="P117" s="493"/>
      <c r="Q117" s="489"/>
      <c r="R117" s="397" t="e">
        <f t="shared" si="1790"/>
        <v>#N/A</v>
      </c>
      <c r="S117" s="397" t="e">
        <f t="shared" si="1791"/>
        <v>#N/A</v>
      </c>
      <c r="T117" s="398" t="e">
        <f t="shared" si="1792"/>
        <v>#N/A</v>
      </c>
      <c r="U117" s="398">
        <f t="shared" si="1793"/>
        <v>0</v>
      </c>
      <c r="V117" s="398">
        <f t="shared" si="1794"/>
        <v>0</v>
      </c>
      <c r="W117" s="398" t="e">
        <f t="shared" si="1795"/>
        <v>#N/A</v>
      </c>
      <c r="X117" s="404">
        <f t="shared" si="1796"/>
        <v>0</v>
      </c>
      <c r="Y117" s="400">
        <f t="shared" si="1797"/>
        <v>0</v>
      </c>
      <c r="Z117" s="392"/>
      <c r="AA117" s="392"/>
      <c r="AB117" s="621" t="s">
        <v>277</v>
      </c>
      <c r="AC117" s="592" t="s">
        <v>539</v>
      </c>
      <c r="AD117" s="583" t="s">
        <v>148</v>
      </c>
      <c r="AE117" s="586">
        <v>22</v>
      </c>
      <c r="AF117" s="487">
        <v>231880</v>
      </c>
      <c r="AG117" s="493">
        <f t="shared" si="1714"/>
        <v>5101360</v>
      </c>
      <c r="AH117" s="489"/>
      <c r="AI117" s="397">
        <f t="shared" si="1798"/>
        <v>1</v>
      </c>
      <c r="AJ117" s="397">
        <f t="shared" si="1799"/>
        <v>1</v>
      </c>
      <c r="AK117" s="398">
        <f t="shared" si="1800"/>
        <v>1</v>
      </c>
      <c r="AL117" s="398">
        <f t="shared" si="1760"/>
        <v>1</v>
      </c>
      <c r="AM117" s="398">
        <f t="shared" si="1761"/>
        <v>1</v>
      </c>
      <c r="AN117" s="398">
        <f t="shared" si="1801"/>
        <v>1</v>
      </c>
      <c r="AO117" s="404">
        <f t="shared" si="1802"/>
        <v>5101360</v>
      </c>
      <c r="AP117" s="400">
        <f t="shared" si="1803"/>
        <v>0</v>
      </c>
      <c r="AQ117" s="392"/>
      <c r="AR117" s="392"/>
      <c r="AS117" s="940" t="s">
        <v>277</v>
      </c>
      <c r="AT117" s="652" t="s">
        <v>539</v>
      </c>
      <c r="AU117" s="635" t="s">
        <v>148</v>
      </c>
      <c r="AV117" s="640">
        <v>22</v>
      </c>
      <c r="AW117" s="637">
        <v>110103.31247999999</v>
      </c>
      <c r="AX117" s="642">
        <f t="shared" si="1717"/>
        <v>2422272.8745599999</v>
      </c>
      <c r="AY117" s="928"/>
      <c r="AZ117" s="397">
        <f t="shared" si="1804"/>
        <v>1</v>
      </c>
      <c r="BA117" s="397">
        <f t="shared" si="1805"/>
        <v>1</v>
      </c>
      <c r="BB117" s="398">
        <f t="shared" si="1806"/>
        <v>1</v>
      </c>
      <c r="BC117" s="398">
        <f t="shared" si="1762"/>
        <v>1</v>
      </c>
      <c r="BD117" s="398">
        <f t="shared" si="1763"/>
        <v>1</v>
      </c>
      <c r="BE117" s="398">
        <f t="shared" si="1807"/>
        <v>1</v>
      </c>
      <c r="BF117" s="404">
        <f t="shared" si="1808"/>
        <v>2422273</v>
      </c>
      <c r="BG117" s="400">
        <f t="shared" si="1809"/>
        <v>-0.12544000009074807</v>
      </c>
      <c r="BJ117" s="958" t="s">
        <v>783</v>
      </c>
      <c r="BK117" s="1056" t="s">
        <v>539</v>
      </c>
      <c r="BL117" s="707" t="s">
        <v>649</v>
      </c>
      <c r="BM117" s="724">
        <v>22</v>
      </c>
      <c r="BN117" s="709">
        <v>236165</v>
      </c>
      <c r="BO117" s="710">
        <v>5195630</v>
      </c>
      <c r="BP117" s="706"/>
      <c r="BQ117" s="397">
        <f t="shared" si="1810"/>
        <v>1</v>
      </c>
      <c r="BR117" s="397">
        <f t="shared" si="1811"/>
        <v>1</v>
      </c>
      <c r="BS117" s="398">
        <f t="shared" si="1812"/>
        <v>1</v>
      </c>
      <c r="BT117" s="398">
        <f t="shared" si="1764"/>
        <v>1</v>
      </c>
      <c r="BU117" s="398">
        <f t="shared" si="1765"/>
        <v>1</v>
      </c>
      <c r="BV117" s="398">
        <f t="shared" si="1813"/>
        <v>1</v>
      </c>
      <c r="BW117" s="404">
        <f t="shared" si="1814"/>
        <v>5195630</v>
      </c>
      <c r="BX117" s="400">
        <f t="shared" si="1815"/>
        <v>0</v>
      </c>
      <c r="CA117" s="621" t="s">
        <v>277</v>
      </c>
      <c r="CB117" s="763" t="s">
        <v>539</v>
      </c>
      <c r="CC117" s="583" t="s">
        <v>148</v>
      </c>
      <c r="CD117" s="586">
        <v>22</v>
      </c>
      <c r="CE117" s="756">
        <v>158114.70000000001</v>
      </c>
      <c r="CF117" s="760">
        <f t="shared" si="1722"/>
        <v>3478523.4000000004</v>
      </c>
      <c r="CG117" s="978"/>
      <c r="CH117" s="397">
        <f t="shared" si="1816"/>
        <v>1</v>
      </c>
      <c r="CI117" s="397">
        <f t="shared" si="1817"/>
        <v>1</v>
      </c>
      <c r="CJ117" s="398">
        <f t="shared" si="1818"/>
        <v>1</v>
      </c>
      <c r="CK117" s="398">
        <f t="shared" si="1766"/>
        <v>1</v>
      </c>
      <c r="CL117" s="398">
        <f t="shared" si="1767"/>
        <v>1</v>
      </c>
      <c r="CM117" s="398">
        <f t="shared" si="1819"/>
        <v>1</v>
      </c>
      <c r="CN117" s="404">
        <f t="shared" si="1820"/>
        <v>3478523</v>
      </c>
      <c r="CO117" s="400">
        <f t="shared" si="1821"/>
        <v>0.40000000037252903</v>
      </c>
      <c r="CR117" s="1015" t="s">
        <v>277</v>
      </c>
      <c r="CS117" s="793" t="s">
        <v>539</v>
      </c>
      <c r="CT117" s="794" t="s">
        <v>148</v>
      </c>
      <c r="CU117" s="795">
        <v>22</v>
      </c>
      <c r="CV117" s="796">
        <v>92800</v>
      </c>
      <c r="CW117" s="797">
        <f t="shared" si="1725"/>
        <v>2041600</v>
      </c>
      <c r="CX117" s="1002"/>
      <c r="CY117" s="397">
        <f t="shared" si="1822"/>
        <v>1</v>
      </c>
      <c r="CZ117" s="397">
        <f t="shared" si="1823"/>
        <v>1</v>
      </c>
      <c r="DA117" s="398">
        <f t="shared" si="1824"/>
        <v>1</v>
      </c>
      <c r="DB117" s="398">
        <f t="shared" si="1768"/>
        <v>1</v>
      </c>
      <c r="DC117" s="398">
        <f t="shared" si="1769"/>
        <v>1</v>
      </c>
      <c r="DD117" s="398">
        <f t="shared" si="1825"/>
        <v>1</v>
      </c>
      <c r="DE117" s="404">
        <f t="shared" si="1826"/>
        <v>2041600</v>
      </c>
      <c r="DF117" s="400">
        <f t="shared" si="1827"/>
        <v>0</v>
      </c>
      <c r="DI117" s="621" t="s">
        <v>277</v>
      </c>
      <c r="DJ117" s="592" t="s">
        <v>539</v>
      </c>
      <c r="DK117" s="583" t="s">
        <v>148</v>
      </c>
      <c r="DL117" s="586">
        <v>22</v>
      </c>
      <c r="DM117" s="487">
        <v>236880</v>
      </c>
      <c r="DN117" s="493">
        <f t="shared" si="1728"/>
        <v>5211360</v>
      </c>
      <c r="DO117" s="489"/>
      <c r="DP117" s="397">
        <f t="shared" si="1828"/>
        <v>1</v>
      </c>
      <c r="DQ117" s="397">
        <f t="shared" si="1829"/>
        <v>1</v>
      </c>
      <c r="DR117" s="398">
        <f t="shared" si="1830"/>
        <v>1</v>
      </c>
      <c r="DS117" s="398">
        <f t="shared" si="1770"/>
        <v>1</v>
      </c>
      <c r="DT117" s="398">
        <f t="shared" si="1771"/>
        <v>1</v>
      </c>
      <c r="DU117" s="398">
        <f t="shared" si="1831"/>
        <v>1</v>
      </c>
      <c r="DV117" s="404">
        <f t="shared" si="1832"/>
        <v>5211360</v>
      </c>
      <c r="DW117" s="400">
        <f t="shared" si="1833"/>
        <v>0</v>
      </c>
      <c r="DZ117" s="621" t="s">
        <v>277</v>
      </c>
      <c r="EA117" s="592" t="s">
        <v>539</v>
      </c>
      <c r="EB117" s="583" t="s">
        <v>148</v>
      </c>
      <c r="EC117" s="586">
        <v>22</v>
      </c>
      <c r="ED117" s="487">
        <v>193050</v>
      </c>
      <c r="EE117" s="493">
        <f t="shared" si="1731"/>
        <v>4247100</v>
      </c>
      <c r="EF117" s="489"/>
      <c r="EG117" s="397">
        <f t="shared" si="1834"/>
        <v>1</v>
      </c>
      <c r="EH117" s="397">
        <f t="shared" si="1835"/>
        <v>1</v>
      </c>
      <c r="EI117" s="398">
        <f t="shared" si="1836"/>
        <v>1</v>
      </c>
      <c r="EJ117" s="398">
        <f t="shared" si="1772"/>
        <v>1</v>
      </c>
      <c r="EK117" s="398">
        <f t="shared" si="1773"/>
        <v>1</v>
      </c>
      <c r="EL117" s="398">
        <f t="shared" si="1837"/>
        <v>1</v>
      </c>
      <c r="EM117" s="404">
        <f t="shared" si="1838"/>
        <v>4247100</v>
      </c>
      <c r="EN117" s="400">
        <f t="shared" si="1839"/>
        <v>0</v>
      </c>
      <c r="EQ117" s="621" t="s">
        <v>277</v>
      </c>
      <c r="ER117" s="592" t="s">
        <v>539</v>
      </c>
      <c r="ES117" s="583" t="s">
        <v>148</v>
      </c>
      <c r="ET117" s="586">
        <v>22</v>
      </c>
      <c r="EU117" s="487">
        <v>138000</v>
      </c>
      <c r="EV117" s="493">
        <f t="shared" si="1734"/>
        <v>3036000</v>
      </c>
      <c r="EW117" s="489"/>
      <c r="EX117" s="397">
        <f t="shared" si="1840"/>
        <v>1</v>
      </c>
      <c r="EY117" s="397">
        <f t="shared" si="1841"/>
        <v>1</v>
      </c>
      <c r="EZ117" s="398">
        <f t="shared" si="1842"/>
        <v>1</v>
      </c>
      <c r="FA117" s="398">
        <f t="shared" si="1774"/>
        <v>1</v>
      </c>
      <c r="FB117" s="398">
        <f t="shared" si="1775"/>
        <v>1</v>
      </c>
      <c r="FC117" s="398">
        <f t="shared" si="1843"/>
        <v>1</v>
      </c>
      <c r="FD117" s="404">
        <f t="shared" si="1844"/>
        <v>3036000</v>
      </c>
      <c r="FE117" s="400">
        <f t="shared" si="1845"/>
        <v>0</v>
      </c>
      <c r="FH117" s="621" t="s">
        <v>277</v>
      </c>
      <c r="FI117" s="592" t="s">
        <v>539</v>
      </c>
      <c r="FJ117" s="583" t="s">
        <v>148</v>
      </c>
      <c r="FK117" s="586">
        <v>22</v>
      </c>
      <c r="FL117" s="487">
        <v>175500</v>
      </c>
      <c r="FM117" s="493">
        <f t="shared" si="1737"/>
        <v>3861000</v>
      </c>
      <c r="FN117" s="489"/>
      <c r="FO117" s="397">
        <f t="shared" si="1846"/>
        <v>1</v>
      </c>
      <c r="FP117" s="397">
        <f t="shared" si="1847"/>
        <v>1</v>
      </c>
      <c r="FQ117" s="398">
        <f t="shared" si="1848"/>
        <v>1</v>
      </c>
      <c r="FR117" s="398">
        <f t="shared" si="1776"/>
        <v>1</v>
      </c>
      <c r="FS117" s="398">
        <f t="shared" si="1777"/>
        <v>1</v>
      </c>
      <c r="FT117" s="398">
        <f t="shared" si="1849"/>
        <v>1</v>
      </c>
      <c r="FU117" s="404">
        <f t="shared" si="1850"/>
        <v>3861000</v>
      </c>
      <c r="FV117" s="400">
        <f t="shared" si="1851"/>
        <v>0</v>
      </c>
      <c r="FY117" s="1042" t="s">
        <v>277</v>
      </c>
      <c r="FZ117" s="876" t="s">
        <v>539</v>
      </c>
      <c r="GA117" s="861" t="s">
        <v>148</v>
      </c>
      <c r="GB117" s="866">
        <v>22</v>
      </c>
      <c r="GC117" s="863">
        <v>430780</v>
      </c>
      <c r="GD117" s="868">
        <f t="shared" si="1740"/>
        <v>9477160</v>
      </c>
      <c r="GE117" s="1029"/>
      <c r="GF117" s="397">
        <f t="shared" si="1852"/>
        <v>1</v>
      </c>
      <c r="GG117" s="397">
        <f t="shared" si="1853"/>
        <v>1</v>
      </c>
      <c r="GH117" s="398">
        <f t="shared" si="1854"/>
        <v>1</v>
      </c>
      <c r="GI117" s="398">
        <f t="shared" si="1778"/>
        <v>1</v>
      </c>
      <c r="GJ117" s="398">
        <f t="shared" si="1779"/>
        <v>1</v>
      </c>
      <c r="GK117" s="398">
        <f t="shared" si="1855"/>
        <v>1</v>
      </c>
      <c r="GL117" s="404">
        <f t="shared" si="1856"/>
        <v>9477160</v>
      </c>
      <c r="GM117" s="400">
        <f t="shared" si="1857"/>
        <v>0</v>
      </c>
      <c r="GP117" s="621" t="s">
        <v>277</v>
      </c>
      <c r="GQ117" s="592" t="s">
        <v>539</v>
      </c>
      <c r="GR117" s="583" t="s">
        <v>148</v>
      </c>
      <c r="GS117" s="586">
        <v>22</v>
      </c>
      <c r="GT117" s="487">
        <v>238070</v>
      </c>
      <c r="GU117" s="493">
        <f t="shared" si="1743"/>
        <v>5237540</v>
      </c>
      <c r="GV117" s="489"/>
      <c r="GW117" s="397">
        <f t="shared" si="1858"/>
        <v>1</v>
      </c>
      <c r="GX117" s="397">
        <f t="shared" si="1859"/>
        <v>1</v>
      </c>
      <c r="GY117" s="398">
        <f t="shared" si="1860"/>
        <v>1</v>
      </c>
      <c r="GZ117" s="398">
        <f t="shared" si="1780"/>
        <v>1</v>
      </c>
      <c r="HA117" s="398">
        <f t="shared" si="1781"/>
        <v>1</v>
      </c>
      <c r="HB117" s="398">
        <f t="shared" si="1861"/>
        <v>1</v>
      </c>
      <c r="HC117" s="404">
        <f t="shared" si="1862"/>
        <v>5237540</v>
      </c>
      <c r="HD117" s="400">
        <f t="shared" si="1863"/>
        <v>0</v>
      </c>
      <c r="HG117" s="621" t="s">
        <v>277</v>
      </c>
      <c r="HH117" s="592" t="s">
        <v>539</v>
      </c>
      <c r="HI117" s="583" t="s">
        <v>148</v>
      </c>
      <c r="HJ117" s="586">
        <v>22</v>
      </c>
      <c r="HK117" s="487">
        <v>184665.22144742653</v>
      </c>
      <c r="HL117" s="493">
        <f t="shared" si="1746"/>
        <v>4062634.8718433836</v>
      </c>
      <c r="HM117" s="489"/>
      <c r="HN117" s="397">
        <f t="shared" si="1864"/>
        <v>1</v>
      </c>
      <c r="HO117" s="397">
        <f t="shared" si="1865"/>
        <v>1</v>
      </c>
      <c r="HP117" s="398">
        <f t="shared" si="1866"/>
        <v>1</v>
      </c>
      <c r="HQ117" s="398">
        <f t="shared" si="1782"/>
        <v>1</v>
      </c>
      <c r="HR117" s="398">
        <f t="shared" si="1783"/>
        <v>1</v>
      </c>
      <c r="HS117" s="398">
        <f t="shared" si="1867"/>
        <v>1</v>
      </c>
      <c r="HT117" s="404">
        <f t="shared" si="1868"/>
        <v>4062635</v>
      </c>
      <c r="HU117" s="400">
        <f t="shared" si="1869"/>
        <v>-0.12815661635249853</v>
      </c>
      <c r="HX117" s="621" t="s">
        <v>277</v>
      </c>
      <c r="HY117" s="592" t="s">
        <v>539</v>
      </c>
      <c r="HZ117" s="583" t="s">
        <v>148</v>
      </c>
      <c r="IA117" s="586">
        <v>22</v>
      </c>
      <c r="IB117" s="487">
        <v>200000</v>
      </c>
      <c r="IC117" s="493">
        <f t="shared" si="1749"/>
        <v>4400000</v>
      </c>
      <c r="ID117" s="489"/>
      <c r="IE117" s="397">
        <f t="shared" si="1870"/>
        <v>1</v>
      </c>
      <c r="IF117" s="397">
        <f t="shared" si="1871"/>
        <v>1</v>
      </c>
      <c r="IG117" s="398">
        <f t="shared" si="1872"/>
        <v>1</v>
      </c>
      <c r="IH117" s="398">
        <f t="shared" si="1784"/>
        <v>1</v>
      </c>
      <c r="II117" s="398">
        <f t="shared" si="1785"/>
        <v>1</v>
      </c>
      <c r="IJ117" s="398">
        <f t="shared" si="1873"/>
        <v>1</v>
      </c>
      <c r="IK117" s="404">
        <f t="shared" si="1874"/>
        <v>4400000</v>
      </c>
      <c r="IL117" s="400">
        <f t="shared" si="1875"/>
        <v>0</v>
      </c>
      <c r="IO117" s="621" t="s">
        <v>277</v>
      </c>
      <c r="IP117" s="592" t="s">
        <v>539</v>
      </c>
      <c r="IQ117" s="583" t="s">
        <v>148</v>
      </c>
      <c r="IR117" s="586">
        <v>22</v>
      </c>
      <c r="IS117" s="487">
        <v>446000</v>
      </c>
      <c r="IT117" s="493">
        <f t="shared" si="1752"/>
        <v>9812000</v>
      </c>
      <c r="IU117" s="489"/>
      <c r="IV117" s="397">
        <f t="shared" si="1876"/>
        <v>1</v>
      </c>
      <c r="IW117" s="397">
        <f t="shared" si="1877"/>
        <v>1</v>
      </c>
      <c r="IX117" s="398">
        <f t="shared" si="1878"/>
        <v>1</v>
      </c>
      <c r="IY117" s="398">
        <f t="shared" si="1786"/>
        <v>1</v>
      </c>
      <c r="IZ117" s="398">
        <f t="shared" si="1787"/>
        <v>1</v>
      </c>
      <c r="JA117" s="398">
        <f t="shared" si="1879"/>
        <v>1</v>
      </c>
      <c r="JB117" s="404">
        <f t="shared" si="1880"/>
        <v>9812000</v>
      </c>
      <c r="JC117" s="400">
        <f t="shared" si="1881"/>
        <v>0</v>
      </c>
      <c r="JF117" s="621" t="s">
        <v>277</v>
      </c>
      <c r="JG117" s="592" t="s">
        <v>539</v>
      </c>
      <c r="JH117" s="583" t="s">
        <v>148</v>
      </c>
      <c r="JI117" s="586">
        <v>22</v>
      </c>
      <c r="JJ117" s="487">
        <v>234977</v>
      </c>
      <c r="JK117" s="493">
        <f t="shared" si="1755"/>
        <v>5169494</v>
      </c>
      <c r="JL117" s="489"/>
      <c r="JM117" s="397">
        <f t="shared" si="1882"/>
        <v>1</v>
      </c>
      <c r="JN117" s="397">
        <f t="shared" si="1883"/>
        <v>1</v>
      </c>
      <c r="JO117" s="398">
        <f t="shared" si="1884"/>
        <v>1</v>
      </c>
      <c r="JP117" s="398">
        <f t="shared" si="1788"/>
        <v>1</v>
      </c>
      <c r="JQ117" s="398">
        <f t="shared" si="1789"/>
        <v>1</v>
      </c>
      <c r="JR117" s="398">
        <f t="shared" si="1885"/>
        <v>1</v>
      </c>
      <c r="JS117" s="404">
        <f t="shared" si="1886"/>
        <v>5169494</v>
      </c>
      <c r="JT117" s="400">
        <f t="shared" si="1887"/>
        <v>0</v>
      </c>
    </row>
    <row r="118" spans="2:280" ht="68.25" customHeight="1" thickBot="1">
      <c r="B118" s="483" t="s">
        <v>278</v>
      </c>
      <c r="C118" s="499" t="s">
        <v>295</v>
      </c>
      <c r="D118" s="485" t="s">
        <v>148</v>
      </c>
      <c r="E118" s="491">
        <v>22</v>
      </c>
      <c r="F118" s="487"/>
      <c r="G118" s="493">
        <f t="shared" si="1712"/>
        <v>0</v>
      </c>
      <c r="H118" s="489"/>
      <c r="K118" s="483"/>
      <c r="L118" s="499"/>
      <c r="M118" s="485"/>
      <c r="N118" s="491"/>
      <c r="O118" s="487"/>
      <c r="P118" s="493"/>
      <c r="Q118" s="489"/>
      <c r="R118" s="397" t="e">
        <f t="shared" si="1790"/>
        <v>#N/A</v>
      </c>
      <c r="S118" s="397" t="e">
        <f t="shared" si="1791"/>
        <v>#N/A</v>
      </c>
      <c r="T118" s="398" t="e">
        <f t="shared" si="1792"/>
        <v>#N/A</v>
      </c>
      <c r="U118" s="398">
        <f t="shared" si="1793"/>
        <v>0</v>
      </c>
      <c r="V118" s="398">
        <f t="shared" si="1794"/>
        <v>0</v>
      </c>
      <c r="W118" s="398" t="e">
        <f t="shared" si="1795"/>
        <v>#N/A</v>
      </c>
      <c r="X118" s="404">
        <f t="shared" si="1796"/>
        <v>0</v>
      </c>
      <c r="Y118" s="400">
        <f t="shared" si="1797"/>
        <v>0</v>
      </c>
      <c r="Z118" s="392"/>
      <c r="AA118" s="392"/>
      <c r="AB118" s="621" t="s">
        <v>278</v>
      </c>
      <c r="AC118" s="592" t="s">
        <v>295</v>
      </c>
      <c r="AD118" s="583" t="s">
        <v>148</v>
      </c>
      <c r="AE118" s="586">
        <v>22</v>
      </c>
      <c r="AF118" s="487">
        <v>666060</v>
      </c>
      <c r="AG118" s="493">
        <f t="shared" si="1714"/>
        <v>14653320</v>
      </c>
      <c r="AH118" s="489"/>
      <c r="AI118" s="397">
        <f t="shared" si="1798"/>
        <v>1</v>
      </c>
      <c r="AJ118" s="397">
        <f t="shared" si="1799"/>
        <v>1</v>
      </c>
      <c r="AK118" s="398">
        <f t="shared" si="1800"/>
        <v>1</v>
      </c>
      <c r="AL118" s="398">
        <f t="shared" si="1760"/>
        <v>1</v>
      </c>
      <c r="AM118" s="398">
        <f t="shared" si="1761"/>
        <v>1</v>
      </c>
      <c r="AN118" s="398">
        <f t="shared" si="1801"/>
        <v>1</v>
      </c>
      <c r="AO118" s="404">
        <f t="shared" si="1802"/>
        <v>14653320</v>
      </c>
      <c r="AP118" s="400">
        <f t="shared" si="1803"/>
        <v>0</v>
      </c>
      <c r="AQ118" s="392"/>
      <c r="AR118" s="392"/>
      <c r="AS118" s="940" t="s">
        <v>278</v>
      </c>
      <c r="AT118" s="652" t="s">
        <v>295</v>
      </c>
      <c r="AU118" s="635" t="s">
        <v>148</v>
      </c>
      <c r="AV118" s="640">
        <v>22</v>
      </c>
      <c r="AW118" s="637">
        <v>548840.32771999994</v>
      </c>
      <c r="AX118" s="642">
        <f t="shared" si="1717"/>
        <v>12074487.20984</v>
      </c>
      <c r="AY118" s="928"/>
      <c r="AZ118" s="397">
        <f t="shared" si="1804"/>
        <v>1</v>
      </c>
      <c r="BA118" s="397">
        <f t="shared" si="1805"/>
        <v>1</v>
      </c>
      <c r="BB118" s="398">
        <f t="shared" si="1806"/>
        <v>1</v>
      </c>
      <c r="BC118" s="398">
        <f t="shared" si="1762"/>
        <v>1</v>
      </c>
      <c r="BD118" s="398">
        <f t="shared" si="1763"/>
        <v>1</v>
      </c>
      <c r="BE118" s="398">
        <f t="shared" si="1807"/>
        <v>1</v>
      </c>
      <c r="BF118" s="404">
        <f t="shared" si="1808"/>
        <v>12074487</v>
      </c>
      <c r="BG118" s="400">
        <f t="shared" si="1809"/>
        <v>0.20983999967575073</v>
      </c>
      <c r="BJ118" s="958" t="s">
        <v>784</v>
      </c>
      <c r="BK118" s="1056" t="s">
        <v>295</v>
      </c>
      <c r="BL118" s="707" t="s">
        <v>649</v>
      </c>
      <c r="BM118" s="724">
        <v>22</v>
      </c>
      <c r="BN118" s="709">
        <v>678369</v>
      </c>
      <c r="BO118" s="710">
        <v>14924118</v>
      </c>
      <c r="BP118" s="706"/>
      <c r="BQ118" s="397">
        <f t="shared" si="1810"/>
        <v>1</v>
      </c>
      <c r="BR118" s="397">
        <f t="shared" si="1811"/>
        <v>1</v>
      </c>
      <c r="BS118" s="398">
        <f t="shared" si="1812"/>
        <v>1</v>
      </c>
      <c r="BT118" s="398">
        <f t="shared" si="1764"/>
        <v>1</v>
      </c>
      <c r="BU118" s="398">
        <f t="shared" si="1765"/>
        <v>1</v>
      </c>
      <c r="BV118" s="398">
        <f t="shared" si="1813"/>
        <v>1</v>
      </c>
      <c r="BW118" s="404">
        <f t="shared" si="1814"/>
        <v>14924118</v>
      </c>
      <c r="BX118" s="400">
        <f t="shared" si="1815"/>
        <v>0</v>
      </c>
      <c r="CA118" s="621" t="s">
        <v>278</v>
      </c>
      <c r="CB118" s="764" t="s">
        <v>295</v>
      </c>
      <c r="CC118" s="583" t="s">
        <v>148</v>
      </c>
      <c r="CD118" s="586">
        <v>22</v>
      </c>
      <c r="CE118" s="756">
        <v>262853.09999999998</v>
      </c>
      <c r="CF118" s="760">
        <f t="shared" si="1722"/>
        <v>5782768.1999999993</v>
      </c>
      <c r="CG118" s="977"/>
      <c r="CH118" s="397">
        <f t="shared" si="1816"/>
        <v>1</v>
      </c>
      <c r="CI118" s="397">
        <f t="shared" si="1817"/>
        <v>1</v>
      </c>
      <c r="CJ118" s="398">
        <f t="shared" si="1818"/>
        <v>1</v>
      </c>
      <c r="CK118" s="398">
        <f t="shared" si="1766"/>
        <v>1</v>
      </c>
      <c r="CL118" s="398">
        <f t="shared" si="1767"/>
        <v>1</v>
      </c>
      <c r="CM118" s="398">
        <f t="shared" si="1819"/>
        <v>1</v>
      </c>
      <c r="CN118" s="404">
        <f t="shared" si="1820"/>
        <v>5782768</v>
      </c>
      <c r="CO118" s="400">
        <f t="shared" si="1821"/>
        <v>0.19999999925494194</v>
      </c>
      <c r="CR118" s="1019" t="s">
        <v>278</v>
      </c>
      <c r="CS118" s="816" t="s">
        <v>295</v>
      </c>
      <c r="CT118" s="817" t="s">
        <v>148</v>
      </c>
      <c r="CU118" s="818">
        <v>22</v>
      </c>
      <c r="CV118" s="819">
        <v>640320</v>
      </c>
      <c r="CW118" s="820">
        <f t="shared" si="1725"/>
        <v>14087040</v>
      </c>
      <c r="CX118" s="1005"/>
      <c r="CY118" s="397">
        <f t="shared" si="1822"/>
        <v>1</v>
      </c>
      <c r="CZ118" s="397">
        <f t="shared" si="1823"/>
        <v>1</v>
      </c>
      <c r="DA118" s="398">
        <f t="shared" si="1824"/>
        <v>1</v>
      </c>
      <c r="DB118" s="398">
        <f t="shared" si="1768"/>
        <v>1</v>
      </c>
      <c r="DC118" s="398">
        <f t="shared" si="1769"/>
        <v>1</v>
      </c>
      <c r="DD118" s="398">
        <f t="shared" si="1825"/>
        <v>1</v>
      </c>
      <c r="DE118" s="404">
        <f t="shared" si="1826"/>
        <v>14087040</v>
      </c>
      <c r="DF118" s="400">
        <f t="shared" si="1827"/>
        <v>0</v>
      </c>
      <c r="DI118" s="621" t="s">
        <v>278</v>
      </c>
      <c r="DJ118" s="592" t="s">
        <v>295</v>
      </c>
      <c r="DK118" s="583" t="s">
        <v>148</v>
      </c>
      <c r="DL118" s="586">
        <v>22</v>
      </c>
      <c r="DM118" s="487">
        <v>680422</v>
      </c>
      <c r="DN118" s="493">
        <f t="shared" si="1728"/>
        <v>14969284</v>
      </c>
      <c r="DO118" s="489"/>
      <c r="DP118" s="397">
        <f t="shared" si="1828"/>
        <v>1</v>
      </c>
      <c r="DQ118" s="397">
        <f t="shared" si="1829"/>
        <v>1</v>
      </c>
      <c r="DR118" s="398">
        <f t="shared" si="1830"/>
        <v>1</v>
      </c>
      <c r="DS118" s="398">
        <f t="shared" si="1770"/>
        <v>1</v>
      </c>
      <c r="DT118" s="398">
        <f t="shared" si="1771"/>
        <v>1</v>
      </c>
      <c r="DU118" s="398">
        <f t="shared" si="1831"/>
        <v>1</v>
      </c>
      <c r="DV118" s="404">
        <f t="shared" si="1832"/>
        <v>14969284</v>
      </c>
      <c r="DW118" s="400">
        <f t="shared" si="1833"/>
        <v>0</v>
      </c>
      <c r="DZ118" s="621" t="s">
        <v>278</v>
      </c>
      <c r="EA118" s="592" t="s">
        <v>295</v>
      </c>
      <c r="EB118" s="583" t="s">
        <v>148</v>
      </c>
      <c r="EC118" s="586">
        <v>22</v>
      </c>
      <c r="ED118" s="487">
        <v>383470</v>
      </c>
      <c r="EE118" s="493">
        <f t="shared" si="1731"/>
        <v>8436340</v>
      </c>
      <c r="EF118" s="489"/>
      <c r="EG118" s="397">
        <f t="shared" si="1834"/>
        <v>1</v>
      </c>
      <c r="EH118" s="397">
        <f t="shared" si="1835"/>
        <v>1</v>
      </c>
      <c r="EI118" s="398">
        <f t="shared" si="1836"/>
        <v>1</v>
      </c>
      <c r="EJ118" s="398">
        <f t="shared" si="1772"/>
        <v>1</v>
      </c>
      <c r="EK118" s="398">
        <f t="shared" si="1773"/>
        <v>1</v>
      </c>
      <c r="EL118" s="398">
        <f t="shared" si="1837"/>
        <v>1</v>
      </c>
      <c r="EM118" s="404">
        <f t="shared" si="1838"/>
        <v>8436340</v>
      </c>
      <c r="EN118" s="400">
        <f t="shared" si="1839"/>
        <v>0</v>
      </c>
      <c r="EQ118" s="621" t="s">
        <v>278</v>
      </c>
      <c r="ER118" s="592" t="s">
        <v>295</v>
      </c>
      <c r="ES118" s="583" t="s">
        <v>148</v>
      </c>
      <c r="ET118" s="586">
        <v>22</v>
      </c>
      <c r="EU118" s="487">
        <v>649999</v>
      </c>
      <c r="EV118" s="493">
        <f t="shared" si="1734"/>
        <v>14299978</v>
      </c>
      <c r="EW118" s="489"/>
      <c r="EX118" s="397">
        <f t="shared" si="1840"/>
        <v>1</v>
      </c>
      <c r="EY118" s="397">
        <f t="shared" si="1841"/>
        <v>1</v>
      </c>
      <c r="EZ118" s="398">
        <f t="shared" si="1842"/>
        <v>1</v>
      </c>
      <c r="FA118" s="398">
        <f t="shared" si="1774"/>
        <v>1</v>
      </c>
      <c r="FB118" s="398">
        <f t="shared" si="1775"/>
        <v>1</v>
      </c>
      <c r="FC118" s="398">
        <f t="shared" si="1843"/>
        <v>1</v>
      </c>
      <c r="FD118" s="404">
        <f t="shared" si="1844"/>
        <v>14299978</v>
      </c>
      <c r="FE118" s="400">
        <f t="shared" si="1845"/>
        <v>0</v>
      </c>
      <c r="FH118" s="621" t="s">
        <v>278</v>
      </c>
      <c r="FI118" s="592" t="s">
        <v>295</v>
      </c>
      <c r="FJ118" s="583" t="s">
        <v>148</v>
      </c>
      <c r="FK118" s="586">
        <v>22</v>
      </c>
      <c r="FL118" s="487">
        <v>175500</v>
      </c>
      <c r="FM118" s="493">
        <f t="shared" si="1737"/>
        <v>3861000</v>
      </c>
      <c r="FN118" s="489"/>
      <c r="FO118" s="397">
        <f t="shared" si="1846"/>
        <v>1</v>
      </c>
      <c r="FP118" s="397">
        <f t="shared" si="1847"/>
        <v>1</v>
      </c>
      <c r="FQ118" s="398">
        <f t="shared" si="1848"/>
        <v>1</v>
      </c>
      <c r="FR118" s="398">
        <f t="shared" si="1776"/>
        <v>1</v>
      </c>
      <c r="FS118" s="398">
        <f t="shared" si="1777"/>
        <v>1</v>
      </c>
      <c r="FT118" s="398">
        <f t="shared" si="1849"/>
        <v>1</v>
      </c>
      <c r="FU118" s="404">
        <f t="shared" si="1850"/>
        <v>3861000</v>
      </c>
      <c r="FV118" s="400">
        <f t="shared" si="1851"/>
        <v>0</v>
      </c>
      <c r="FY118" s="1042" t="s">
        <v>278</v>
      </c>
      <c r="FZ118" s="876" t="s">
        <v>295</v>
      </c>
      <c r="GA118" s="861" t="s">
        <v>148</v>
      </c>
      <c r="GB118" s="866">
        <v>22</v>
      </c>
      <c r="GC118" s="863">
        <v>1109700</v>
      </c>
      <c r="GD118" s="868">
        <f t="shared" si="1740"/>
        <v>24413400</v>
      </c>
      <c r="GE118" s="1029"/>
      <c r="GF118" s="397">
        <f t="shared" si="1852"/>
        <v>1</v>
      </c>
      <c r="GG118" s="397">
        <f t="shared" si="1853"/>
        <v>1</v>
      </c>
      <c r="GH118" s="398">
        <f t="shared" si="1854"/>
        <v>1</v>
      </c>
      <c r="GI118" s="398">
        <f t="shared" si="1778"/>
        <v>1</v>
      </c>
      <c r="GJ118" s="398">
        <f t="shared" si="1779"/>
        <v>1</v>
      </c>
      <c r="GK118" s="398">
        <f t="shared" si="1855"/>
        <v>1</v>
      </c>
      <c r="GL118" s="404">
        <f t="shared" si="1856"/>
        <v>24413400</v>
      </c>
      <c r="GM118" s="400">
        <f t="shared" si="1857"/>
        <v>0</v>
      </c>
      <c r="GP118" s="621" t="s">
        <v>278</v>
      </c>
      <c r="GQ118" s="592" t="s">
        <v>295</v>
      </c>
      <c r="GR118" s="583" t="s">
        <v>148</v>
      </c>
      <c r="GS118" s="586">
        <v>22</v>
      </c>
      <c r="GT118" s="487">
        <v>683840</v>
      </c>
      <c r="GU118" s="493">
        <f t="shared" si="1743"/>
        <v>15044480</v>
      </c>
      <c r="GV118" s="489"/>
      <c r="GW118" s="397">
        <f t="shared" si="1858"/>
        <v>1</v>
      </c>
      <c r="GX118" s="397">
        <f t="shared" si="1859"/>
        <v>1</v>
      </c>
      <c r="GY118" s="398">
        <f t="shared" si="1860"/>
        <v>1</v>
      </c>
      <c r="GZ118" s="398">
        <f t="shared" si="1780"/>
        <v>1</v>
      </c>
      <c r="HA118" s="398">
        <f t="shared" si="1781"/>
        <v>1</v>
      </c>
      <c r="HB118" s="398">
        <f t="shared" si="1861"/>
        <v>1</v>
      </c>
      <c r="HC118" s="404">
        <f t="shared" si="1862"/>
        <v>15044480</v>
      </c>
      <c r="HD118" s="400">
        <f t="shared" si="1863"/>
        <v>0</v>
      </c>
      <c r="HG118" s="621" t="s">
        <v>278</v>
      </c>
      <c r="HH118" s="592" t="s">
        <v>295</v>
      </c>
      <c r="HI118" s="583" t="s">
        <v>148</v>
      </c>
      <c r="HJ118" s="586">
        <v>22</v>
      </c>
      <c r="HK118" s="487">
        <v>560718.43390304747</v>
      </c>
      <c r="HL118" s="493">
        <f t="shared" si="1746"/>
        <v>12335805.545867044</v>
      </c>
      <c r="HM118" s="489"/>
      <c r="HN118" s="397">
        <f t="shared" si="1864"/>
        <v>1</v>
      </c>
      <c r="HO118" s="397">
        <f t="shared" si="1865"/>
        <v>1</v>
      </c>
      <c r="HP118" s="398">
        <f t="shared" si="1866"/>
        <v>1</v>
      </c>
      <c r="HQ118" s="398">
        <f t="shared" si="1782"/>
        <v>1</v>
      </c>
      <c r="HR118" s="398">
        <f t="shared" si="1783"/>
        <v>1</v>
      </c>
      <c r="HS118" s="398">
        <f t="shared" si="1867"/>
        <v>1</v>
      </c>
      <c r="HT118" s="404">
        <f t="shared" si="1868"/>
        <v>12335806</v>
      </c>
      <c r="HU118" s="400">
        <f t="shared" si="1869"/>
        <v>-0.45413295552134514</v>
      </c>
      <c r="HX118" s="621" t="s">
        <v>278</v>
      </c>
      <c r="HY118" s="592" t="s">
        <v>295</v>
      </c>
      <c r="HZ118" s="583" t="s">
        <v>148</v>
      </c>
      <c r="IA118" s="586">
        <v>22</v>
      </c>
      <c r="IB118" s="487">
        <v>400000</v>
      </c>
      <c r="IC118" s="493">
        <f t="shared" si="1749"/>
        <v>8800000</v>
      </c>
      <c r="ID118" s="489"/>
      <c r="IE118" s="397">
        <f t="shared" si="1870"/>
        <v>1</v>
      </c>
      <c r="IF118" s="397">
        <f t="shared" si="1871"/>
        <v>1</v>
      </c>
      <c r="IG118" s="398">
        <f t="shared" si="1872"/>
        <v>1</v>
      </c>
      <c r="IH118" s="398">
        <f t="shared" si="1784"/>
        <v>1</v>
      </c>
      <c r="II118" s="398">
        <f t="shared" si="1785"/>
        <v>1</v>
      </c>
      <c r="IJ118" s="398">
        <f t="shared" si="1873"/>
        <v>1</v>
      </c>
      <c r="IK118" s="404">
        <f t="shared" si="1874"/>
        <v>8800000</v>
      </c>
      <c r="IL118" s="400">
        <f t="shared" si="1875"/>
        <v>0</v>
      </c>
      <c r="IO118" s="621" t="s">
        <v>278</v>
      </c>
      <c r="IP118" s="592" t="s">
        <v>295</v>
      </c>
      <c r="IQ118" s="583" t="s">
        <v>148</v>
      </c>
      <c r="IR118" s="586">
        <v>22</v>
      </c>
      <c r="IS118" s="487">
        <v>1310000</v>
      </c>
      <c r="IT118" s="493">
        <f t="shared" si="1752"/>
        <v>28820000</v>
      </c>
      <c r="IU118" s="489"/>
      <c r="IV118" s="397">
        <f t="shared" si="1876"/>
        <v>1</v>
      </c>
      <c r="IW118" s="397">
        <f t="shared" si="1877"/>
        <v>1</v>
      </c>
      <c r="IX118" s="398">
        <f t="shared" si="1878"/>
        <v>1</v>
      </c>
      <c r="IY118" s="398">
        <f t="shared" si="1786"/>
        <v>1</v>
      </c>
      <c r="IZ118" s="398">
        <f t="shared" si="1787"/>
        <v>1</v>
      </c>
      <c r="JA118" s="398">
        <f t="shared" si="1879"/>
        <v>1</v>
      </c>
      <c r="JB118" s="404">
        <f t="shared" si="1880"/>
        <v>28820000</v>
      </c>
      <c r="JC118" s="400">
        <f t="shared" si="1881"/>
        <v>0</v>
      </c>
      <c r="JF118" s="621" t="s">
        <v>278</v>
      </c>
      <c r="JG118" s="592" t="s">
        <v>295</v>
      </c>
      <c r="JH118" s="583" t="s">
        <v>148</v>
      </c>
      <c r="JI118" s="586">
        <v>22</v>
      </c>
      <c r="JJ118" s="487">
        <v>674951</v>
      </c>
      <c r="JK118" s="493">
        <f t="shared" si="1755"/>
        <v>14848922</v>
      </c>
      <c r="JL118" s="489"/>
      <c r="JM118" s="397">
        <f t="shared" si="1882"/>
        <v>1</v>
      </c>
      <c r="JN118" s="397">
        <f t="shared" si="1883"/>
        <v>1</v>
      </c>
      <c r="JO118" s="398">
        <f t="shared" si="1884"/>
        <v>1</v>
      </c>
      <c r="JP118" s="398">
        <f t="shared" si="1788"/>
        <v>1</v>
      </c>
      <c r="JQ118" s="398">
        <f t="shared" si="1789"/>
        <v>1</v>
      </c>
      <c r="JR118" s="398">
        <f t="shared" si="1885"/>
        <v>1</v>
      </c>
      <c r="JS118" s="404">
        <f t="shared" si="1886"/>
        <v>14848922</v>
      </c>
      <c r="JT118" s="400">
        <f t="shared" si="1887"/>
        <v>0</v>
      </c>
    </row>
    <row r="119" spans="2:280" ht="22.5" customHeight="1" thickTop="1" thickBot="1">
      <c r="B119" s="494" t="s">
        <v>540</v>
      </c>
      <c r="C119" s="477" t="s">
        <v>280</v>
      </c>
      <c r="D119" s="478"/>
      <c r="E119" s="479"/>
      <c r="F119" s="480"/>
      <c r="G119" s="495"/>
      <c r="H119" s="496">
        <f>SUM(G120)</f>
        <v>0</v>
      </c>
      <c r="K119" s="494"/>
      <c r="L119" s="477"/>
      <c r="M119" s="478"/>
      <c r="N119" s="479"/>
      <c r="O119" s="480"/>
      <c r="P119" s="495"/>
      <c r="Q119" s="496"/>
      <c r="R119" s="397"/>
      <c r="S119" s="397"/>
      <c r="T119" s="401"/>
      <c r="U119" s="401"/>
      <c r="V119" s="401"/>
      <c r="W119" s="401"/>
      <c r="X119" s="402"/>
      <c r="Y119" s="403"/>
      <c r="Z119" s="392"/>
      <c r="AA119" s="392"/>
      <c r="AB119" s="622" t="s">
        <v>540</v>
      </c>
      <c r="AC119" s="587" t="s">
        <v>280</v>
      </c>
      <c r="AD119" s="588"/>
      <c r="AE119" s="589"/>
      <c r="AF119" s="480"/>
      <c r="AG119" s="495"/>
      <c r="AH119" s="496">
        <f>SUM(AG120)</f>
        <v>6134220</v>
      </c>
      <c r="AI119" s="397"/>
      <c r="AJ119" s="397"/>
      <c r="AK119" s="401"/>
      <c r="AL119" s="401"/>
      <c r="AM119" s="401"/>
      <c r="AN119" s="401"/>
      <c r="AO119" s="402"/>
      <c r="AP119" s="403"/>
      <c r="AQ119" s="392"/>
      <c r="AR119" s="392"/>
      <c r="AS119" s="941" t="s">
        <v>540</v>
      </c>
      <c r="AT119" s="653" t="s">
        <v>280</v>
      </c>
      <c r="AU119" s="644"/>
      <c r="AV119" s="645"/>
      <c r="AW119" s="646"/>
      <c r="AX119" s="647"/>
      <c r="AY119" s="929">
        <f>SUM(AX120)</f>
        <v>27358821.031200003</v>
      </c>
      <c r="AZ119" s="397"/>
      <c r="BA119" s="397"/>
      <c r="BB119" s="401"/>
      <c r="BC119" s="401"/>
      <c r="BD119" s="401"/>
      <c r="BE119" s="401"/>
      <c r="BF119" s="402"/>
      <c r="BG119" s="403"/>
      <c r="BJ119" s="716" t="s">
        <v>785</v>
      </c>
      <c r="BK119" s="716" t="s">
        <v>688</v>
      </c>
      <c r="BL119" s="717"/>
      <c r="BM119" s="717"/>
      <c r="BN119" s="717"/>
      <c r="BO119" s="717"/>
      <c r="BP119" s="969">
        <v>6248700</v>
      </c>
      <c r="BQ119" s="397"/>
      <c r="BR119" s="397"/>
      <c r="BS119" s="401"/>
      <c r="BT119" s="401"/>
      <c r="BU119" s="401"/>
      <c r="BV119" s="401"/>
      <c r="BW119" s="402"/>
      <c r="BX119" s="403"/>
      <c r="CA119" s="622" t="s">
        <v>540</v>
      </c>
      <c r="CB119" s="587" t="s">
        <v>280</v>
      </c>
      <c r="CC119" s="588"/>
      <c r="CD119" s="589"/>
      <c r="CE119" s="761"/>
      <c r="CF119" s="762"/>
      <c r="CG119" s="979">
        <f>SUM(CF120)</f>
        <v>19875000</v>
      </c>
      <c r="CH119" s="397"/>
      <c r="CI119" s="397"/>
      <c r="CJ119" s="401"/>
      <c r="CK119" s="401"/>
      <c r="CL119" s="401"/>
      <c r="CM119" s="401"/>
      <c r="CN119" s="402"/>
      <c r="CO119" s="403"/>
      <c r="CR119" s="1016" t="s">
        <v>540</v>
      </c>
      <c r="CS119" s="801" t="s">
        <v>280</v>
      </c>
      <c r="CT119" s="802"/>
      <c r="CU119" s="803"/>
      <c r="CV119" s="804"/>
      <c r="CW119" s="805"/>
      <c r="CX119" s="1000">
        <f>SUM(CW120)</f>
        <v>13279680</v>
      </c>
      <c r="CY119" s="397"/>
      <c r="CZ119" s="397"/>
      <c r="DA119" s="401"/>
      <c r="DB119" s="401"/>
      <c r="DC119" s="401"/>
      <c r="DD119" s="401"/>
      <c r="DE119" s="402"/>
      <c r="DF119" s="403"/>
      <c r="DI119" s="622" t="s">
        <v>540</v>
      </c>
      <c r="DJ119" s="587" t="s">
        <v>280</v>
      </c>
      <c r="DK119" s="588"/>
      <c r="DL119" s="589"/>
      <c r="DM119" s="480"/>
      <c r="DN119" s="495"/>
      <c r="DO119" s="496">
        <f>SUM(DN120)</f>
        <v>6270960</v>
      </c>
      <c r="DP119" s="397"/>
      <c r="DQ119" s="397"/>
      <c r="DR119" s="401"/>
      <c r="DS119" s="401"/>
      <c r="DT119" s="401"/>
      <c r="DU119" s="401"/>
      <c r="DV119" s="402"/>
      <c r="DW119" s="403"/>
      <c r="DZ119" s="622" t="s">
        <v>540</v>
      </c>
      <c r="EA119" s="587" t="s">
        <v>280</v>
      </c>
      <c r="EB119" s="588"/>
      <c r="EC119" s="589"/>
      <c r="ED119" s="480"/>
      <c r="EE119" s="495"/>
      <c r="EF119" s="496">
        <f>SUM(EE120)</f>
        <v>14796540</v>
      </c>
      <c r="EG119" s="397"/>
      <c r="EH119" s="397"/>
      <c r="EI119" s="401"/>
      <c r="EJ119" s="401"/>
      <c r="EK119" s="401"/>
      <c r="EL119" s="401"/>
      <c r="EM119" s="402"/>
      <c r="EN119" s="403"/>
      <c r="EQ119" s="622" t="s">
        <v>540</v>
      </c>
      <c r="ER119" s="587" t="s">
        <v>280</v>
      </c>
      <c r="ES119" s="588"/>
      <c r="ET119" s="589"/>
      <c r="EU119" s="480"/>
      <c r="EV119" s="495"/>
      <c r="EW119" s="496">
        <f>SUM(EV120)</f>
        <v>16218000</v>
      </c>
      <c r="EX119" s="397"/>
      <c r="EY119" s="397"/>
      <c r="EZ119" s="401"/>
      <c r="FA119" s="401"/>
      <c r="FB119" s="401"/>
      <c r="FC119" s="401"/>
      <c r="FD119" s="402"/>
      <c r="FE119" s="403"/>
      <c r="FH119" s="622" t="s">
        <v>540</v>
      </c>
      <c r="FI119" s="587" t="s">
        <v>280</v>
      </c>
      <c r="FJ119" s="588"/>
      <c r="FK119" s="589"/>
      <c r="FL119" s="480"/>
      <c r="FM119" s="495"/>
      <c r="FN119" s="496">
        <f>SUM(FM120)</f>
        <v>11781900</v>
      </c>
      <c r="FO119" s="397"/>
      <c r="FP119" s="397"/>
      <c r="FQ119" s="401"/>
      <c r="FR119" s="401"/>
      <c r="FS119" s="401"/>
      <c r="FT119" s="401"/>
      <c r="FU119" s="402"/>
      <c r="FV119" s="403"/>
      <c r="FY119" s="1043" t="s">
        <v>540</v>
      </c>
      <c r="FZ119" s="869" t="s">
        <v>280</v>
      </c>
      <c r="GA119" s="870"/>
      <c r="GB119" s="871"/>
      <c r="GC119" s="872"/>
      <c r="GD119" s="873"/>
      <c r="GE119" s="1030">
        <f>SUM(GD120)</f>
        <v>7568400</v>
      </c>
      <c r="GF119" s="397"/>
      <c r="GG119" s="397"/>
      <c r="GH119" s="401"/>
      <c r="GI119" s="401"/>
      <c r="GJ119" s="401"/>
      <c r="GK119" s="401"/>
      <c r="GL119" s="402"/>
      <c r="GM119" s="403"/>
      <c r="GP119" s="622" t="s">
        <v>540</v>
      </c>
      <c r="GQ119" s="587" t="s">
        <v>280</v>
      </c>
      <c r="GR119" s="588"/>
      <c r="GS119" s="589"/>
      <c r="GT119" s="480"/>
      <c r="GU119" s="495"/>
      <c r="GV119" s="496">
        <f>SUM(GU120)</f>
        <v>6299580</v>
      </c>
      <c r="GW119" s="397"/>
      <c r="GX119" s="397"/>
      <c r="GY119" s="401"/>
      <c r="GZ119" s="401"/>
      <c r="HA119" s="401"/>
      <c r="HB119" s="401"/>
      <c r="HC119" s="402"/>
      <c r="HD119" s="403"/>
      <c r="HG119" s="622" t="s">
        <v>540</v>
      </c>
      <c r="HH119" s="587" t="s">
        <v>280</v>
      </c>
      <c r="HI119" s="588"/>
      <c r="HJ119" s="589"/>
      <c r="HK119" s="480"/>
      <c r="HL119" s="495"/>
      <c r="HM119" s="496">
        <f>SUM(HL120)</f>
        <v>11163109.180017829</v>
      </c>
      <c r="HN119" s="397"/>
      <c r="HO119" s="397"/>
      <c r="HP119" s="401"/>
      <c r="HQ119" s="401"/>
      <c r="HR119" s="401"/>
      <c r="HS119" s="401"/>
      <c r="HT119" s="402"/>
      <c r="HU119" s="403"/>
      <c r="HX119" s="622" t="s">
        <v>540</v>
      </c>
      <c r="HY119" s="587" t="s">
        <v>280</v>
      </c>
      <c r="HZ119" s="588"/>
      <c r="IA119" s="589"/>
      <c r="IB119" s="480"/>
      <c r="IC119" s="495"/>
      <c r="ID119" s="496">
        <f>SUM(IC120)</f>
        <v>9540000</v>
      </c>
      <c r="IE119" s="397"/>
      <c r="IF119" s="397"/>
      <c r="IG119" s="401"/>
      <c r="IH119" s="401"/>
      <c r="II119" s="401"/>
      <c r="IJ119" s="401"/>
      <c r="IK119" s="402"/>
      <c r="IL119" s="403"/>
      <c r="IO119" s="622" t="s">
        <v>540</v>
      </c>
      <c r="IP119" s="587" t="s">
        <v>280</v>
      </c>
      <c r="IQ119" s="588"/>
      <c r="IR119" s="589"/>
      <c r="IS119" s="480"/>
      <c r="IT119" s="495"/>
      <c r="IU119" s="496">
        <f>SUM(IT120)</f>
        <v>11448000</v>
      </c>
      <c r="IV119" s="397"/>
      <c r="IW119" s="397"/>
      <c r="IX119" s="401"/>
      <c r="IY119" s="401"/>
      <c r="IZ119" s="401"/>
      <c r="JA119" s="401"/>
      <c r="JB119" s="402"/>
      <c r="JC119" s="403"/>
      <c r="JF119" s="622" t="s">
        <v>540</v>
      </c>
      <c r="JG119" s="587" t="s">
        <v>280</v>
      </c>
      <c r="JH119" s="588"/>
      <c r="JI119" s="589"/>
      <c r="JJ119" s="480"/>
      <c r="JK119" s="495"/>
      <c r="JL119" s="496">
        <f>SUM(JK120)</f>
        <v>6223260</v>
      </c>
      <c r="JM119" s="397"/>
      <c r="JN119" s="397"/>
      <c r="JO119" s="401"/>
      <c r="JP119" s="401"/>
      <c r="JQ119" s="401"/>
      <c r="JR119" s="401"/>
      <c r="JS119" s="402"/>
      <c r="JT119" s="403"/>
    </row>
    <row r="120" spans="2:280" ht="63.75" customHeight="1" thickTop="1" thickBot="1">
      <c r="B120" s="483" t="s">
        <v>541</v>
      </c>
      <c r="C120" s="499" t="s">
        <v>281</v>
      </c>
      <c r="D120" s="485" t="s">
        <v>147</v>
      </c>
      <c r="E120" s="491">
        <v>3180</v>
      </c>
      <c r="F120" s="487"/>
      <c r="G120" s="488">
        <f>F120*E120</f>
        <v>0</v>
      </c>
      <c r="H120" s="489"/>
      <c r="K120" s="483"/>
      <c r="L120" s="499"/>
      <c r="M120" s="485"/>
      <c r="N120" s="491"/>
      <c r="O120" s="487"/>
      <c r="P120" s="488"/>
      <c r="Q120" s="489"/>
      <c r="R120" s="397" t="e">
        <f t="shared" si="1790"/>
        <v>#N/A</v>
      </c>
      <c r="S120" s="397" t="e">
        <f t="shared" si="1791"/>
        <v>#N/A</v>
      </c>
      <c r="T120" s="398" t="e">
        <f t="shared" si="1792"/>
        <v>#N/A</v>
      </c>
      <c r="U120" s="398">
        <f t="shared" si="1793"/>
        <v>0</v>
      </c>
      <c r="V120" s="398">
        <f t="shared" si="1794"/>
        <v>0</v>
      </c>
      <c r="W120" s="398" t="e">
        <f t="shared" si="1795"/>
        <v>#N/A</v>
      </c>
      <c r="X120" s="404">
        <f t="shared" si="1796"/>
        <v>0</v>
      </c>
      <c r="Y120" s="400">
        <f t="shared" si="1797"/>
        <v>0</v>
      </c>
      <c r="Z120" s="392"/>
      <c r="AA120" s="392"/>
      <c r="AB120" s="621" t="s">
        <v>541</v>
      </c>
      <c r="AC120" s="592" t="s">
        <v>281</v>
      </c>
      <c r="AD120" s="583" t="s">
        <v>147</v>
      </c>
      <c r="AE120" s="586">
        <v>3180</v>
      </c>
      <c r="AF120" s="487">
        <v>1929</v>
      </c>
      <c r="AG120" s="488">
        <f>AF120*AE120</f>
        <v>6134220</v>
      </c>
      <c r="AH120" s="489"/>
      <c r="AI120" s="397">
        <f t="shared" ref="AI120" si="1888">IF(EXACT(VLOOKUP(AB120,OFERTA_0,2,FALSE),AC120),1,0)</f>
        <v>1</v>
      </c>
      <c r="AJ120" s="397">
        <f t="shared" ref="AJ120" si="1889">IF(EXACT(VLOOKUP(AB120,OFERTA_0,3,FALSE),AD120),1,0)</f>
        <v>1</v>
      </c>
      <c r="AK120" s="398">
        <f t="shared" ref="AK120" si="1890">IF(EXACT(VLOOKUP(AB120,OFERTA_0,4,FALSE),AE120),1,0)</f>
        <v>1</v>
      </c>
      <c r="AL120" s="398">
        <f t="shared" ref="AL120" si="1891">IF(AF120=0,0,1)</f>
        <v>1</v>
      </c>
      <c r="AM120" s="398">
        <f t="shared" ref="AM120" si="1892">IF(AG120=0,0,1)</f>
        <v>1</v>
      </c>
      <c r="AN120" s="398">
        <f t="shared" ref="AN120" si="1893">PRODUCT(AI120:AM120)</f>
        <v>1</v>
      </c>
      <c r="AO120" s="404">
        <f t="shared" ref="AO120" si="1894">ROUND(AG120,0)</f>
        <v>6134220</v>
      </c>
      <c r="AP120" s="400">
        <f t="shared" ref="AP120" si="1895">AG120-AO120</f>
        <v>0</v>
      </c>
      <c r="AQ120" s="392"/>
      <c r="AR120" s="392"/>
      <c r="AS120" s="940" t="s">
        <v>541</v>
      </c>
      <c r="AT120" s="652" t="s">
        <v>281</v>
      </c>
      <c r="AU120" s="635" t="s">
        <v>147</v>
      </c>
      <c r="AV120" s="640">
        <v>3180</v>
      </c>
      <c r="AW120" s="637">
        <v>8603.4028400000007</v>
      </c>
      <c r="AX120" s="638">
        <f>AW120*AV120</f>
        <v>27358821.031200003</v>
      </c>
      <c r="AY120" s="928"/>
      <c r="AZ120" s="397">
        <f t="shared" ref="AZ120" si="1896">IF(EXACT(VLOOKUP(AS120,OFERTA_0,2,FALSE),AT120),1,0)</f>
        <v>1</v>
      </c>
      <c r="BA120" s="397">
        <f t="shared" ref="BA120" si="1897">IF(EXACT(VLOOKUP(AS120,OFERTA_0,3,FALSE),AU120),1,0)</f>
        <v>1</v>
      </c>
      <c r="BB120" s="398">
        <f t="shared" ref="BB120" si="1898">IF(EXACT(VLOOKUP(AS120,OFERTA_0,4,FALSE),AV120),1,0)</f>
        <v>1</v>
      </c>
      <c r="BC120" s="398">
        <f t="shared" ref="BC120" si="1899">IF(AW120=0,0,1)</f>
        <v>1</v>
      </c>
      <c r="BD120" s="398">
        <f t="shared" ref="BD120" si="1900">IF(AX120=0,0,1)</f>
        <v>1</v>
      </c>
      <c r="BE120" s="398">
        <f t="shared" ref="BE120" si="1901">PRODUCT(AZ120:BD120)</f>
        <v>1</v>
      </c>
      <c r="BF120" s="404">
        <f t="shared" ref="BF120" si="1902">ROUND(AX120,0)</f>
        <v>27358821</v>
      </c>
      <c r="BG120" s="400">
        <f t="shared" ref="BG120" si="1903">AX120-BF120</f>
        <v>3.1200002878904343E-2</v>
      </c>
      <c r="BJ120" s="957" t="s">
        <v>786</v>
      </c>
      <c r="BK120" s="1056" t="s">
        <v>281</v>
      </c>
      <c r="BL120" s="707" t="s">
        <v>645</v>
      </c>
      <c r="BM120" s="724">
        <v>3180</v>
      </c>
      <c r="BN120" s="709">
        <v>1965</v>
      </c>
      <c r="BO120" s="710">
        <v>6248700</v>
      </c>
      <c r="BP120" s="960"/>
      <c r="BQ120" s="397">
        <f t="shared" ref="BQ120" si="1904">IF(EXACT(VLOOKUP(BJ120,OFERTA_0,2,FALSE),BK120),1,0)</f>
        <v>1</v>
      </c>
      <c r="BR120" s="397">
        <f t="shared" ref="BR120" si="1905">IF(EXACT(VLOOKUP(BJ120,OFERTA_0,3,FALSE),BL120),1,0)</f>
        <v>1</v>
      </c>
      <c r="BS120" s="398">
        <f t="shared" ref="BS120" si="1906">IF(EXACT(VLOOKUP(BJ120,OFERTA_0,4,FALSE),BM120),1,0)</f>
        <v>1</v>
      </c>
      <c r="BT120" s="398">
        <f t="shared" ref="BT120" si="1907">IF(BN120=0,0,1)</f>
        <v>1</v>
      </c>
      <c r="BU120" s="398">
        <f t="shared" ref="BU120" si="1908">IF(BO120=0,0,1)</f>
        <v>1</v>
      </c>
      <c r="BV120" s="398">
        <f t="shared" ref="BV120" si="1909">PRODUCT(BQ120:BU120)</f>
        <v>1</v>
      </c>
      <c r="BW120" s="404">
        <f t="shared" ref="BW120" si="1910">ROUND(BO120,0)</f>
        <v>6248700</v>
      </c>
      <c r="BX120" s="400">
        <f t="shared" ref="BX120" si="1911">BO120-BW120</f>
        <v>0</v>
      </c>
      <c r="CA120" s="621" t="s">
        <v>541</v>
      </c>
      <c r="CB120" s="763" t="s">
        <v>281</v>
      </c>
      <c r="CC120" s="583" t="s">
        <v>147</v>
      </c>
      <c r="CD120" s="586">
        <v>3180</v>
      </c>
      <c r="CE120" s="756">
        <v>6250</v>
      </c>
      <c r="CF120" s="757">
        <f>CE120*CD120</f>
        <v>19875000</v>
      </c>
      <c r="CG120" s="977"/>
      <c r="CH120" s="397">
        <f t="shared" ref="CH120" si="1912">IF(EXACT(VLOOKUP(CA120,OFERTA_0,2,FALSE),CB120),1,0)</f>
        <v>1</v>
      </c>
      <c r="CI120" s="397">
        <f t="shared" ref="CI120" si="1913">IF(EXACT(VLOOKUP(CA120,OFERTA_0,3,FALSE),CC120),1,0)</f>
        <v>1</v>
      </c>
      <c r="CJ120" s="398">
        <f t="shared" ref="CJ120" si="1914">IF(EXACT(VLOOKUP(CA120,OFERTA_0,4,FALSE),CD120),1,0)</f>
        <v>1</v>
      </c>
      <c r="CK120" s="398">
        <f t="shared" ref="CK120" si="1915">IF(CE120=0,0,1)</f>
        <v>1</v>
      </c>
      <c r="CL120" s="398">
        <f t="shared" ref="CL120" si="1916">IF(CF120=0,0,1)</f>
        <v>1</v>
      </c>
      <c r="CM120" s="398">
        <f t="shared" ref="CM120" si="1917">PRODUCT(CH120:CL120)</f>
        <v>1</v>
      </c>
      <c r="CN120" s="404">
        <f t="shared" ref="CN120" si="1918">ROUND(CF120,0)</f>
        <v>19875000</v>
      </c>
      <c r="CO120" s="400">
        <f t="shared" ref="CO120" si="1919">CF120-CN120</f>
        <v>0</v>
      </c>
      <c r="CR120" s="1018" t="s">
        <v>541</v>
      </c>
      <c r="CS120" s="811" t="s">
        <v>281</v>
      </c>
      <c r="CT120" s="812" t="s">
        <v>147</v>
      </c>
      <c r="CU120" s="813">
        <v>3180</v>
      </c>
      <c r="CV120" s="814">
        <v>4176</v>
      </c>
      <c r="CW120" s="815">
        <f>CV120*CU120</f>
        <v>13279680</v>
      </c>
      <c r="CX120" s="1004"/>
      <c r="CY120" s="397">
        <f t="shared" ref="CY120" si="1920">IF(EXACT(VLOOKUP(CR120,OFERTA_0,2,FALSE),CS120),1,0)</f>
        <v>1</v>
      </c>
      <c r="CZ120" s="397">
        <f t="shared" ref="CZ120" si="1921">IF(EXACT(VLOOKUP(CR120,OFERTA_0,3,FALSE),CT120),1,0)</f>
        <v>1</v>
      </c>
      <c r="DA120" s="398">
        <f t="shared" ref="DA120" si="1922">IF(EXACT(VLOOKUP(CR120,OFERTA_0,4,FALSE),CU120),1,0)</f>
        <v>1</v>
      </c>
      <c r="DB120" s="398">
        <f t="shared" ref="DB120" si="1923">IF(CV120=0,0,1)</f>
        <v>1</v>
      </c>
      <c r="DC120" s="398">
        <f t="shared" ref="DC120" si="1924">IF(CW120=0,0,1)</f>
        <v>1</v>
      </c>
      <c r="DD120" s="398">
        <f t="shared" ref="DD120" si="1925">PRODUCT(CY120:DC120)</f>
        <v>1</v>
      </c>
      <c r="DE120" s="404">
        <f t="shared" ref="DE120" si="1926">ROUND(CW120,0)</f>
        <v>13279680</v>
      </c>
      <c r="DF120" s="400">
        <f t="shared" ref="DF120" si="1927">CW120-DE120</f>
        <v>0</v>
      </c>
      <c r="DI120" s="621" t="s">
        <v>541</v>
      </c>
      <c r="DJ120" s="592" t="s">
        <v>281</v>
      </c>
      <c r="DK120" s="583" t="s">
        <v>147</v>
      </c>
      <c r="DL120" s="586">
        <v>3180</v>
      </c>
      <c r="DM120" s="487">
        <v>1972</v>
      </c>
      <c r="DN120" s="488">
        <f>DM120*DL120</f>
        <v>6270960</v>
      </c>
      <c r="DO120" s="489"/>
      <c r="DP120" s="397">
        <f t="shared" ref="DP120" si="1928">IF(EXACT(VLOOKUP(DI120,OFERTA_0,2,FALSE),DJ120),1,0)</f>
        <v>1</v>
      </c>
      <c r="DQ120" s="397">
        <f t="shared" ref="DQ120" si="1929">IF(EXACT(VLOOKUP(DI120,OFERTA_0,3,FALSE),DK120),1,0)</f>
        <v>1</v>
      </c>
      <c r="DR120" s="398">
        <f t="shared" ref="DR120" si="1930">IF(EXACT(VLOOKUP(DI120,OFERTA_0,4,FALSE),DL120),1,0)</f>
        <v>1</v>
      </c>
      <c r="DS120" s="398">
        <f t="shared" ref="DS120" si="1931">IF(DM120=0,0,1)</f>
        <v>1</v>
      </c>
      <c r="DT120" s="398">
        <f t="shared" ref="DT120" si="1932">IF(DN120=0,0,1)</f>
        <v>1</v>
      </c>
      <c r="DU120" s="398">
        <f t="shared" ref="DU120" si="1933">PRODUCT(DP120:DT120)</f>
        <v>1</v>
      </c>
      <c r="DV120" s="404">
        <f t="shared" ref="DV120" si="1934">ROUND(DN120,0)</f>
        <v>6270960</v>
      </c>
      <c r="DW120" s="400">
        <f t="shared" ref="DW120" si="1935">DN120-DV120</f>
        <v>0</v>
      </c>
      <c r="DZ120" s="621" t="s">
        <v>541</v>
      </c>
      <c r="EA120" s="592" t="s">
        <v>281</v>
      </c>
      <c r="EB120" s="583" t="s">
        <v>147</v>
      </c>
      <c r="EC120" s="586">
        <v>3180</v>
      </c>
      <c r="ED120" s="487">
        <v>4653</v>
      </c>
      <c r="EE120" s="488">
        <f>ED120*EC120</f>
        <v>14796540</v>
      </c>
      <c r="EF120" s="489"/>
      <c r="EG120" s="397">
        <f t="shared" ref="EG120" si="1936">IF(EXACT(VLOOKUP(DZ120,OFERTA_0,2,FALSE),EA120),1,0)</f>
        <v>1</v>
      </c>
      <c r="EH120" s="397">
        <f t="shared" ref="EH120" si="1937">IF(EXACT(VLOOKUP(DZ120,OFERTA_0,3,FALSE),EB120),1,0)</f>
        <v>1</v>
      </c>
      <c r="EI120" s="398">
        <f t="shared" ref="EI120" si="1938">IF(EXACT(VLOOKUP(DZ120,OFERTA_0,4,FALSE),EC120),1,0)</f>
        <v>1</v>
      </c>
      <c r="EJ120" s="398">
        <f t="shared" ref="EJ120" si="1939">IF(ED120=0,0,1)</f>
        <v>1</v>
      </c>
      <c r="EK120" s="398">
        <f t="shared" ref="EK120" si="1940">IF(EE120=0,0,1)</f>
        <v>1</v>
      </c>
      <c r="EL120" s="398">
        <f t="shared" ref="EL120" si="1941">PRODUCT(EG120:EK120)</f>
        <v>1</v>
      </c>
      <c r="EM120" s="404">
        <f t="shared" ref="EM120" si="1942">ROUND(EE120,0)</f>
        <v>14796540</v>
      </c>
      <c r="EN120" s="400">
        <f t="shared" ref="EN120" si="1943">EE120-EM120</f>
        <v>0</v>
      </c>
      <c r="EQ120" s="621" t="s">
        <v>541</v>
      </c>
      <c r="ER120" s="592" t="s">
        <v>281</v>
      </c>
      <c r="ES120" s="583" t="s">
        <v>147</v>
      </c>
      <c r="ET120" s="586">
        <v>3180</v>
      </c>
      <c r="EU120" s="487">
        <v>5100</v>
      </c>
      <c r="EV120" s="488">
        <f>EU120*ET120</f>
        <v>16218000</v>
      </c>
      <c r="EW120" s="489"/>
      <c r="EX120" s="397">
        <f t="shared" ref="EX120" si="1944">IF(EXACT(VLOOKUP(EQ120,OFERTA_0,2,FALSE),ER120),1,0)</f>
        <v>1</v>
      </c>
      <c r="EY120" s="397">
        <f t="shared" ref="EY120" si="1945">IF(EXACT(VLOOKUP(EQ120,OFERTA_0,3,FALSE),ES120),1,0)</f>
        <v>1</v>
      </c>
      <c r="EZ120" s="398">
        <f t="shared" ref="EZ120" si="1946">IF(EXACT(VLOOKUP(EQ120,OFERTA_0,4,FALSE),ET120),1,0)</f>
        <v>1</v>
      </c>
      <c r="FA120" s="398">
        <f t="shared" ref="FA120" si="1947">IF(EU120=0,0,1)</f>
        <v>1</v>
      </c>
      <c r="FB120" s="398">
        <f t="shared" ref="FB120" si="1948">IF(EV120=0,0,1)</f>
        <v>1</v>
      </c>
      <c r="FC120" s="398">
        <f t="shared" ref="FC120" si="1949">PRODUCT(EX120:FB120)</f>
        <v>1</v>
      </c>
      <c r="FD120" s="404">
        <f t="shared" ref="FD120" si="1950">ROUND(EV120,0)</f>
        <v>16218000</v>
      </c>
      <c r="FE120" s="400">
        <f t="shared" ref="FE120" si="1951">EV120-FD120</f>
        <v>0</v>
      </c>
      <c r="FH120" s="621" t="s">
        <v>541</v>
      </c>
      <c r="FI120" s="592" t="s">
        <v>281</v>
      </c>
      <c r="FJ120" s="583" t="s">
        <v>147</v>
      </c>
      <c r="FK120" s="586">
        <v>3180</v>
      </c>
      <c r="FL120" s="487">
        <v>3705</v>
      </c>
      <c r="FM120" s="488">
        <f>FL120*FK120</f>
        <v>11781900</v>
      </c>
      <c r="FN120" s="489"/>
      <c r="FO120" s="397">
        <f t="shared" ref="FO120" si="1952">IF(EXACT(VLOOKUP(FH120,OFERTA_0,2,FALSE),FI120),1,0)</f>
        <v>1</v>
      </c>
      <c r="FP120" s="397">
        <f t="shared" ref="FP120" si="1953">IF(EXACT(VLOOKUP(FH120,OFERTA_0,3,FALSE),FJ120),1,0)</f>
        <v>1</v>
      </c>
      <c r="FQ120" s="398">
        <f t="shared" ref="FQ120" si="1954">IF(EXACT(VLOOKUP(FH120,OFERTA_0,4,FALSE),FK120),1,0)</f>
        <v>1</v>
      </c>
      <c r="FR120" s="398">
        <f t="shared" ref="FR120" si="1955">IF(FL120=0,0,1)</f>
        <v>1</v>
      </c>
      <c r="FS120" s="398">
        <f t="shared" ref="FS120" si="1956">IF(FM120=0,0,1)</f>
        <v>1</v>
      </c>
      <c r="FT120" s="398">
        <f t="shared" ref="FT120" si="1957">PRODUCT(FO120:FS120)</f>
        <v>1</v>
      </c>
      <c r="FU120" s="404">
        <f t="shared" ref="FU120" si="1958">ROUND(FM120,0)</f>
        <v>11781900</v>
      </c>
      <c r="FV120" s="400">
        <f t="shared" ref="FV120" si="1959">FM120-FU120</f>
        <v>0</v>
      </c>
      <c r="FY120" s="1042" t="s">
        <v>541</v>
      </c>
      <c r="FZ120" s="876" t="s">
        <v>281</v>
      </c>
      <c r="GA120" s="861" t="s">
        <v>147</v>
      </c>
      <c r="GB120" s="866">
        <v>3180</v>
      </c>
      <c r="GC120" s="863">
        <v>2380</v>
      </c>
      <c r="GD120" s="864">
        <f>GC120*GB120</f>
        <v>7568400</v>
      </c>
      <c r="GE120" s="1029"/>
      <c r="GF120" s="397">
        <f t="shared" ref="GF120" si="1960">IF(EXACT(VLOOKUP(FY120,OFERTA_0,2,FALSE),FZ120),1,0)</f>
        <v>1</v>
      </c>
      <c r="GG120" s="397">
        <f t="shared" ref="GG120" si="1961">IF(EXACT(VLOOKUP(FY120,OFERTA_0,3,FALSE),GA120),1,0)</f>
        <v>1</v>
      </c>
      <c r="GH120" s="398">
        <f t="shared" ref="GH120" si="1962">IF(EXACT(VLOOKUP(FY120,OFERTA_0,4,FALSE),GB120),1,0)</f>
        <v>1</v>
      </c>
      <c r="GI120" s="398">
        <f t="shared" ref="GI120" si="1963">IF(GC120=0,0,1)</f>
        <v>1</v>
      </c>
      <c r="GJ120" s="398">
        <f t="shared" ref="GJ120" si="1964">IF(GD120=0,0,1)</f>
        <v>1</v>
      </c>
      <c r="GK120" s="398">
        <f t="shared" ref="GK120" si="1965">PRODUCT(GF120:GJ120)</f>
        <v>1</v>
      </c>
      <c r="GL120" s="404">
        <f t="shared" ref="GL120" si="1966">ROUND(GD120,0)</f>
        <v>7568400</v>
      </c>
      <c r="GM120" s="400">
        <f t="shared" ref="GM120" si="1967">GD120-GL120</f>
        <v>0</v>
      </c>
      <c r="GP120" s="621" t="s">
        <v>541</v>
      </c>
      <c r="GQ120" s="592" t="s">
        <v>281</v>
      </c>
      <c r="GR120" s="583" t="s">
        <v>147</v>
      </c>
      <c r="GS120" s="586">
        <v>3180</v>
      </c>
      <c r="GT120" s="487">
        <v>1981</v>
      </c>
      <c r="GU120" s="488">
        <f>GT120*GS120</f>
        <v>6299580</v>
      </c>
      <c r="GV120" s="489"/>
      <c r="GW120" s="397">
        <f t="shared" ref="GW120" si="1968">IF(EXACT(VLOOKUP(GP120,OFERTA_0,2,FALSE),GQ120),1,0)</f>
        <v>1</v>
      </c>
      <c r="GX120" s="397">
        <f t="shared" ref="GX120" si="1969">IF(EXACT(VLOOKUP(GP120,OFERTA_0,3,FALSE),GR120),1,0)</f>
        <v>1</v>
      </c>
      <c r="GY120" s="398">
        <f t="shared" ref="GY120" si="1970">IF(EXACT(VLOOKUP(GP120,OFERTA_0,4,FALSE),GS120),1,0)</f>
        <v>1</v>
      </c>
      <c r="GZ120" s="398">
        <f t="shared" ref="GZ120" si="1971">IF(GT120=0,0,1)</f>
        <v>1</v>
      </c>
      <c r="HA120" s="398">
        <f t="shared" ref="HA120" si="1972">IF(GU120=0,0,1)</f>
        <v>1</v>
      </c>
      <c r="HB120" s="398">
        <f t="shared" ref="HB120" si="1973">PRODUCT(GW120:HA120)</f>
        <v>1</v>
      </c>
      <c r="HC120" s="404">
        <f t="shared" ref="HC120" si="1974">ROUND(GU120,0)</f>
        <v>6299580</v>
      </c>
      <c r="HD120" s="400">
        <f t="shared" ref="HD120" si="1975">GU120-HC120</f>
        <v>0</v>
      </c>
      <c r="HG120" s="621" t="s">
        <v>541</v>
      </c>
      <c r="HH120" s="592" t="s">
        <v>281</v>
      </c>
      <c r="HI120" s="583" t="s">
        <v>147</v>
      </c>
      <c r="HJ120" s="586">
        <v>3180</v>
      </c>
      <c r="HK120" s="487">
        <v>3510.4116918295058</v>
      </c>
      <c r="HL120" s="488">
        <f>HK120*HJ120</f>
        <v>11163109.180017829</v>
      </c>
      <c r="HM120" s="489"/>
      <c r="HN120" s="397">
        <f t="shared" ref="HN120" si="1976">IF(EXACT(VLOOKUP(HG120,OFERTA_0,2,FALSE),HH120),1,0)</f>
        <v>1</v>
      </c>
      <c r="HO120" s="397">
        <f t="shared" ref="HO120" si="1977">IF(EXACT(VLOOKUP(HG120,OFERTA_0,3,FALSE),HI120),1,0)</f>
        <v>1</v>
      </c>
      <c r="HP120" s="398">
        <f t="shared" ref="HP120" si="1978">IF(EXACT(VLOOKUP(HG120,OFERTA_0,4,FALSE),HJ120),1,0)</f>
        <v>1</v>
      </c>
      <c r="HQ120" s="398">
        <f t="shared" ref="HQ120" si="1979">IF(HK120=0,0,1)</f>
        <v>1</v>
      </c>
      <c r="HR120" s="398">
        <f t="shared" ref="HR120" si="1980">IF(HL120=0,0,1)</f>
        <v>1</v>
      </c>
      <c r="HS120" s="398">
        <f t="shared" ref="HS120" si="1981">PRODUCT(HN120:HR120)</f>
        <v>1</v>
      </c>
      <c r="HT120" s="404">
        <f t="shared" ref="HT120" si="1982">ROUND(HL120,0)</f>
        <v>11163109</v>
      </c>
      <c r="HU120" s="400">
        <f t="shared" ref="HU120" si="1983">HL120-HT120</f>
        <v>0.18001782894134521</v>
      </c>
      <c r="HX120" s="621" t="s">
        <v>541</v>
      </c>
      <c r="HY120" s="592" t="s">
        <v>281</v>
      </c>
      <c r="HZ120" s="583" t="s">
        <v>147</v>
      </c>
      <c r="IA120" s="586">
        <v>3180</v>
      </c>
      <c r="IB120" s="487">
        <v>3000</v>
      </c>
      <c r="IC120" s="488">
        <f>IB120*IA120</f>
        <v>9540000</v>
      </c>
      <c r="ID120" s="489"/>
      <c r="IE120" s="397">
        <f t="shared" ref="IE120" si="1984">IF(EXACT(VLOOKUP(HX120,OFERTA_0,2,FALSE),HY120),1,0)</f>
        <v>1</v>
      </c>
      <c r="IF120" s="397">
        <f t="shared" ref="IF120" si="1985">IF(EXACT(VLOOKUP(HX120,OFERTA_0,3,FALSE),HZ120),1,0)</f>
        <v>1</v>
      </c>
      <c r="IG120" s="398">
        <f t="shared" ref="IG120" si="1986">IF(EXACT(VLOOKUP(HX120,OFERTA_0,4,FALSE),IA120),1,0)</f>
        <v>1</v>
      </c>
      <c r="IH120" s="398">
        <f t="shared" ref="IH120" si="1987">IF(IB120=0,0,1)</f>
        <v>1</v>
      </c>
      <c r="II120" s="398">
        <f t="shared" ref="II120" si="1988">IF(IC120=0,0,1)</f>
        <v>1</v>
      </c>
      <c r="IJ120" s="398">
        <f t="shared" ref="IJ120" si="1989">PRODUCT(IE120:II120)</f>
        <v>1</v>
      </c>
      <c r="IK120" s="404">
        <f t="shared" ref="IK120" si="1990">ROUND(IC120,0)</f>
        <v>9540000</v>
      </c>
      <c r="IL120" s="400">
        <f t="shared" ref="IL120" si="1991">IC120-IK120</f>
        <v>0</v>
      </c>
      <c r="IO120" s="621" t="s">
        <v>541</v>
      </c>
      <c r="IP120" s="592" t="s">
        <v>281</v>
      </c>
      <c r="IQ120" s="583" t="s">
        <v>147</v>
      </c>
      <c r="IR120" s="586">
        <v>3180</v>
      </c>
      <c r="IS120" s="487">
        <v>3600</v>
      </c>
      <c r="IT120" s="488">
        <f>IS120*IR120</f>
        <v>11448000</v>
      </c>
      <c r="IU120" s="489"/>
      <c r="IV120" s="397">
        <f t="shared" ref="IV120" si="1992">IF(EXACT(VLOOKUP(IO120,OFERTA_0,2,FALSE),IP120),1,0)</f>
        <v>1</v>
      </c>
      <c r="IW120" s="397">
        <f t="shared" ref="IW120" si="1993">IF(EXACT(VLOOKUP(IO120,OFERTA_0,3,FALSE),IQ120),1,0)</f>
        <v>1</v>
      </c>
      <c r="IX120" s="398">
        <f t="shared" ref="IX120" si="1994">IF(EXACT(VLOOKUP(IO120,OFERTA_0,4,FALSE),IR120),1,0)</f>
        <v>1</v>
      </c>
      <c r="IY120" s="398">
        <f t="shared" ref="IY120" si="1995">IF(IS120=0,0,1)</f>
        <v>1</v>
      </c>
      <c r="IZ120" s="398">
        <f t="shared" ref="IZ120" si="1996">IF(IT120=0,0,1)</f>
        <v>1</v>
      </c>
      <c r="JA120" s="398">
        <f t="shared" ref="JA120" si="1997">PRODUCT(IV120:IZ120)</f>
        <v>1</v>
      </c>
      <c r="JB120" s="404">
        <f t="shared" ref="JB120" si="1998">ROUND(IT120,0)</f>
        <v>11448000</v>
      </c>
      <c r="JC120" s="400">
        <f t="shared" ref="JC120" si="1999">IT120-JB120</f>
        <v>0</v>
      </c>
      <c r="JF120" s="621" t="s">
        <v>541</v>
      </c>
      <c r="JG120" s="592" t="s">
        <v>281</v>
      </c>
      <c r="JH120" s="583" t="s">
        <v>147</v>
      </c>
      <c r="JI120" s="586">
        <v>3180</v>
      </c>
      <c r="JJ120" s="487">
        <v>1957</v>
      </c>
      <c r="JK120" s="488">
        <f>JJ120*JI120</f>
        <v>6223260</v>
      </c>
      <c r="JL120" s="489"/>
      <c r="JM120" s="397">
        <f t="shared" ref="JM120" si="2000">IF(EXACT(VLOOKUP(JF120,OFERTA_0,2,FALSE),JG120),1,0)</f>
        <v>1</v>
      </c>
      <c r="JN120" s="397">
        <f t="shared" ref="JN120" si="2001">IF(EXACT(VLOOKUP(JF120,OFERTA_0,3,FALSE),JH120),1,0)</f>
        <v>1</v>
      </c>
      <c r="JO120" s="398">
        <f t="shared" ref="JO120" si="2002">IF(EXACT(VLOOKUP(JF120,OFERTA_0,4,FALSE),JI120),1,0)</f>
        <v>1</v>
      </c>
      <c r="JP120" s="398">
        <f t="shared" ref="JP120" si="2003">IF(JJ120=0,0,1)</f>
        <v>1</v>
      </c>
      <c r="JQ120" s="398">
        <f t="shared" ref="JQ120" si="2004">IF(JK120=0,0,1)</f>
        <v>1</v>
      </c>
      <c r="JR120" s="398">
        <f t="shared" ref="JR120" si="2005">PRODUCT(JM120:JQ120)</f>
        <v>1</v>
      </c>
      <c r="JS120" s="404">
        <f t="shared" ref="JS120" si="2006">ROUND(JK120,0)</f>
        <v>6223260</v>
      </c>
      <c r="JT120" s="400">
        <f t="shared" ref="JT120" si="2007">JK120-JS120</f>
        <v>0</v>
      </c>
    </row>
    <row r="121" spans="2:280" ht="36" customHeight="1" thickTop="1" thickBot="1">
      <c r="B121" s="494" t="s">
        <v>542</v>
      </c>
      <c r="C121" s="477" t="s">
        <v>543</v>
      </c>
      <c r="D121" s="478"/>
      <c r="E121" s="479"/>
      <c r="F121" s="480"/>
      <c r="G121" s="495"/>
      <c r="H121" s="500">
        <f>SUM(G122)</f>
        <v>0</v>
      </c>
      <c r="K121" s="494"/>
      <c r="L121" s="477"/>
      <c r="M121" s="478"/>
      <c r="N121" s="479"/>
      <c r="O121" s="480"/>
      <c r="P121" s="495"/>
      <c r="Q121" s="500"/>
      <c r="R121" s="397"/>
      <c r="S121" s="397"/>
      <c r="T121" s="401"/>
      <c r="U121" s="401"/>
      <c r="V121" s="401"/>
      <c r="W121" s="401"/>
      <c r="X121" s="402"/>
      <c r="Y121" s="403"/>
      <c r="Z121" s="392"/>
      <c r="AA121" s="392"/>
      <c r="AB121" s="622" t="s">
        <v>542</v>
      </c>
      <c r="AC121" s="587" t="s">
        <v>543</v>
      </c>
      <c r="AD121" s="588"/>
      <c r="AE121" s="589"/>
      <c r="AF121" s="480"/>
      <c r="AG121" s="495"/>
      <c r="AH121" s="500">
        <f>SUM(AG122)</f>
        <v>440680</v>
      </c>
      <c r="AI121" s="397"/>
      <c r="AJ121" s="397"/>
      <c r="AK121" s="401"/>
      <c r="AL121" s="401"/>
      <c r="AM121" s="401"/>
      <c r="AN121" s="401"/>
      <c r="AO121" s="402"/>
      <c r="AP121" s="403"/>
      <c r="AQ121" s="392"/>
      <c r="AR121" s="392"/>
      <c r="AS121" s="941" t="s">
        <v>542</v>
      </c>
      <c r="AT121" s="653" t="s">
        <v>543</v>
      </c>
      <c r="AU121" s="644"/>
      <c r="AV121" s="645"/>
      <c r="AW121" s="646"/>
      <c r="AX121" s="647"/>
      <c r="AY121" s="930">
        <f>SUM(AX122:AX123)</f>
        <v>556478.42431999999</v>
      </c>
      <c r="AZ121" s="397"/>
      <c r="BA121" s="397"/>
      <c r="BB121" s="401"/>
      <c r="BC121" s="401"/>
      <c r="BD121" s="401"/>
      <c r="BE121" s="401"/>
      <c r="BF121" s="402"/>
      <c r="BG121" s="403"/>
      <c r="BJ121" s="716" t="s">
        <v>787</v>
      </c>
      <c r="BK121" s="716" t="s">
        <v>689</v>
      </c>
      <c r="BL121" s="717"/>
      <c r="BM121" s="717"/>
      <c r="BN121" s="717"/>
      <c r="BO121" s="717"/>
      <c r="BP121" s="966">
        <v>1509632</v>
      </c>
      <c r="BQ121" s="397"/>
      <c r="BR121" s="397"/>
      <c r="BS121" s="401"/>
      <c r="BT121" s="401"/>
      <c r="BU121" s="401"/>
      <c r="BV121" s="401"/>
      <c r="BW121" s="402"/>
      <c r="BX121" s="403"/>
      <c r="CA121" s="622" t="s">
        <v>542</v>
      </c>
      <c r="CB121" s="587" t="s">
        <v>543</v>
      </c>
      <c r="CC121" s="588"/>
      <c r="CD121" s="589"/>
      <c r="CE121" s="761"/>
      <c r="CF121" s="762"/>
      <c r="CG121" s="980">
        <f>SUM(CF122)</f>
        <v>151288.79999999999</v>
      </c>
      <c r="CH121" s="397"/>
      <c r="CI121" s="397"/>
      <c r="CJ121" s="401"/>
      <c r="CK121" s="401"/>
      <c r="CL121" s="401"/>
      <c r="CM121" s="401"/>
      <c r="CN121" s="402"/>
      <c r="CO121" s="403"/>
      <c r="CR121" s="1016" t="s">
        <v>542</v>
      </c>
      <c r="CS121" s="801" t="s">
        <v>543</v>
      </c>
      <c r="CT121" s="802"/>
      <c r="CU121" s="803"/>
      <c r="CV121" s="804"/>
      <c r="CW121" s="805"/>
      <c r="CX121" s="1000">
        <f>SUM(CW122:CW123)</f>
        <v>416208</v>
      </c>
      <c r="CY121" s="397"/>
      <c r="CZ121" s="397"/>
      <c r="DA121" s="401"/>
      <c r="DB121" s="401"/>
      <c r="DC121" s="401"/>
      <c r="DD121" s="401"/>
      <c r="DE121" s="402"/>
      <c r="DF121" s="403"/>
      <c r="DI121" s="622" t="s">
        <v>542</v>
      </c>
      <c r="DJ121" s="587" t="s">
        <v>543</v>
      </c>
      <c r="DK121" s="588"/>
      <c r="DL121" s="589"/>
      <c r="DM121" s="480"/>
      <c r="DN121" s="495"/>
      <c r="DO121" s="500">
        <f>SUM(DN122:DN123)</f>
        <v>1514208</v>
      </c>
      <c r="DP121" s="397"/>
      <c r="DQ121" s="397"/>
      <c r="DR121" s="401"/>
      <c r="DS121" s="401"/>
      <c r="DT121" s="401"/>
      <c r="DU121" s="401"/>
      <c r="DV121" s="402"/>
      <c r="DW121" s="403"/>
      <c r="DZ121" s="622" t="s">
        <v>542</v>
      </c>
      <c r="EA121" s="587" t="s">
        <v>543</v>
      </c>
      <c r="EB121" s="588"/>
      <c r="EC121" s="589"/>
      <c r="ED121" s="480"/>
      <c r="EE121" s="495"/>
      <c r="EF121" s="500">
        <f>SUM(EE122)</f>
        <v>452448</v>
      </c>
      <c r="EG121" s="397"/>
      <c r="EH121" s="397"/>
      <c r="EI121" s="401"/>
      <c r="EJ121" s="401"/>
      <c r="EK121" s="401"/>
      <c r="EL121" s="401"/>
      <c r="EM121" s="402"/>
      <c r="EN121" s="403"/>
      <c r="EQ121" s="622" t="s">
        <v>542</v>
      </c>
      <c r="ER121" s="587" t="s">
        <v>543</v>
      </c>
      <c r="ES121" s="588"/>
      <c r="ET121" s="589"/>
      <c r="EU121" s="480"/>
      <c r="EV121" s="495"/>
      <c r="EW121" s="500">
        <f>SUM(EV122)</f>
        <v>608000</v>
      </c>
      <c r="EX121" s="397"/>
      <c r="EY121" s="397"/>
      <c r="EZ121" s="401"/>
      <c r="FA121" s="401"/>
      <c r="FB121" s="401"/>
      <c r="FC121" s="401"/>
      <c r="FD121" s="402"/>
      <c r="FE121" s="403"/>
      <c r="FH121" s="622" t="s">
        <v>542</v>
      </c>
      <c r="FI121" s="587" t="s">
        <v>543</v>
      </c>
      <c r="FJ121" s="588"/>
      <c r="FK121" s="589"/>
      <c r="FL121" s="480"/>
      <c r="FM121" s="495"/>
      <c r="FN121" s="500">
        <f>SUM(FM122)</f>
        <v>366600</v>
      </c>
      <c r="FO121" s="397"/>
      <c r="FP121" s="397"/>
      <c r="FQ121" s="401"/>
      <c r="FR121" s="401"/>
      <c r="FS121" s="401"/>
      <c r="FT121" s="401"/>
      <c r="FU121" s="402"/>
      <c r="FV121" s="403"/>
      <c r="FY121" s="1043" t="s">
        <v>542</v>
      </c>
      <c r="FZ121" s="869" t="s">
        <v>543</v>
      </c>
      <c r="GA121" s="870"/>
      <c r="GB121" s="871"/>
      <c r="GC121" s="872"/>
      <c r="GD121" s="873"/>
      <c r="GE121" s="1031">
        <f>SUM(GD122)</f>
        <v>100000</v>
      </c>
      <c r="GF121" s="397"/>
      <c r="GG121" s="397"/>
      <c r="GH121" s="401"/>
      <c r="GI121" s="401"/>
      <c r="GJ121" s="401"/>
      <c r="GK121" s="401"/>
      <c r="GL121" s="402"/>
      <c r="GM121" s="403"/>
      <c r="GP121" s="622" t="s">
        <v>542</v>
      </c>
      <c r="GQ121" s="587" t="s">
        <v>543</v>
      </c>
      <c r="GR121" s="588"/>
      <c r="GS121" s="589"/>
      <c r="GT121" s="480"/>
      <c r="GU121" s="495"/>
      <c r="GV121" s="500">
        <f>SUM(GU122:GU123)</f>
        <v>1521792</v>
      </c>
      <c r="GW121" s="397"/>
      <c r="GX121" s="397"/>
      <c r="GY121" s="401"/>
      <c r="GZ121" s="401"/>
      <c r="HA121" s="401"/>
      <c r="HB121" s="401"/>
      <c r="HC121" s="402"/>
      <c r="HD121" s="403"/>
      <c r="HG121" s="622" t="s">
        <v>542</v>
      </c>
      <c r="HH121" s="587" t="s">
        <v>543</v>
      </c>
      <c r="HI121" s="588"/>
      <c r="HJ121" s="589"/>
      <c r="HK121" s="480"/>
      <c r="HL121" s="495"/>
      <c r="HM121" s="500">
        <f>SUM(HL122)</f>
        <v>266388.12398769206</v>
      </c>
      <c r="HN121" s="397"/>
      <c r="HO121" s="397"/>
      <c r="HP121" s="401"/>
      <c r="HQ121" s="401"/>
      <c r="HR121" s="401"/>
      <c r="HS121" s="401"/>
      <c r="HT121" s="402"/>
      <c r="HU121" s="403"/>
      <c r="HX121" s="622" t="s">
        <v>542</v>
      </c>
      <c r="HY121" s="587" t="s">
        <v>543</v>
      </c>
      <c r="HZ121" s="588"/>
      <c r="IA121" s="589"/>
      <c r="IB121" s="480"/>
      <c r="IC121" s="495"/>
      <c r="ID121" s="500">
        <f>SUM(IC122)</f>
        <v>240000</v>
      </c>
      <c r="IE121" s="397"/>
      <c r="IF121" s="397"/>
      <c r="IG121" s="401"/>
      <c r="IH121" s="401"/>
      <c r="II121" s="401"/>
      <c r="IJ121" s="401"/>
      <c r="IK121" s="402"/>
      <c r="IL121" s="403"/>
      <c r="IO121" s="622" t="s">
        <v>542</v>
      </c>
      <c r="IP121" s="587" t="s">
        <v>543</v>
      </c>
      <c r="IQ121" s="588"/>
      <c r="IR121" s="589"/>
      <c r="IS121" s="480"/>
      <c r="IT121" s="495"/>
      <c r="IU121" s="500">
        <f>SUM(IT122)</f>
        <v>48000</v>
      </c>
      <c r="IV121" s="397"/>
      <c r="IW121" s="397"/>
      <c r="IX121" s="401"/>
      <c r="IY121" s="401"/>
      <c r="IZ121" s="401"/>
      <c r="JA121" s="401"/>
      <c r="JB121" s="402"/>
      <c r="JC121" s="403"/>
      <c r="JF121" s="622" t="s">
        <v>542</v>
      </c>
      <c r="JG121" s="587" t="s">
        <v>543</v>
      </c>
      <c r="JH121" s="588"/>
      <c r="JI121" s="589"/>
      <c r="JJ121" s="480"/>
      <c r="JK121" s="495"/>
      <c r="JL121" s="500">
        <f>SUM(JK122:JK123)</f>
        <v>1502016</v>
      </c>
      <c r="JM121" s="397"/>
      <c r="JN121" s="397"/>
      <c r="JO121" s="401"/>
      <c r="JP121" s="401"/>
      <c r="JQ121" s="401"/>
      <c r="JR121" s="401"/>
      <c r="JS121" s="402"/>
      <c r="JT121" s="403"/>
    </row>
    <row r="122" spans="2:280" ht="23.25" customHeight="1" thickTop="1">
      <c r="B122" s="508" t="s">
        <v>544</v>
      </c>
      <c r="C122" s="499" t="s">
        <v>296</v>
      </c>
      <c r="D122" s="509" t="s">
        <v>147</v>
      </c>
      <c r="E122" s="510">
        <v>8</v>
      </c>
      <c r="F122" s="511"/>
      <c r="G122" s="488">
        <f t="shared" ref="G122:G123" si="2008">F122*E122</f>
        <v>0</v>
      </c>
      <c r="H122" s="489"/>
      <c r="K122" s="508"/>
      <c r="L122" s="499"/>
      <c r="M122" s="509"/>
      <c r="N122" s="510"/>
      <c r="O122" s="511"/>
      <c r="P122" s="580"/>
      <c r="Q122" s="489"/>
      <c r="R122" s="397" t="e">
        <f t="shared" ref="R122:R123" si="2009">IF(EXACT(VLOOKUP(K122,OFERTA_0,2,FALSE),L122),1,0)</f>
        <v>#N/A</v>
      </c>
      <c r="S122" s="397" t="e">
        <f t="shared" ref="S122:S123" si="2010">IF(EXACT(VLOOKUP(K122,OFERTA_0,3,FALSE),M122),1,0)</f>
        <v>#N/A</v>
      </c>
      <c r="T122" s="398" t="e">
        <f t="shared" ref="T122:T123" si="2011">IF(EXACT(VLOOKUP(K122,OFERTA_0,4,FALSE),N122),1,0)</f>
        <v>#N/A</v>
      </c>
      <c r="U122" s="398">
        <f t="shared" ref="U122:U123" si="2012">IF(O122=0,0,1)</f>
        <v>0</v>
      </c>
      <c r="V122" s="398">
        <f t="shared" ref="V122:V123" si="2013">IF(P122=0,0,1)</f>
        <v>0</v>
      </c>
      <c r="W122" s="398" t="e">
        <f t="shared" ref="W122:W123" si="2014">PRODUCT(R122:V122)</f>
        <v>#N/A</v>
      </c>
      <c r="X122" s="404">
        <f t="shared" ref="X122:X123" si="2015">ROUND(P122,0)</f>
        <v>0</v>
      </c>
      <c r="Y122" s="400">
        <f t="shared" ref="Y122:Y123" si="2016">P122-X122</f>
        <v>0</v>
      </c>
      <c r="Z122" s="392"/>
      <c r="AA122" s="392"/>
      <c r="AB122" s="625" t="s">
        <v>544</v>
      </c>
      <c r="AC122" s="592" t="s">
        <v>296</v>
      </c>
      <c r="AD122" s="594" t="s">
        <v>147</v>
      </c>
      <c r="AE122" s="595">
        <v>8</v>
      </c>
      <c r="AF122" s="511">
        <v>55085</v>
      </c>
      <c r="AG122" s="488">
        <f t="shared" ref="AG122:AG123" si="2017">AF122*AE122</f>
        <v>440680</v>
      </c>
      <c r="AH122" s="489"/>
      <c r="AI122" s="397">
        <f t="shared" ref="AI122" si="2018">IF(EXACT(VLOOKUP(AB122,OFERTA_0,2,FALSE),AC122),1,0)</f>
        <v>1</v>
      </c>
      <c r="AJ122" s="397">
        <f t="shared" ref="AJ122" si="2019">IF(EXACT(VLOOKUP(AB122,OFERTA_0,3,FALSE),AD122),1,0)</f>
        <v>1</v>
      </c>
      <c r="AK122" s="398">
        <f t="shared" ref="AK122" si="2020">IF(EXACT(VLOOKUP(AB122,OFERTA_0,4,FALSE),AE122),1,0)</f>
        <v>1</v>
      </c>
      <c r="AL122" s="398">
        <f t="shared" ref="AL122:AL123" si="2021">IF(AF122=0,0,1)</f>
        <v>1</v>
      </c>
      <c r="AM122" s="398">
        <f t="shared" ref="AM122:AM123" si="2022">IF(AG122=0,0,1)</f>
        <v>1</v>
      </c>
      <c r="AN122" s="398">
        <f t="shared" ref="AN122:AN123" si="2023">PRODUCT(AI122:AM122)</f>
        <v>1</v>
      </c>
      <c r="AO122" s="404">
        <f t="shared" ref="AO122:AO123" si="2024">ROUND(AG122,0)</f>
        <v>440680</v>
      </c>
      <c r="AP122" s="400">
        <f t="shared" ref="AP122:AP123" si="2025">AG122-AO122</f>
        <v>0</v>
      </c>
      <c r="AQ122" s="392"/>
      <c r="AR122" s="392"/>
      <c r="AS122" s="944" t="s">
        <v>544</v>
      </c>
      <c r="AT122" s="652" t="s">
        <v>296</v>
      </c>
      <c r="AU122" s="658" t="s">
        <v>147</v>
      </c>
      <c r="AV122" s="659">
        <v>8</v>
      </c>
      <c r="AW122" s="660">
        <v>17044.2952</v>
      </c>
      <c r="AX122" s="638">
        <f t="shared" ref="AX122:AX123" si="2026">AW122*AV122</f>
        <v>136354.3616</v>
      </c>
      <c r="AY122" s="928"/>
      <c r="AZ122" s="397">
        <f t="shared" ref="AZ122" si="2027">IF(EXACT(VLOOKUP(AS122,OFERTA_0,2,FALSE),AT122),1,0)</f>
        <v>1</v>
      </c>
      <c r="BA122" s="397">
        <f t="shared" ref="BA122" si="2028">IF(EXACT(VLOOKUP(AS122,OFERTA_0,3,FALSE),AU122),1,0)</f>
        <v>1</v>
      </c>
      <c r="BB122" s="398">
        <f t="shared" ref="BB122" si="2029">IF(EXACT(VLOOKUP(AS122,OFERTA_0,4,FALSE),AV122),1,0)</f>
        <v>1</v>
      </c>
      <c r="BC122" s="398">
        <f t="shared" ref="BC122:BC123" si="2030">IF(AW122=0,0,1)</f>
        <v>1</v>
      </c>
      <c r="BD122" s="398">
        <f t="shared" ref="BD122:BD123" si="2031">IF(AX122=0,0,1)</f>
        <v>1</v>
      </c>
      <c r="BE122" s="398">
        <f t="shared" ref="BE122:BE123" si="2032">PRODUCT(AZ122:BD122)</f>
        <v>1</v>
      </c>
      <c r="BF122" s="404">
        <f t="shared" ref="BF122:BF123" si="2033">ROUND(AX122,0)</f>
        <v>136354</v>
      </c>
      <c r="BG122" s="400">
        <f t="shared" ref="BG122:BG123" si="2034">AX122-BF122</f>
        <v>0.36160000000381842</v>
      </c>
      <c r="BJ122" s="958" t="s">
        <v>788</v>
      </c>
      <c r="BK122" s="1056" t="s">
        <v>296</v>
      </c>
      <c r="BL122" s="711" t="s">
        <v>645</v>
      </c>
      <c r="BM122" s="719">
        <v>8</v>
      </c>
      <c r="BN122" s="713">
        <v>56104</v>
      </c>
      <c r="BO122" s="714">
        <v>448832</v>
      </c>
      <c r="BP122" s="960"/>
      <c r="BQ122" s="397">
        <f t="shared" ref="BQ122" si="2035">IF(EXACT(VLOOKUP(BJ122,OFERTA_0,2,FALSE),BK122),1,0)</f>
        <v>1</v>
      </c>
      <c r="BR122" s="397">
        <f t="shared" ref="BR122" si="2036">IF(EXACT(VLOOKUP(BJ122,OFERTA_0,3,FALSE),BL122),1,0)</f>
        <v>1</v>
      </c>
      <c r="BS122" s="398">
        <f t="shared" ref="BS122" si="2037">IF(EXACT(VLOOKUP(BJ122,OFERTA_0,4,FALSE),BM122),1,0)</f>
        <v>1</v>
      </c>
      <c r="BT122" s="398">
        <f t="shared" ref="BT122:BT123" si="2038">IF(BN122=0,0,1)</f>
        <v>1</v>
      </c>
      <c r="BU122" s="398">
        <f t="shared" ref="BU122:BU123" si="2039">IF(BO122=0,0,1)</f>
        <v>1</v>
      </c>
      <c r="BV122" s="398">
        <f t="shared" ref="BV122:BV123" si="2040">PRODUCT(BQ122:BU122)</f>
        <v>1</v>
      </c>
      <c r="BW122" s="404">
        <f t="shared" ref="BW122:BW123" si="2041">ROUND(BO122,0)</f>
        <v>448832</v>
      </c>
      <c r="BX122" s="400">
        <f t="shared" ref="BX122:BX123" si="2042">BO122-BW122</f>
        <v>0</v>
      </c>
      <c r="CA122" s="625" t="s">
        <v>544</v>
      </c>
      <c r="CB122" s="763" t="s">
        <v>296</v>
      </c>
      <c r="CC122" s="594" t="s">
        <v>147</v>
      </c>
      <c r="CD122" s="595">
        <v>8</v>
      </c>
      <c r="CE122" s="765">
        <v>18911.099999999999</v>
      </c>
      <c r="CF122" s="757">
        <f t="shared" ref="CF122:CF123" si="2043">CE122*CD122</f>
        <v>151288.79999999999</v>
      </c>
      <c r="CG122" s="997"/>
      <c r="CH122" s="397">
        <f t="shared" ref="CH122" si="2044">IF(EXACT(VLOOKUP(CA122,OFERTA_0,2,FALSE),CB122),1,0)</f>
        <v>1</v>
      </c>
      <c r="CI122" s="397">
        <f t="shared" ref="CI122" si="2045">IF(EXACT(VLOOKUP(CA122,OFERTA_0,3,FALSE),CC122),1,0)</f>
        <v>1</v>
      </c>
      <c r="CJ122" s="398">
        <f t="shared" ref="CJ122" si="2046">IF(EXACT(VLOOKUP(CA122,OFERTA_0,4,FALSE),CD122),1,0)</f>
        <v>1</v>
      </c>
      <c r="CK122" s="398">
        <f t="shared" ref="CK122:CK123" si="2047">IF(CE122=0,0,1)</f>
        <v>1</v>
      </c>
      <c r="CL122" s="398">
        <f t="shared" ref="CL122:CL123" si="2048">IF(CF122=0,0,1)</f>
        <v>1</v>
      </c>
      <c r="CM122" s="398">
        <f t="shared" ref="CM122:CM123" si="2049">PRODUCT(CH122:CL122)</f>
        <v>1</v>
      </c>
      <c r="CN122" s="404">
        <f t="shared" ref="CN122:CN123" si="2050">ROUND(CF122,0)</f>
        <v>151289</v>
      </c>
      <c r="CO122" s="400">
        <f t="shared" ref="CO122:CO123" si="2051">CF122-CN122</f>
        <v>-0.20000000001164153</v>
      </c>
      <c r="CR122" s="1014" t="s">
        <v>544</v>
      </c>
      <c r="CS122" s="824" t="s">
        <v>296</v>
      </c>
      <c r="CT122" s="825" t="s">
        <v>147</v>
      </c>
      <c r="CU122" s="790">
        <v>8</v>
      </c>
      <c r="CV122" s="791">
        <v>16008</v>
      </c>
      <c r="CW122" s="826">
        <f t="shared" ref="CW122:CW123" si="2052">CV122*CU122</f>
        <v>128064</v>
      </c>
      <c r="CX122" s="1001"/>
      <c r="CY122" s="397">
        <f t="shared" ref="CY122" si="2053">IF(EXACT(VLOOKUP(CR122,OFERTA_0,2,FALSE),CS122),1,0)</f>
        <v>1</v>
      </c>
      <c r="CZ122" s="397">
        <f t="shared" ref="CZ122" si="2054">IF(EXACT(VLOOKUP(CR122,OFERTA_0,3,FALSE),CT122),1,0)</f>
        <v>1</v>
      </c>
      <c r="DA122" s="398">
        <f t="shared" ref="DA122" si="2055">IF(EXACT(VLOOKUP(CR122,OFERTA_0,4,FALSE),CU122),1,0)</f>
        <v>1</v>
      </c>
      <c r="DB122" s="398">
        <f t="shared" ref="DB122:DB123" si="2056">IF(CV122=0,0,1)</f>
        <v>1</v>
      </c>
      <c r="DC122" s="398">
        <f t="shared" ref="DC122:DC123" si="2057">IF(CW122=0,0,1)</f>
        <v>1</v>
      </c>
      <c r="DD122" s="398">
        <f t="shared" ref="DD122:DD123" si="2058">PRODUCT(CY122:DC122)</f>
        <v>1</v>
      </c>
      <c r="DE122" s="404">
        <f t="shared" ref="DE122:DE123" si="2059">ROUND(CW122,0)</f>
        <v>128064</v>
      </c>
      <c r="DF122" s="400">
        <f t="shared" ref="DF122:DF123" si="2060">CW122-DE122</f>
        <v>0</v>
      </c>
      <c r="DI122" s="625" t="s">
        <v>544</v>
      </c>
      <c r="DJ122" s="592" t="s">
        <v>296</v>
      </c>
      <c r="DK122" s="594" t="s">
        <v>147</v>
      </c>
      <c r="DL122" s="595">
        <v>8</v>
      </c>
      <c r="DM122" s="511">
        <v>56274</v>
      </c>
      <c r="DN122" s="488">
        <f>DM122*DL122</f>
        <v>450192</v>
      </c>
      <c r="DO122" s="489"/>
      <c r="DP122" s="397">
        <f t="shared" ref="DP122" si="2061">IF(EXACT(VLOOKUP(DI122,OFERTA_0,2,FALSE),DJ122),1,0)</f>
        <v>1</v>
      </c>
      <c r="DQ122" s="397">
        <f t="shared" ref="DQ122" si="2062">IF(EXACT(VLOOKUP(DI122,OFERTA_0,3,FALSE),DK122),1,0)</f>
        <v>1</v>
      </c>
      <c r="DR122" s="398">
        <f t="shared" ref="DR122" si="2063">IF(EXACT(VLOOKUP(DI122,OFERTA_0,4,FALSE),DL122),1,0)</f>
        <v>1</v>
      </c>
      <c r="DS122" s="398">
        <f t="shared" ref="DS122:DS123" si="2064">IF(DM122=0,0,1)</f>
        <v>1</v>
      </c>
      <c r="DT122" s="398">
        <f t="shared" ref="DT122:DT123" si="2065">IF(DN122=0,0,1)</f>
        <v>1</v>
      </c>
      <c r="DU122" s="398">
        <f t="shared" ref="DU122:DU123" si="2066">PRODUCT(DP122:DT122)</f>
        <v>1</v>
      </c>
      <c r="DV122" s="404">
        <f t="shared" ref="DV122:DV123" si="2067">ROUND(DN122,0)</f>
        <v>450192</v>
      </c>
      <c r="DW122" s="400">
        <f t="shared" ref="DW122:DW123" si="2068">DN122-DV122</f>
        <v>0</v>
      </c>
      <c r="DZ122" s="625" t="s">
        <v>544</v>
      </c>
      <c r="EA122" s="592" t="s">
        <v>296</v>
      </c>
      <c r="EB122" s="594" t="s">
        <v>147</v>
      </c>
      <c r="EC122" s="595">
        <v>8</v>
      </c>
      <c r="ED122" s="511">
        <v>56556</v>
      </c>
      <c r="EE122" s="488">
        <f t="shared" ref="EE122:EE123" si="2069">ED122*EC122</f>
        <v>452448</v>
      </c>
      <c r="EF122" s="489"/>
      <c r="EG122" s="397">
        <f t="shared" ref="EG122" si="2070">IF(EXACT(VLOOKUP(DZ122,OFERTA_0,2,FALSE),EA122),1,0)</f>
        <v>1</v>
      </c>
      <c r="EH122" s="397">
        <f t="shared" ref="EH122" si="2071">IF(EXACT(VLOOKUP(DZ122,OFERTA_0,3,FALSE),EB122),1,0)</f>
        <v>1</v>
      </c>
      <c r="EI122" s="398">
        <f t="shared" ref="EI122" si="2072">IF(EXACT(VLOOKUP(DZ122,OFERTA_0,4,FALSE),EC122),1,0)</f>
        <v>1</v>
      </c>
      <c r="EJ122" s="398">
        <f t="shared" ref="EJ122:EJ123" si="2073">IF(ED122=0,0,1)</f>
        <v>1</v>
      </c>
      <c r="EK122" s="398">
        <f t="shared" ref="EK122:EK123" si="2074">IF(EE122=0,0,1)</f>
        <v>1</v>
      </c>
      <c r="EL122" s="398">
        <f t="shared" ref="EL122:EL123" si="2075">PRODUCT(EG122:EK122)</f>
        <v>1</v>
      </c>
      <c r="EM122" s="404">
        <f t="shared" ref="EM122:EM123" si="2076">ROUND(EE122,0)</f>
        <v>452448</v>
      </c>
      <c r="EN122" s="400">
        <f t="shared" ref="EN122:EN123" si="2077">EE122-EM122</f>
        <v>0</v>
      </c>
      <c r="EQ122" s="625" t="s">
        <v>544</v>
      </c>
      <c r="ER122" s="592" t="s">
        <v>296</v>
      </c>
      <c r="ES122" s="594" t="s">
        <v>147</v>
      </c>
      <c r="ET122" s="595">
        <v>8</v>
      </c>
      <c r="EU122" s="511">
        <v>76000</v>
      </c>
      <c r="EV122" s="488">
        <f t="shared" ref="EV122:EV123" si="2078">EU122*ET122</f>
        <v>608000</v>
      </c>
      <c r="EW122" s="489"/>
      <c r="EX122" s="397">
        <f t="shared" ref="EX122" si="2079">IF(EXACT(VLOOKUP(EQ122,OFERTA_0,2,FALSE),ER122),1,0)</f>
        <v>1</v>
      </c>
      <c r="EY122" s="397">
        <f t="shared" ref="EY122" si="2080">IF(EXACT(VLOOKUP(EQ122,OFERTA_0,3,FALSE),ES122),1,0)</f>
        <v>1</v>
      </c>
      <c r="EZ122" s="398">
        <f t="shared" ref="EZ122" si="2081">IF(EXACT(VLOOKUP(EQ122,OFERTA_0,4,FALSE),ET122),1,0)</f>
        <v>1</v>
      </c>
      <c r="FA122" s="398">
        <f t="shared" ref="FA122:FA123" si="2082">IF(EU122=0,0,1)</f>
        <v>1</v>
      </c>
      <c r="FB122" s="398">
        <f t="shared" ref="FB122:FB123" si="2083">IF(EV122=0,0,1)</f>
        <v>1</v>
      </c>
      <c r="FC122" s="398">
        <f t="shared" ref="FC122:FC123" si="2084">PRODUCT(EX122:FB122)</f>
        <v>1</v>
      </c>
      <c r="FD122" s="404">
        <f t="shared" ref="FD122:FD123" si="2085">ROUND(EV122,0)</f>
        <v>608000</v>
      </c>
      <c r="FE122" s="400">
        <f t="shared" ref="FE122:FE123" si="2086">EV122-FD122</f>
        <v>0</v>
      </c>
      <c r="FH122" s="625" t="s">
        <v>544</v>
      </c>
      <c r="FI122" s="592" t="s">
        <v>296</v>
      </c>
      <c r="FJ122" s="594" t="s">
        <v>147</v>
      </c>
      <c r="FK122" s="595">
        <v>8</v>
      </c>
      <c r="FL122" s="511">
        <v>45825</v>
      </c>
      <c r="FM122" s="488">
        <f>FL122*FK122</f>
        <v>366600</v>
      </c>
      <c r="FN122" s="489"/>
      <c r="FO122" s="397">
        <f t="shared" ref="FO122" si="2087">IF(EXACT(VLOOKUP(FH122,OFERTA_0,2,FALSE),FI122),1,0)</f>
        <v>1</v>
      </c>
      <c r="FP122" s="397">
        <f t="shared" ref="FP122" si="2088">IF(EXACT(VLOOKUP(FH122,OFERTA_0,3,FALSE),FJ122),1,0)</f>
        <v>1</v>
      </c>
      <c r="FQ122" s="398">
        <f t="shared" ref="FQ122" si="2089">IF(EXACT(VLOOKUP(FH122,OFERTA_0,4,FALSE),FK122),1,0)</f>
        <v>1</v>
      </c>
      <c r="FR122" s="398">
        <f t="shared" ref="FR122:FR123" si="2090">IF(FL122=0,0,1)</f>
        <v>1</v>
      </c>
      <c r="FS122" s="398">
        <f t="shared" ref="FS122:FS123" si="2091">IF(FM122=0,0,1)</f>
        <v>1</v>
      </c>
      <c r="FT122" s="398">
        <f t="shared" ref="FT122:FT123" si="2092">PRODUCT(FO122:FS122)</f>
        <v>1</v>
      </c>
      <c r="FU122" s="404">
        <f t="shared" ref="FU122:FU123" si="2093">ROUND(FM122,0)</f>
        <v>366600</v>
      </c>
      <c r="FV122" s="400">
        <f t="shared" ref="FV122:FV123" si="2094">FM122-FU122</f>
        <v>0</v>
      </c>
      <c r="FY122" s="1046" t="s">
        <v>544</v>
      </c>
      <c r="FZ122" s="876" t="s">
        <v>296</v>
      </c>
      <c r="GA122" s="880" t="s">
        <v>147</v>
      </c>
      <c r="GB122" s="881">
        <v>8</v>
      </c>
      <c r="GC122" s="882">
        <v>12500</v>
      </c>
      <c r="GD122" s="864">
        <f t="shared" ref="GD122:GD123" si="2095">GC122*GB122</f>
        <v>100000</v>
      </c>
      <c r="GE122" s="1029"/>
      <c r="GF122" s="397">
        <f t="shared" ref="GF122" si="2096">IF(EXACT(VLOOKUP(FY122,OFERTA_0,2,FALSE),FZ122),1,0)</f>
        <v>1</v>
      </c>
      <c r="GG122" s="397">
        <f t="shared" ref="GG122" si="2097">IF(EXACT(VLOOKUP(FY122,OFERTA_0,3,FALSE),GA122),1,0)</f>
        <v>1</v>
      </c>
      <c r="GH122" s="398">
        <f t="shared" ref="GH122" si="2098">IF(EXACT(VLOOKUP(FY122,OFERTA_0,4,FALSE),GB122),1,0)</f>
        <v>1</v>
      </c>
      <c r="GI122" s="398">
        <f t="shared" ref="GI122:GI123" si="2099">IF(GC122=0,0,1)</f>
        <v>1</v>
      </c>
      <c r="GJ122" s="398">
        <f t="shared" ref="GJ122:GJ123" si="2100">IF(GD122=0,0,1)</f>
        <v>1</v>
      </c>
      <c r="GK122" s="398">
        <f t="shared" ref="GK122:GK123" si="2101">PRODUCT(GF122:GJ122)</f>
        <v>1</v>
      </c>
      <c r="GL122" s="404">
        <f t="shared" ref="GL122:GL123" si="2102">ROUND(GD122,0)</f>
        <v>100000</v>
      </c>
      <c r="GM122" s="400">
        <f t="shared" ref="GM122:GM123" si="2103">GD122-GL122</f>
        <v>0</v>
      </c>
      <c r="GP122" s="625" t="s">
        <v>544</v>
      </c>
      <c r="GQ122" s="592" t="s">
        <v>296</v>
      </c>
      <c r="GR122" s="594" t="s">
        <v>147</v>
      </c>
      <c r="GS122" s="595">
        <v>8</v>
      </c>
      <c r="GT122" s="511">
        <v>56556</v>
      </c>
      <c r="GU122" s="488">
        <f>GT122*GS122</f>
        <v>452448</v>
      </c>
      <c r="GV122" s="489"/>
      <c r="GW122" s="397">
        <f t="shared" ref="GW122" si="2104">IF(EXACT(VLOOKUP(GP122,OFERTA_0,2,FALSE),GQ122),1,0)</f>
        <v>1</v>
      </c>
      <c r="GX122" s="397">
        <f t="shared" ref="GX122" si="2105">IF(EXACT(VLOOKUP(GP122,OFERTA_0,3,FALSE),GR122),1,0)</f>
        <v>1</v>
      </c>
      <c r="GY122" s="398">
        <f t="shared" ref="GY122" si="2106">IF(EXACT(VLOOKUP(GP122,OFERTA_0,4,FALSE),GS122),1,0)</f>
        <v>1</v>
      </c>
      <c r="GZ122" s="398">
        <f t="shared" ref="GZ122:GZ123" si="2107">IF(GT122=0,0,1)</f>
        <v>1</v>
      </c>
      <c r="HA122" s="398">
        <f t="shared" ref="HA122:HA123" si="2108">IF(GU122=0,0,1)</f>
        <v>1</v>
      </c>
      <c r="HB122" s="398">
        <f t="shared" ref="HB122:HB123" si="2109">PRODUCT(GW122:HA122)</f>
        <v>1</v>
      </c>
      <c r="HC122" s="404">
        <f t="shared" ref="HC122:HC123" si="2110">ROUND(GU122,0)</f>
        <v>452448</v>
      </c>
      <c r="HD122" s="400">
        <f t="shared" ref="HD122:HD123" si="2111">GU122-HC122</f>
        <v>0</v>
      </c>
      <c r="HG122" s="625" t="s">
        <v>544</v>
      </c>
      <c r="HH122" s="592" t="s">
        <v>296</v>
      </c>
      <c r="HI122" s="594" t="s">
        <v>147</v>
      </c>
      <c r="HJ122" s="595">
        <v>8</v>
      </c>
      <c r="HK122" s="511">
        <v>33298.515498461507</v>
      </c>
      <c r="HL122" s="488">
        <f t="shared" ref="HL122:HL123" si="2112">HK122*HJ122</f>
        <v>266388.12398769206</v>
      </c>
      <c r="HM122" s="489"/>
      <c r="HN122" s="397">
        <f t="shared" ref="HN122" si="2113">IF(EXACT(VLOOKUP(HG122,OFERTA_0,2,FALSE),HH122),1,0)</f>
        <v>1</v>
      </c>
      <c r="HO122" s="397">
        <f t="shared" ref="HO122" si="2114">IF(EXACT(VLOOKUP(HG122,OFERTA_0,3,FALSE),HI122),1,0)</f>
        <v>1</v>
      </c>
      <c r="HP122" s="398">
        <f t="shared" ref="HP122" si="2115">IF(EXACT(VLOOKUP(HG122,OFERTA_0,4,FALSE),HJ122),1,0)</f>
        <v>1</v>
      </c>
      <c r="HQ122" s="398">
        <f t="shared" ref="HQ122:HQ123" si="2116">IF(HK122=0,0,1)</f>
        <v>1</v>
      </c>
      <c r="HR122" s="398">
        <f t="shared" ref="HR122:HR123" si="2117">IF(HL122=0,0,1)</f>
        <v>1</v>
      </c>
      <c r="HS122" s="398">
        <f t="shared" ref="HS122:HS123" si="2118">PRODUCT(HN122:HR122)</f>
        <v>1</v>
      </c>
      <c r="HT122" s="404">
        <f t="shared" ref="HT122:HT123" si="2119">ROUND(HL122,0)</f>
        <v>266388</v>
      </c>
      <c r="HU122" s="400">
        <f t="shared" ref="HU122:HU123" si="2120">HL122-HT122</f>
        <v>0.12398769205901772</v>
      </c>
      <c r="HX122" s="625" t="s">
        <v>544</v>
      </c>
      <c r="HY122" s="592" t="s">
        <v>296</v>
      </c>
      <c r="HZ122" s="594" t="s">
        <v>147</v>
      </c>
      <c r="IA122" s="595">
        <v>8</v>
      </c>
      <c r="IB122" s="511">
        <v>30000</v>
      </c>
      <c r="IC122" s="488">
        <f t="shared" ref="IC122:IC123" si="2121">IB122*IA122</f>
        <v>240000</v>
      </c>
      <c r="ID122" s="489"/>
      <c r="IE122" s="397">
        <f t="shared" ref="IE122" si="2122">IF(EXACT(VLOOKUP(HX122,OFERTA_0,2,FALSE),HY122),1,0)</f>
        <v>1</v>
      </c>
      <c r="IF122" s="397">
        <f t="shared" ref="IF122" si="2123">IF(EXACT(VLOOKUP(HX122,OFERTA_0,3,FALSE),HZ122),1,0)</f>
        <v>1</v>
      </c>
      <c r="IG122" s="398">
        <f t="shared" ref="IG122" si="2124">IF(EXACT(VLOOKUP(HX122,OFERTA_0,4,FALSE),IA122),1,0)</f>
        <v>1</v>
      </c>
      <c r="IH122" s="398">
        <f t="shared" ref="IH122:IH123" si="2125">IF(IB122=0,0,1)</f>
        <v>1</v>
      </c>
      <c r="II122" s="398">
        <f t="shared" ref="II122:II123" si="2126">IF(IC122=0,0,1)</f>
        <v>1</v>
      </c>
      <c r="IJ122" s="398">
        <f t="shared" ref="IJ122:IJ123" si="2127">PRODUCT(IE122:II122)</f>
        <v>1</v>
      </c>
      <c r="IK122" s="404">
        <f t="shared" ref="IK122:IK123" si="2128">ROUND(IC122,0)</f>
        <v>240000</v>
      </c>
      <c r="IL122" s="400">
        <f t="shared" ref="IL122:IL123" si="2129">IC122-IK122</f>
        <v>0</v>
      </c>
      <c r="IO122" s="625" t="s">
        <v>544</v>
      </c>
      <c r="IP122" s="592" t="s">
        <v>296</v>
      </c>
      <c r="IQ122" s="594" t="s">
        <v>147</v>
      </c>
      <c r="IR122" s="595">
        <v>8</v>
      </c>
      <c r="IS122" s="511">
        <v>6000</v>
      </c>
      <c r="IT122" s="488">
        <f t="shared" ref="IT122:IT123" si="2130">IS122*IR122</f>
        <v>48000</v>
      </c>
      <c r="IU122" s="489"/>
      <c r="IV122" s="397">
        <f t="shared" ref="IV122" si="2131">IF(EXACT(VLOOKUP(IO122,OFERTA_0,2,FALSE),IP122),1,0)</f>
        <v>1</v>
      </c>
      <c r="IW122" s="397">
        <f t="shared" ref="IW122" si="2132">IF(EXACT(VLOOKUP(IO122,OFERTA_0,3,FALSE),IQ122),1,0)</f>
        <v>1</v>
      </c>
      <c r="IX122" s="398">
        <f t="shared" ref="IX122" si="2133">IF(EXACT(VLOOKUP(IO122,OFERTA_0,4,FALSE),IR122),1,0)</f>
        <v>1</v>
      </c>
      <c r="IY122" s="398">
        <f t="shared" ref="IY122:IY123" si="2134">IF(IS122=0,0,1)</f>
        <v>1</v>
      </c>
      <c r="IZ122" s="398">
        <f t="shared" ref="IZ122:IZ123" si="2135">IF(IT122=0,0,1)</f>
        <v>1</v>
      </c>
      <c r="JA122" s="398">
        <f t="shared" ref="JA122:JA123" si="2136">PRODUCT(IV122:IZ122)</f>
        <v>1</v>
      </c>
      <c r="JB122" s="404">
        <f t="shared" ref="JB122:JB123" si="2137">ROUND(IT122,0)</f>
        <v>48000</v>
      </c>
      <c r="JC122" s="400">
        <f t="shared" ref="JC122:JC123" si="2138">IT122-JB122</f>
        <v>0</v>
      </c>
      <c r="JF122" s="625" t="s">
        <v>544</v>
      </c>
      <c r="JG122" s="592" t="s">
        <v>296</v>
      </c>
      <c r="JH122" s="594" t="s">
        <v>147</v>
      </c>
      <c r="JI122" s="595">
        <v>8</v>
      </c>
      <c r="JJ122" s="511">
        <v>55821</v>
      </c>
      <c r="JK122" s="488">
        <f>JJ122*JI122</f>
        <v>446568</v>
      </c>
      <c r="JL122" s="489"/>
      <c r="JM122" s="397">
        <f t="shared" ref="JM122" si="2139">IF(EXACT(VLOOKUP(JF122,OFERTA_0,2,FALSE),JG122),1,0)</f>
        <v>1</v>
      </c>
      <c r="JN122" s="397">
        <f t="shared" ref="JN122" si="2140">IF(EXACT(VLOOKUP(JF122,OFERTA_0,3,FALSE),JH122),1,0)</f>
        <v>1</v>
      </c>
      <c r="JO122" s="398">
        <f t="shared" ref="JO122" si="2141">IF(EXACT(VLOOKUP(JF122,OFERTA_0,4,FALSE),JI122),1,0)</f>
        <v>1</v>
      </c>
      <c r="JP122" s="398">
        <f t="shared" ref="JP122:JP123" si="2142">IF(JJ122=0,0,1)</f>
        <v>1</v>
      </c>
      <c r="JQ122" s="398">
        <f t="shared" ref="JQ122:JQ123" si="2143">IF(JK122=0,0,1)</f>
        <v>1</v>
      </c>
      <c r="JR122" s="398">
        <f t="shared" ref="JR122:JR123" si="2144">PRODUCT(JM122:JQ122)</f>
        <v>1</v>
      </c>
      <c r="JS122" s="404">
        <f t="shared" ref="JS122:JS123" si="2145">ROUND(JK122,0)</f>
        <v>446568</v>
      </c>
      <c r="JT122" s="400">
        <f t="shared" ref="JT122:JT123" si="2146">JK122-JS122</f>
        <v>0</v>
      </c>
    </row>
    <row r="123" spans="2:280" ht="25.5" customHeight="1" thickBot="1">
      <c r="B123" s="483" t="s">
        <v>277</v>
      </c>
      <c r="C123" s="499" t="s">
        <v>545</v>
      </c>
      <c r="D123" s="485" t="s">
        <v>147</v>
      </c>
      <c r="E123" s="491">
        <v>24</v>
      </c>
      <c r="F123" s="487"/>
      <c r="G123" s="488">
        <f t="shared" si="2008"/>
        <v>0</v>
      </c>
      <c r="H123" s="489"/>
      <c r="K123" s="483"/>
      <c r="L123" s="499"/>
      <c r="M123" s="485"/>
      <c r="N123" s="491"/>
      <c r="O123" s="487"/>
      <c r="P123" s="580"/>
      <c r="Q123" s="489"/>
      <c r="R123" s="397" t="e">
        <f t="shared" si="2009"/>
        <v>#N/A</v>
      </c>
      <c r="S123" s="397" t="e">
        <f t="shared" si="2010"/>
        <v>#N/A</v>
      </c>
      <c r="T123" s="398" t="e">
        <f t="shared" si="2011"/>
        <v>#N/A</v>
      </c>
      <c r="U123" s="398">
        <f t="shared" si="2012"/>
        <v>0</v>
      </c>
      <c r="V123" s="398">
        <f t="shared" si="2013"/>
        <v>0</v>
      </c>
      <c r="W123" s="398" t="e">
        <f t="shared" si="2014"/>
        <v>#N/A</v>
      </c>
      <c r="X123" s="404">
        <f t="shared" si="2015"/>
        <v>0</v>
      </c>
      <c r="Y123" s="400">
        <f t="shared" si="2016"/>
        <v>0</v>
      </c>
      <c r="Z123" s="392"/>
      <c r="AA123" s="392"/>
      <c r="AB123" s="621" t="s">
        <v>277</v>
      </c>
      <c r="AC123" s="592" t="s">
        <v>545</v>
      </c>
      <c r="AD123" s="583" t="s">
        <v>147</v>
      </c>
      <c r="AE123" s="586">
        <v>24</v>
      </c>
      <c r="AF123" s="487">
        <v>43397</v>
      </c>
      <c r="AG123" s="488">
        <f t="shared" si="2017"/>
        <v>1041528</v>
      </c>
      <c r="AH123" s="489"/>
      <c r="AI123" s="397">
        <v>1</v>
      </c>
      <c r="AJ123" s="397">
        <v>1</v>
      </c>
      <c r="AK123" s="398">
        <v>1</v>
      </c>
      <c r="AL123" s="398">
        <f t="shared" si="2021"/>
        <v>1</v>
      </c>
      <c r="AM123" s="398">
        <f t="shared" si="2022"/>
        <v>1</v>
      </c>
      <c r="AN123" s="398">
        <f t="shared" si="2023"/>
        <v>1</v>
      </c>
      <c r="AO123" s="404">
        <f t="shared" si="2024"/>
        <v>1041528</v>
      </c>
      <c r="AP123" s="400">
        <f t="shared" si="2025"/>
        <v>0</v>
      </c>
      <c r="AQ123" s="392"/>
      <c r="AR123" s="392"/>
      <c r="AS123" s="940" t="s">
        <v>277</v>
      </c>
      <c r="AT123" s="652" t="s">
        <v>545</v>
      </c>
      <c r="AU123" s="635" t="s">
        <v>147</v>
      </c>
      <c r="AV123" s="640">
        <v>24</v>
      </c>
      <c r="AW123" s="637">
        <v>17505.169279999998</v>
      </c>
      <c r="AX123" s="638">
        <f t="shared" si="2026"/>
        <v>420124.06271999993</v>
      </c>
      <c r="AY123" s="928"/>
      <c r="AZ123" s="397">
        <v>1</v>
      </c>
      <c r="BA123" s="397">
        <v>1</v>
      </c>
      <c r="BB123" s="398">
        <v>1</v>
      </c>
      <c r="BC123" s="398">
        <f t="shared" si="2030"/>
        <v>1</v>
      </c>
      <c r="BD123" s="398">
        <f t="shared" si="2031"/>
        <v>1</v>
      </c>
      <c r="BE123" s="398">
        <f t="shared" si="2032"/>
        <v>1</v>
      </c>
      <c r="BF123" s="404">
        <f t="shared" si="2033"/>
        <v>420124</v>
      </c>
      <c r="BG123" s="400">
        <f t="shared" si="2034"/>
        <v>6.2719999928958714E-2</v>
      </c>
      <c r="BJ123" s="958" t="s">
        <v>783</v>
      </c>
      <c r="BK123" s="1056" t="s">
        <v>545</v>
      </c>
      <c r="BL123" s="711" t="s">
        <v>645</v>
      </c>
      <c r="BM123" s="719">
        <v>24</v>
      </c>
      <c r="BN123" s="713">
        <v>44200</v>
      </c>
      <c r="BO123" s="714">
        <v>1060800</v>
      </c>
      <c r="BP123" s="960"/>
      <c r="BQ123" s="397">
        <v>1</v>
      </c>
      <c r="BR123" s="397">
        <v>1</v>
      </c>
      <c r="BS123" s="398">
        <v>1</v>
      </c>
      <c r="BT123" s="398">
        <f t="shared" si="2038"/>
        <v>1</v>
      </c>
      <c r="BU123" s="398">
        <f t="shared" si="2039"/>
        <v>1</v>
      </c>
      <c r="BV123" s="398">
        <f t="shared" si="2040"/>
        <v>1</v>
      </c>
      <c r="BW123" s="404">
        <f t="shared" si="2041"/>
        <v>1060800</v>
      </c>
      <c r="BX123" s="400">
        <f t="shared" si="2042"/>
        <v>0</v>
      </c>
      <c r="CA123" s="621" t="s">
        <v>277</v>
      </c>
      <c r="CB123" s="764" t="s">
        <v>545</v>
      </c>
      <c r="CC123" s="583" t="s">
        <v>147</v>
      </c>
      <c r="CD123" s="586">
        <v>24</v>
      </c>
      <c r="CE123" s="756">
        <v>13875.6</v>
      </c>
      <c r="CF123" s="757">
        <f t="shared" si="2043"/>
        <v>333014.40000000002</v>
      </c>
      <c r="CG123" s="977"/>
      <c r="CH123" s="397">
        <v>1</v>
      </c>
      <c r="CI123" s="397">
        <v>1</v>
      </c>
      <c r="CJ123" s="398">
        <v>1</v>
      </c>
      <c r="CK123" s="398">
        <f t="shared" si="2047"/>
        <v>1</v>
      </c>
      <c r="CL123" s="398">
        <f t="shared" si="2048"/>
        <v>1</v>
      </c>
      <c r="CM123" s="398">
        <f t="shared" si="2049"/>
        <v>1</v>
      </c>
      <c r="CN123" s="404">
        <f t="shared" si="2050"/>
        <v>333014</v>
      </c>
      <c r="CO123" s="400">
        <f t="shared" si="2051"/>
        <v>0.40000000002328306</v>
      </c>
      <c r="CR123" s="1019" t="s">
        <v>277</v>
      </c>
      <c r="CS123" s="816" t="s">
        <v>545</v>
      </c>
      <c r="CT123" s="817" t="s">
        <v>147</v>
      </c>
      <c r="CU123" s="818">
        <v>24</v>
      </c>
      <c r="CV123" s="819">
        <v>12006</v>
      </c>
      <c r="CW123" s="820">
        <f t="shared" si="2052"/>
        <v>288144</v>
      </c>
      <c r="CX123" s="1005"/>
      <c r="CY123" s="397">
        <v>1</v>
      </c>
      <c r="CZ123" s="397">
        <v>1</v>
      </c>
      <c r="DA123" s="398">
        <v>1</v>
      </c>
      <c r="DB123" s="398">
        <f t="shared" si="2056"/>
        <v>1</v>
      </c>
      <c r="DC123" s="398">
        <f t="shared" si="2057"/>
        <v>1</v>
      </c>
      <c r="DD123" s="398">
        <f t="shared" si="2058"/>
        <v>1</v>
      </c>
      <c r="DE123" s="404">
        <f t="shared" si="2059"/>
        <v>288144</v>
      </c>
      <c r="DF123" s="400">
        <f t="shared" si="2060"/>
        <v>0</v>
      </c>
      <c r="DI123" s="621" t="s">
        <v>277</v>
      </c>
      <c r="DJ123" s="592" t="s">
        <v>545</v>
      </c>
      <c r="DK123" s="583" t="s">
        <v>147</v>
      </c>
      <c r="DL123" s="586">
        <v>24</v>
      </c>
      <c r="DM123" s="487">
        <v>44334</v>
      </c>
      <c r="DN123" s="488">
        <f>DM123*DL123</f>
        <v>1064016</v>
      </c>
      <c r="DO123" s="489"/>
      <c r="DP123" s="397">
        <v>1</v>
      </c>
      <c r="DQ123" s="397">
        <v>1</v>
      </c>
      <c r="DR123" s="398">
        <v>1</v>
      </c>
      <c r="DS123" s="398">
        <f t="shared" si="2064"/>
        <v>1</v>
      </c>
      <c r="DT123" s="398">
        <f t="shared" si="2065"/>
        <v>1</v>
      </c>
      <c r="DU123" s="398">
        <f t="shared" si="2066"/>
        <v>1</v>
      </c>
      <c r="DV123" s="404">
        <f t="shared" si="2067"/>
        <v>1064016</v>
      </c>
      <c r="DW123" s="400">
        <f t="shared" si="2068"/>
        <v>0</v>
      </c>
      <c r="DZ123" s="621" t="s">
        <v>277</v>
      </c>
      <c r="EA123" s="592" t="s">
        <v>545</v>
      </c>
      <c r="EB123" s="583" t="s">
        <v>147</v>
      </c>
      <c r="EC123" s="586">
        <v>24</v>
      </c>
      <c r="ED123" s="487">
        <v>44556</v>
      </c>
      <c r="EE123" s="488">
        <f t="shared" si="2069"/>
        <v>1069344</v>
      </c>
      <c r="EF123" s="489"/>
      <c r="EG123" s="397">
        <v>1</v>
      </c>
      <c r="EH123" s="397">
        <v>1</v>
      </c>
      <c r="EI123" s="398">
        <v>1</v>
      </c>
      <c r="EJ123" s="398">
        <f t="shared" si="2073"/>
        <v>1</v>
      </c>
      <c r="EK123" s="398">
        <f t="shared" si="2074"/>
        <v>1</v>
      </c>
      <c r="EL123" s="398">
        <f t="shared" si="2075"/>
        <v>1</v>
      </c>
      <c r="EM123" s="404">
        <f t="shared" si="2076"/>
        <v>1069344</v>
      </c>
      <c r="EN123" s="400">
        <f t="shared" si="2077"/>
        <v>0</v>
      </c>
      <c r="EQ123" s="621" t="s">
        <v>277</v>
      </c>
      <c r="ER123" s="592" t="s">
        <v>545</v>
      </c>
      <c r="ES123" s="583" t="s">
        <v>147</v>
      </c>
      <c r="ET123" s="586">
        <v>24</v>
      </c>
      <c r="EU123" s="487">
        <v>65000</v>
      </c>
      <c r="EV123" s="488">
        <f t="shared" si="2078"/>
        <v>1560000</v>
      </c>
      <c r="EW123" s="489"/>
      <c r="EX123" s="397">
        <v>1</v>
      </c>
      <c r="EY123" s="397">
        <v>1</v>
      </c>
      <c r="EZ123" s="398">
        <v>1</v>
      </c>
      <c r="FA123" s="398">
        <f t="shared" si="2082"/>
        <v>1</v>
      </c>
      <c r="FB123" s="398">
        <f t="shared" si="2083"/>
        <v>1</v>
      </c>
      <c r="FC123" s="398">
        <f t="shared" si="2084"/>
        <v>1</v>
      </c>
      <c r="FD123" s="404">
        <f t="shared" si="2085"/>
        <v>1560000</v>
      </c>
      <c r="FE123" s="400">
        <f t="shared" si="2086"/>
        <v>0</v>
      </c>
      <c r="FH123" s="621" t="s">
        <v>277</v>
      </c>
      <c r="FI123" s="592" t="s">
        <v>545</v>
      </c>
      <c r="FJ123" s="583" t="s">
        <v>147</v>
      </c>
      <c r="FK123" s="586">
        <v>24</v>
      </c>
      <c r="FL123" s="487">
        <v>42900</v>
      </c>
      <c r="FM123" s="488">
        <f>FL123*FK123</f>
        <v>1029600</v>
      </c>
      <c r="FN123" s="489"/>
      <c r="FO123" s="397">
        <v>1</v>
      </c>
      <c r="FP123" s="397">
        <v>1</v>
      </c>
      <c r="FQ123" s="398">
        <v>1</v>
      </c>
      <c r="FR123" s="398">
        <f t="shared" si="2090"/>
        <v>1</v>
      </c>
      <c r="FS123" s="398">
        <f t="shared" si="2091"/>
        <v>1</v>
      </c>
      <c r="FT123" s="398">
        <f t="shared" si="2092"/>
        <v>1</v>
      </c>
      <c r="FU123" s="404">
        <f t="shared" si="2093"/>
        <v>1029600</v>
      </c>
      <c r="FV123" s="400">
        <f t="shared" si="2094"/>
        <v>0</v>
      </c>
      <c r="FY123" s="1042" t="s">
        <v>277</v>
      </c>
      <c r="FZ123" s="876" t="s">
        <v>545</v>
      </c>
      <c r="GA123" s="861" t="s">
        <v>147</v>
      </c>
      <c r="GB123" s="866">
        <v>24</v>
      </c>
      <c r="GC123" s="863">
        <v>8500</v>
      </c>
      <c r="GD123" s="864">
        <f t="shared" si="2095"/>
        <v>204000</v>
      </c>
      <c r="GE123" s="1029"/>
      <c r="GF123" s="397">
        <v>1</v>
      </c>
      <c r="GG123" s="397">
        <v>1</v>
      </c>
      <c r="GH123" s="398">
        <v>1</v>
      </c>
      <c r="GI123" s="398">
        <f t="shared" si="2099"/>
        <v>1</v>
      </c>
      <c r="GJ123" s="398">
        <f t="shared" si="2100"/>
        <v>1</v>
      </c>
      <c r="GK123" s="398">
        <f t="shared" si="2101"/>
        <v>1</v>
      </c>
      <c r="GL123" s="404">
        <f t="shared" si="2102"/>
        <v>204000</v>
      </c>
      <c r="GM123" s="400">
        <f t="shared" si="2103"/>
        <v>0</v>
      </c>
      <c r="GP123" s="621" t="s">
        <v>277</v>
      </c>
      <c r="GQ123" s="592" t="s">
        <v>545</v>
      </c>
      <c r="GR123" s="583" t="s">
        <v>147</v>
      </c>
      <c r="GS123" s="586">
        <v>24</v>
      </c>
      <c r="GT123" s="487">
        <v>44556</v>
      </c>
      <c r="GU123" s="488">
        <f>GT123*GS123</f>
        <v>1069344</v>
      </c>
      <c r="GV123" s="489"/>
      <c r="GW123" s="397">
        <v>1</v>
      </c>
      <c r="GX123" s="397">
        <v>1</v>
      </c>
      <c r="GY123" s="398">
        <v>1</v>
      </c>
      <c r="GZ123" s="398">
        <f t="shared" si="2107"/>
        <v>1</v>
      </c>
      <c r="HA123" s="398">
        <f t="shared" si="2108"/>
        <v>1</v>
      </c>
      <c r="HB123" s="398">
        <f t="shared" si="2109"/>
        <v>1</v>
      </c>
      <c r="HC123" s="404">
        <f t="shared" si="2110"/>
        <v>1069344</v>
      </c>
      <c r="HD123" s="400">
        <f t="shared" si="2111"/>
        <v>0</v>
      </c>
      <c r="HG123" s="621" t="s">
        <v>277</v>
      </c>
      <c r="HH123" s="592" t="s">
        <v>545</v>
      </c>
      <c r="HI123" s="583" t="s">
        <v>147</v>
      </c>
      <c r="HJ123" s="586">
        <v>24</v>
      </c>
      <c r="HK123" s="487">
        <v>24809.021103454626</v>
      </c>
      <c r="HL123" s="488">
        <f t="shared" si="2112"/>
        <v>595416.50648291106</v>
      </c>
      <c r="HM123" s="489"/>
      <c r="HN123" s="397">
        <v>1</v>
      </c>
      <c r="HO123" s="397">
        <v>1</v>
      </c>
      <c r="HP123" s="398">
        <v>1</v>
      </c>
      <c r="HQ123" s="398">
        <f t="shared" si="2116"/>
        <v>1</v>
      </c>
      <c r="HR123" s="398">
        <f t="shared" si="2117"/>
        <v>1</v>
      </c>
      <c r="HS123" s="398">
        <f t="shared" si="2118"/>
        <v>1</v>
      </c>
      <c r="HT123" s="404">
        <f t="shared" si="2119"/>
        <v>595417</v>
      </c>
      <c r="HU123" s="400">
        <f t="shared" si="2120"/>
        <v>-0.49351708893664181</v>
      </c>
      <c r="HX123" s="621" t="s">
        <v>277</v>
      </c>
      <c r="HY123" s="592" t="s">
        <v>545</v>
      </c>
      <c r="HZ123" s="583" t="s">
        <v>147</v>
      </c>
      <c r="IA123" s="586">
        <v>24</v>
      </c>
      <c r="IB123" s="487">
        <v>25000</v>
      </c>
      <c r="IC123" s="488">
        <f t="shared" si="2121"/>
        <v>600000</v>
      </c>
      <c r="ID123" s="489"/>
      <c r="IE123" s="397">
        <v>1</v>
      </c>
      <c r="IF123" s="397">
        <v>1</v>
      </c>
      <c r="IG123" s="398">
        <v>1</v>
      </c>
      <c r="IH123" s="398">
        <f t="shared" si="2125"/>
        <v>1</v>
      </c>
      <c r="II123" s="398">
        <f t="shared" si="2126"/>
        <v>1</v>
      </c>
      <c r="IJ123" s="398">
        <f t="shared" si="2127"/>
        <v>1</v>
      </c>
      <c r="IK123" s="404">
        <f t="shared" si="2128"/>
        <v>600000</v>
      </c>
      <c r="IL123" s="400">
        <f t="shared" si="2129"/>
        <v>0</v>
      </c>
      <c r="IO123" s="621" t="s">
        <v>277</v>
      </c>
      <c r="IP123" s="592" t="s">
        <v>545</v>
      </c>
      <c r="IQ123" s="583" t="s">
        <v>147</v>
      </c>
      <c r="IR123" s="586">
        <v>24</v>
      </c>
      <c r="IS123" s="487">
        <v>5200</v>
      </c>
      <c r="IT123" s="488">
        <f t="shared" si="2130"/>
        <v>124800</v>
      </c>
      <c r="IU123" s="489"/>
      <c r="IV123" s="397">
        <v>1</v>
      </c>
      <c r="IW123" s="397">
        <v>1</v>
      </c>
      <c r="IX123" s="398">
        <v>1</v>
      </c>
      <c r="IY123" s="398">
        <f t="shared" si="2134"/>
        <v>1</v>
      </c>
      <c r="IZ123" s="398">
        <f t="shared" si="2135"/>
        <v>1</v>
      </c>
      <c r="JA123" s="398">
        <f t="shared" si="2136"/>
        <v>1</v>
      </c>
      <c r="JB123" s="404">
        <f t="shared" si="2137"/>
        <v>124800</v>
      </c>
      <c r="JC123" s="400">
        <f t="shared" si="2138"/>
        <v>0</v>
      </c>
      <c r="JF123" s="621" t="s">
        <v>277</v>
      </c>
      <c r="JG123" s="592" t="s">
        <v>545</v>
      </c>
      <c r="JH123" s="583" t="s">
        <v>147</v>
      </c>
      <c r="JI123" s="586">
        <v>24</v>
      </c>
      <c r="JJ123" s="487">
        <v>43977</v>
      </c>
      <c r="JK123" s="488">
        <f>JJ123*JI123</f>
        <v>1055448</v>
      </c>
      <c r="JL123" s="489"/>
      <c r="JM123" s="397">
        <v>1</v>
      </c>
      <c r="JN123" s="397">
        <v>1</v>
      </c>
      <c r="JO123" s="398">
        <v>1</v>
      </c>
      <c r="JP123" s="398">
        <f t="shared" si="2142"/>
        <v>1</v>
      </c>
      <c r="JQ123" s="398">
        <f t="shared" si="2143"/>
        <v>1</v>
      </c>
      <c r="JR123" s="398">
        <f t="shared" si="2144"/>
        <v>1</v>
      </c>
      <c r="JS123" s="404">
        <f t="shared" si="2145"/>
        <v>1055448</v>
      </c>
      <c r="JT123" s="400">
        <f t="shared" si="2146"/>
        <v>0</v>
      </c>
    </row>
    <row r="124" spans="2:280" ht="16.5" customHeight="1" thickTop="1" thickBot="1">
      <c r="B124" s="494" t="s">
        <v>546</v>
      </c>
      <c r="C124" s="477" t="s">
        <v>547</v>
      </c>
      <c r="D124" s="478"/>
      <c r="E124" s="479"/>
      <c r="F124" s="480"/>
      <c r="G124" s="495"/>
      <c r="H124" s="496">
        <f>G125</f>
        <v>0</v>
      </c>
      <c r="K124" s="494"/>
      <c r="L124" s="477"/>
      <c r="M124" s="478"/>
      <c r="N124" s="479"/>
      <c r="O124" s="480"/>
      <c r="P124" s="495"/>
      <c r="Q124" s="496"/>
      <c r="R124" s="397"/>
      <c r="S124" s="397"/>
      <c r="T124" s="401"/>
      <c r="U124" s="401"/>
      <c r="V124" s="401"/>
      <c r="W124" s="401"/>
      <c r="X124" s="402"/>
      <c r="Y124" s="403"/>
      <c r="Z124" s="392"/>
      <c r="AA124" s="392"/>
      <c r="AB124" s="622" t="s">
        <v>546</v>
      </c>
      <c r="AC124" s="587" t="s">
        <v>547</v>
      </c>
      <c r="AD124" s="588"/>
      <c r="AE124" s="589"/>
      <c r="AF124" s="480"/>
      <c r="AG124" s="495"/>
      <c r="AH124" s="496">
        <f>AG125</f>
        <v>4587220</v>
      </c>
      <c r="AI124" s="397"/>
      <c r="AJ124" s="397"/>
      <c r="AK124" s="401"/>
      <c r="AL124" s="401"/>
      <c r="AM124" s="401"/>
      <c r="AN124" s="401"/>
      <c r="AO124" s="402"/>
      <c r="AP124" s="403"/>
      <c r="AQ124" s="392"/>
      <c r="AR124" s="392"/>
      <c r="AS124" s="941" t="s">
        <v>546</v>
      </c>
      <c r="AT124" s="653" t="s">
        <v>547</v>
      </c>
      <c r="AU124" s="644"/>
      <c r="AV124" s="645"/>
      <c r="AW124" s="646"/>
      <c r="AX124" s="647"/>
      <c r="AY124" s="929">
        <f>AX125</f>
        <v>2403326.1385999997</v>
      </c>
      <c r="AZ124" s="397"/>
      <c r="BA124" s="397"/>
      <c r="BB124" s="401"/>
      <c r="BC124" s="401"/>
      <c r="BD124" s="401"/>
      <c r="BE124" s="401"/>
      <c r="BF124" s="402"/>
      <c r="BG124" s="403"/>
      <c r="BJ124" s="716" t="s">
        <v>789</v>
      </c>
      <c r="BK124" s="716" t="s">
        <v>690</v>
      </c>
      <c r="BL124" s="717"/>
      <c r="BM124" s="717"/>
      <c r="BN124" s="717"/>
      <c r="BO124" s="717"/>
      <c r="BP124" s="969">
        <v>297600</v>
      </c>
      <c r="BQ124" s="397"/>
      <c r="BR124" s="397"/>
      <c r="BS124" s="401"/>
      <c r="BT124" s="401"/>
      <c r="BU124" s="401"/>
      <c r="BV124" s="401"/>
      <c r="BW124" s="402"/>
      <c r="BX124" s="403"/>
      <c r="CA124" s="622" t="s">
        <v>546</v>
      </c>
      <c r="CB124" s="587" t="s">
        <v>547</v>
      </c>
      <c r="CC124" s="588"/>
      <c r="CD124" s="589"/>
      <c r="CE124" s="761"/>
      <c r="CF124" s="762"/>
      <c r="CG124" s="979">
        <f>CF125</f>
        <v>1000000</v>
      </c>
      <c r="CH124" s="397"/>
      <c r="CI124" s="397"/>
      <c r="CJ124" s="401"/>
      <c r="CK124" s="401"/>
      <c r="CL124" s="401"/>
      <c r="CM124" s="401"/>
      <c r="CN124" s="402"/>
      <c r="CO124" s="403"/>
      <c r="CR124" s="1016" t="s">
        <v>546</v>
      </c>
      <c r="CS124" s="801" t="s">
        <v>547</v>
      </c>
      <c r="CT124" s="802"/>
      <c r="CU124" s="803"/>
      <c r="CV124" s="804"/>
      <c r="CW124" s="805"/>
      <c r="CX124" s="1000">
        <f>CW125</f>
        <v>4060000</v>
      </c>
      <c r="CY124" s="397"/>
      <c r="CZ124" s="397"/>
      <c r="DA124" s="401"/>
      <c r="DB124" s="401"/>
      <c r="DC124" s="401"/>
      <c r="DD124" s="401"/>
      <c r="DE124" s="402"/>
      <c r="DF124" s="403"/>
      <c r="DI124" s="622" t="s">
        <v>546</v>
      </c>
      <c r="DJ124" s="587" t="s">
        <v>547</v>
      </c>
      <c r="DK124" s="588"/>
      <c r="DL124" s="589"/>
      <c r="DM124" s="480"/>
      <c r="DN124" s="495"/>
      <c r="DO124" s="496">
        <f>DN125</f>
        <v>298500</v>
      </c>
      <c r="DP124" s="397"/>
      <c r="DQ124" s="397"/>
      <c r="DR124" s="401"/>
      <c r="DS124" s="401"/>
      <c r="DT124" s="401"/>
      <c r="DU124" s="401"/>
      <c r="DV124" s="402"/>
      <c r="DW124" s="403"/>
      <c r="DZ124" s="622" t="s">
        <v>546</v>
      </c>
      <c r="EA124" s="587" t="s">
        <v>547</v>
      </c>
      <c r="EB124" s="588"/>
      <c r="EC124" s="589"/>
      <c r="ED124" s="480"/>
      <c r="EE124" s="495"/>
      <c r="EF124" s="496">
        <f>EE125</f>
        <v>4000000</v>
      </c>
      <c r="EG124" s="397"/>
      <c r="EH124" s="397"/>
      <c r="EI124" s="401"/>
      <c r="EJ124" s="401"/>
      <c r="EK124" s="401"/>
      <c r="EL124" s="401"/>
      <c r="EM124" s="402"/>
      <c r="EN124" s="403"/>
      <c r="EQ124" s="622" t="s">
        <v>546</v>
      </c>
      <c r="ER124" s="587" t="s">
        <v>547</v>
      </c>
      <c r="ES124" s="588"/>
      <c r="ET124" s="589"/>
      <c r="EU124" s="480"/>
      <c r="EV124" s="495"/>
      <c r="EW124" s="496">
        <f>EV125</f>
        <v>2867693</v>
      </c>
      <c r="EX124" s="397"/>
      <c r="EY124" s="397"/>
      <c r="EZ124" s="401"/>
      <c r="FA124" s="401"/>
      <c r="FB124" s="401"/>
      <c r="FC124" s="401"/>
      <c r="FD124" s="402"/>
      <c r="FE124" s="403"/>
      <c r="FH124" s="622" t="s">
        <v>546</v>
      </c>
      <c r="FI124" s="587" t="s">
        <v>547</v>
      </c>
      <c r="FJ124" s="588"/>
      <c r="FK124" s="589"/>
      <c r="FL124" s="480"/>
      <c r="FM124" s="495"/>
      <c r="FN124" s="496">
        <f>FM125</f>
        <v>2925000</v>
      </c>
      <c r="FO124" s="397"/>
      <c r="FP124" s="397"/>
      <c r="FQ124" s="401"/>
      <c r="FR124" s="401"/>
      <c r="FS124" s="401"/>
      <c r="FT124" s="401"/>
      <c r="FU124" s="402"/>
      <c r="FV124" s="403"/>
      <c r="FY124" s="1043" t="s">
        <v>546</v>
      </c>
      <c r="FZ124" s="869" t="s">
        <v>547</v>
      </c>
      <c r="GA124" s="870"/>
      <c r="GB124" s="871"/>
      <c r="GC124" s="872"/>
      <c r="GD124" s="873"/>
      <c r="GE124" s="1030">
        <f>GD125</f>
        <v>1067725</v>
      </c>
      <c r="GF124" s="397"/>
      <c r="GG124" s="397"/>
      <c r="GH124" s="401"/>
      <c r="GI124" s="401"/>
      <c r="GJ124" s="401"/>
      <c r="GK124" s="401"/>
      <c r="GL124" s="402"/>
      <c r="GM124" s="403"/>
      <c r="GP124" s="622" t="s">
        <v>546</v>
      </c>
      <c r="GQ124" s="587" t="s">
        <v>547</v>
      </c>
      <c r="GR124" s="588"/>
      <c r="GS124" s="589"/>
      <c r="GT124" s="480"/>
      <c r="GU124" s="495"/>
      <c r="GV124" s="496">
        <f>GU125</f>
        <v>300000</v>
      </c>
      <c r="GW124" s="397"/>
      <c r="GX124" s="397"/>
      <c r="GY124" s="401"/>
      <c r="GZ124" s="401"/>
      <c r="HA124" s="401"/>
      <c r="HB124" s="401"/>
      <c r="HC124" s="402"/>
      <c r="HD124" s="403"/>
      <c r="HG124" s="622" t="s">
        <v>546</v>
      </c>
      <c r="HH124" s="587" t="s">
        <v>547</v>
      </c>
      <c r="HI124" s="588"/>
      <c r="HJ124" s="589"/>
      <c r="HK124" s="480"/>
      <c r="HL124" s="495"/>
      <c r="HM124" s="496">
        <f>HL125</f>
        <v>4800000</v>
      </c>
      <c r="HN124" s="397"/>
      <c r="HO124" s="397"/>
      <c r="HP124" s="401"/>
      <c r="HQ124" s="401"/>
      <c r="HR124" s="401"/>
      <c r="HS124" s="401"/>
      <c r="HT124" s="402"/>
      <c r="HU124" s="403"/>
      <c r="HX124" s="622" t="s">
        <v>546</v>
      </c>
      <c r="HY124" s="587" t="s">
        <v>547</v>
      </c>
      <c r="HZ124" s="588"/>
      <c r="IA124" s="589"/>
      <c r="IB124" s="480"/>
      <c r="IC124" s="495"/>
      <c r="ID124" s="496">
        <f>IC125</f>
        <v>1500000</v>
      </c>
      <c r="IE124" s="397"/>
      <c r="IF124" s="397"/>
      <c r="IG124" s="401"/>
      <c r="IH124" s="401"/>
      <c r="II124" s="401"/>
      <c r="IJ124" s="401"/>
      <c r="IK124" s="402"/>
      <c r="IL124" s="403"/>
      <c r="IO124" s="622" t="s">
        <v>546</v>
      </c>
      <c r="IP124" s="587" t="s">
        <v>547</v>
      </c>
      <c r="IQ124" s="588"/>
      <c r="IR124" s="589"/>
      <c r="IS124" s="480"/>
      <c r="IT124" s="495"/>
      <c r="IU124" s="496">
        <f>IT125</f>
        <v>800000</v>
      </c>
      <c r="IV124" s="397"/>
      <c r="IW124" s="397"/>
      <c r="IX124" s="401"/>
      <c r="IY124" s="401"/>
      <c r="IZ124" s="401"/>
      <c r="JA124" s="401"/>
      <c r="JB124" s="402"/>
      <c r="JC124" s="403"/>
      <c r="JF124" s="622" t="s">
        <v>546</v>
      </c>
      <c r="JG124" s="587" t="s">
        <v>547</v>
      </c>
      <c r="JH124" s="588"/>
      <c r="JI124" s="589"/>
      <c r="JJ124" s="480"/>
      <c r="JK124" s="495"/>
      <c r="JL124" s="496">
        <f>JK125</f>
        <v>296101</v>
      </c>
      <c r="JM124" s="397"/>
      <c r="JN124" s="397"/>
      <c r="JO124" s="401"/>
      <c r="JP124" s="401"/>
      <c r="JQ124" s="401"/>
      <c r="JR124" s="401"/>
      <c r="JS124" s="402"/>
      <c r="JT124" s="403"/>
    </row>
    <row r="125" spans="2:280" ht="34.5" customHeight="1" thickTop="1" thickBot="1">
      <c r="B125" s="506" t="s">
        <v>279</v>
      </c>
      <c r="C125" s="490" t="s">
        <v>548</v>
      </c>
      <c r="D125" s="485" t="s">
        <v>549</v>
      </c>
      <c r="E125" s="491">
        <v>1</v>
      </c>
      <c r="F125" s="487"/>
      <c r="G125" s="488">
        <f>F125*E125</f>
        <v>0</v>
      </c>
      <c r="H125" s="489"/>
      <c r="K125" s="506"/>
      <c r="L125" s="490"/>
      <c r="M125" s="485"/>
      <c r="N125" s="491"/>
      <c r="O125" s="487"/>
      <c r="P125" s="581"/>
      <c r="Q125" s="489"/>
      <c r="R125" s="397" t="e">
        <f>IF(EXACT(VLOOKUP(K125,OFERTA_0,2,FALSE),L125),1,0)</f>
        <v>#N/A</v>
      </c>
      <c r="S125" s="397" t="e">
        <f>IF(EXACT(VLOOKUP(K125,OFERTA_0,3,FALSE),M125),1,0)</f>
        <v>#N/A</v>
      </c>
      <c r="T125" s="398" t="e">
        <f>IF(EXACT(VLOOKUP(K125,OFERTA_0,4,FALSE),N125),1,0)</f>
        <v>#N/A</v>
      </c>
      <c r="U125" s="398">
        <f>IF(O125=0,0,1)</f>
        <v>0</v>
      </c>
      <c r="V125" s="398">
        <f>IF(P125=0,0,1)</f>
        <v>0</v>
      </c>
      <c r="W125" s="398" t="e">
        <f>PRODUCT(R125:V125)</f>
        <v>#N/A</v>
      </c>
      <c r="X125" s="404">
        <f>ROUND(P125,0)</f>
        <v>0</v>
      </c>
      <c r="Y125" s="400">
        <f>P125-X125</f>
        <v>0</v>
      </c>
      <c r="Z125" s="392"/>
      <c r="AA125" s="392"/>
      <c r="AB125" s="624" t="s">
        <v>279</v>
      </c>
      <c r="AC125" s="585" t="s">
        <v>548</v>
      </c>
      <c r="AD125" s="583" t="s">
        <v>549</v>
      </c>
      <c r="AE125" s="586">
        <v>1</v>
      </c>
      <c r="AF125" s="487">
        <v>4587220</v>
      </c>
      <c r="AG125" s="488">
        <f>AF125*AE125</f>
        <v>4587220</v>
      </c>
      <c r="AH125" s="489"/>
      <c r="AI125" s="397">
        <f>IF(EXACT(VLOOKUP(AB125,OFERTA_0,2,FALSE),AC125),1,0)</f>
        <v>1</v>
      </c>
      <c r="AJ125" s="397">
        <f>IF(EXACT(VLOOKUP(AB125,OFERTA_0,3,FALSE),AD125),1,0)</f>
        <v>1</v>
      </c>
      <c r="AK125" s="398">
        <f>IF(EXACT(VLOOKUP(AB125,OFERTA_0,4,FALSE),AE125),1,0)</f>
        <v>1</v>
      </c>
      <c r="AL125" s="398">
        <f>IF(AF125=0,0,1)</f>
        <v>1</v>
      </c>
      <c r="AM125" s="398">
        <f>IF(AG125=0,0,1)</f>
        <v>1</v>
      </c>
      <c r="AN125" s="398">
        <f>PRODUCT(AI125:AM125)</f>
        <v>1</v>
      </c>
      <c r="AO125" s="404">
        <f>ROUND(AG125,0)</f>
        <v>4587220</v>
      </c>
      <c r="AP125" s="400">
        <f>AG125-AO125</f>
        <v>0</v>
      </c>
      <c r="AQ125" s="392"/>
      <c r="AR125" s="392"/>
      <c r="AS125" s="943" t="s">
        <v>279</v>
      </c>
      <c r="AT125" s="651" t="s">
        <v>548</v>
      </c>
      <c r="AU125" s="635" t="s">
        <v>549</v>
      </c>
      <c r="AV125" s="640">
        <v>1</v>
      </c>
      <c r="AW125" s="637">
        <v>2403326.1385999997</v>
      </c>
      <c r="AX125" s="638">
        <f>AW125*AV125</f>
        <v>2403326.1385999997</v>
      </c>
      <c r="AY125" s="928"/>
      <c r="AZ125" s="397">
        <f>IF(EXACT(VLOOKUP(AS125,OFERTA_0,2,FALSE),AT125),1,0)</f>
        <v>1</v>
      </c>
      <c r="BA125" s="397">
        <f>IF(EXACT(VLOOKUP(AS125,OFERTA_0,3,FALSE),AU125),1,0)</f>
        <v>1</v>
      </c>
      <c r="BB125" s="398">
        <f>IF(EXACT(VLOOKUP(AS125,OFERTA_0,4,FALSE),AV125),1,0)</f>
        <v>1</v>
      </c>
      <c r="BC125" s="398">
        <f>IF(AW125=0,0,1)</f>
        <v>1</v>
      </c>
      <c r="BD125" s="398">
        <f>IF(AX125=0,0,1)</f>
        <v>1</v>
      </c>
      <c r="BE125" s="398">
        <f>PRODUCT(AZ125:BD125)</f>
        <v>1</v>
      </c>
      <c r="BF125" s="404">
        <f>ROUND(AX125,0)</f>
        <v>2403326</v>
      </c>
      <c r="BG125" s="400">
        <f>AX125-BF125</f>
        <v>0.13859999971464276</v>
      </c>
      <c r="BJ125" s="958" t="s">
        <v>790</v>
      </c>
      <c r="BK125" s="715" t="s">
        <v>691</v>
      </c>
      <c r="BL125" s="711" t="s">
        <v>692</v>
      </c>
      <c r="BM125" s="719">
        <v>1</v>
      </c>
      <c r="BN125" s="713">
        <v>297600</v>
      </c>
      <c r="BO125" s="714">
        <v>297600</v>
      </c>
      <c r="BP125" s="970"/>
      <c r="BQ125" s="397">
        <f>IF(EXACT(VLOOKUP(BJ125,OFERTA_0,2,FALSE),BK125),1,0)</f>
        <v>1</v>
      </c>
      <c r="BR125" s="397">
        <f>IF(EXACT(VLOOKUP(BJ125,OFERTA_0,3,FALSE),BL125),1,0)</f>
        <v>1</v>
      </c>
      <c r="BS125" s="398">
        <f>IF(EXACT(VLOOKUP(BJ125,OFERTA_0,4,FALSE),BM125),1,0)</f>
        <v>1</v>
      </c>
      <c r="BT125" s="398">
        <f>IF(BN125=0,0,1)</f>
        <v>1</v>
      </c>
      <c r="BU125" s="398">
        <f>IF(BO125=0,0,1)</f>
        <v>1</v>
      </c>
      <c r="BV125" s="398">
        <f>PRODUCT(BQ125:BU125)</f>
        <v>1</v>
      </c>
      <c r="BW125" s="404">
        <f>ROUND(BO125,0)</f>
        <v>297600</v>
      </c>
      <c r="BX125" s="400">
        <f>BO125-BW125</f>
        <v>0</v>
      </c>
      <c r="CA125" s="624" t="s">
        <v>279</v>
      </c>
      <c r="CB125" s="585" t="s">
        <v>548</v>
      </c>
      <c r="CC125" s="583" t="s">
        <v>549</v>
      </c>
      <c r="CD125" s="586">
        <v>1</v>
      </c>
      <c r="CE125" s="756">
        <v>1000000</v>
      </c>
      <c r="CF125" s="757">
        <f>CE125*CD125</f>
        <v>1000000</v>
      </c>
      <c r="CG125" s="977"/>
      <c r="CH125" s="397">
        <f>IF(EXACT(VLOOKUP(CA125,OFERTA_0,2,FALSE),CB125),1,0)</f>
        <v>1</v>
      </c>
      <c r="CI125" s="397">
        <f>IF(EXACT(VLOOKUP(CA125,OFERTA_0,3,FALSE),CC125),1,0)</f>
        <v>1</v>
      </c>
      <c r="CJ125" s="398">
        <f>IF(EXACT(VLOOKUP(CA125,OFERTA_0,4,FALSE),CD125),1,0)</f>
        <v>1</v>
      </c>
      <c r="CK125" s="398">
        <f>IF(CE125=0,0,1)</f>
        <v>1</v>
      </c>
      <c r="CL125" s="398">
        <f>IF(CF125=0,0,1)</f>
        <v>1</v>
      </c>
      <c r="CM125" s="398">
        <f>PRODUCT(CH125:CL125)</f>
        <v>1</v>
      </c>
      <c r="CN125" s="404">
        <f>ROUND(CF125,0)</f>
        <v>1000000</v>
      </c>
      <c r="CO125" s="400">
        <f>CF125-CN125</f>
        <v>0</v>
      </c>
      <c r="CR125" s="1026" t="s">
        <v>279</v>
      </c>
      <c r="CS125" s="845" t="s">
        <v>548</v>
      </c>
      <c r="CT125" s="846" t="s">
        <v>549</v>
      </c>
      <c r="CU125" s="847">
        <v>1</v>
      </c>
      <c r="CV125" s="848">
        <v>4060000</v>
      </c>
      <c r="CW125" s="849">
        <f>CV125*CU125</f>
        <v>4060000</v>
      </c>
      <c r="CX125" s="1012"/>
      <c r="CY125" s="397">
        <f>IF(EXACT(VLOOKUP(CR125,OFERTA_0,2,FALSE),CS125),1,0)</f>
        <v>1</v>
      </c>
      <c r="CZ125" s="397">
        <f>IF(EXACT(VLOOKUP(CR125,OFERTA_0,3,FALSE),CT125),1,0)</f>
        <v>1</v>
      </c>
      <c r="DA125" s="398">
        <f>IF(EXACT(VLOOKUP(CR125,OFERTA_0,4,FALSE),CU125),1,0)</f>
        <v>1</v>
      </c>
      <c r="DB125" s="398">
        <f>IF(CV125=0,0,1)</f>
        <v>1</v>
      </c>
      <c r="DC125" s="398">
        <f>IF(CW125=0,0,1)</f>
        <v>1</v>
      </c>
      <c r="DD125" s="398">
        <f>PRODUCT(CY125:DC125)</f>
        <v>1</v>
      </c>
      <c r="DE125" s="404">
        <f>ROUND(CW125,0)</f>
        <v>4060000</v>
      </c>
      <c r="DF125" s="400">
        <f>CW125-DE125</f>
        <v>0</v>
      </c>
      <c r="DI125" s="624" t="s">
        <v>279</v>
      </c>
      <c r="DJ125" s="585" t="s">
        <v>548</v>
      </c>
      <c r="DK125" s="583" t="s">
        <v>549</v>
      </c>
      <c r="DL125" s="586">
        <v>1</v>
      </c>
      <c r="DM125" s="487">
        <v>298500</v>
      </c>
      <c r="DN125" s="488">
        <f>DM125*DL125</f>
        <v>298500</v>
      </c>
      <c r="DO125" s="489"/>
      <c r="DP125" s="397">
        <f>IF(EXACT(VLOOKUP(DI125,OFERTA_0,2,FALSE),DJ125),1,0)</f>
        <v>1</v>
      </c>
      <c r="DQ125" s="397">
        <f>IF(EXACT(VLOOKUP(DI125,OFERTA_0,3,FALSE),DK125),1,0)</f>
        <v>1</v>
      </c>
      <c r="DR125" s="398">
        <f>IF(EXACT(VLOOKUP(DI125,OFERTA_0,4,FALSE),DL125),1,0)</f>
        <v>1</v>
      </c>
      <c r="DS125" s="398">
        <f>IF(DM125=0,0,1)</f>
        <v>1</v>
      </c>
      <c r="DT125" s="398">
        <f>IF(DN125=0,0,1)</f>
        <v>1</v>
      </c>
      <c r="DU125" s="398">
        <f>PRODUCT(DP125:DT125)</f>
        <v>1</v>
      </c>
      <c r="DV125" s="404">
        <f>ROUND(DN125,0)</f>
        <v>298500</v>
      </c>
      <c r="DW125" s="400">
        <f>DN125-DV125</f>
        <v>0</v>
      </c>
      <c r="DZ125" s="624" t="s">
        <v>279</v>
      </c>
      <c r="EA125" s="585" t="s">
        <v>548</v>
      </c>
      <c r="EB125" s="583" t="s">
        <v>549</v>
      </c>
      <c r="EC125" s="586">
        <v>1</v>
      </c>
      <c r="ED125" s="487">
        <v>4000000</v>
      </c>
      <c r="EE125" s="488">
        <f>ED125*EC125</f>
        <v>4000000</v>
      </c>
      <c r="EF125" s="489"/>
      <c r="EG125" s="397">
        <f>IF(EXACT(VLOOKUP(DZ125,OFERTA_0,2,FALSE),EA125),1,0)</f>
        <v>1</v>
      </c>
      <c r="EH125" s="397">
        <f>IF(EXACT(VLOOKUP(DZ125,OFERTA_0,3,FALSE),EB125),1,0)</f>
        <v>1</v>
      </c>
      <c r="EI125" s="398">
        <f>IF(EXACT(VLOOKUP(DZ125,OFERTA_0,4,FALSE),EC125),1,0)</f>
        <v>1</v>
      </c>
      <c r="EJ125" s="398">
        <f>IF(ED125=0,0,1)</f>
        <v>1</v>
      </c>
      <c r="EK125" s="398">
        <f>IF(EE125=0,0,1)</f>
        <v>1</v>
      </c>
      <c r="EL125" s="398">
        <f>PRODUCT(EG125:EK125)</f>
        <v>1</v>
      </c>
      <c r="EM125" s="404">
        <f>ROUND(EE125,0)</f>
        <v>4000000</v>
      </c>
      <c r="EN125" s="400">
        <f>EE125-EM125</f>
        <v>0</v>
      </c>
      <c r="EQ125" s="624" t="s">
        <v>279</v>
      </c>
      <c r="ER125" s="585" t="s">
        <v>548</v>
      </c>
      <c r="ES125" s="583" t="s">
        <v>549</v>
      </c>
      <c r="ET125" s="586">
        <v>1</v>
      </c>
      <c r="EU125" s="487">
        <v>2867693</v>
      </c>
      <c r="EV125" s="488">
        <f>EU125*ET125</f>
        <v>2867693</v>
      </c>
      <c r="EW125" s="489"/>
      <c r="EX125" s="397">
        <f>IF(EXACT(VLOOKUP(EQ125,OFERTA_0,2,FALSE),ER125),1,0)</f>
        <v>1</v>
      </c>
      <c r="EY125" s="397">
        <f>IF(EXACT(VLOOKUP(EQ125,OFERTA_0,3,FALSE),ES125),1,0)</f>
        <v>1</v>
      </c>
      <c r="EZ125" s="398">
        <f>IF(EXACT(VLOOKUP(EQ125,OFERTA_0,4,FALSE),ET125),1,0)</f>
        <v>1</v>
      </c>
      <c r="FA125" s="398">
        <f>IF(EU125=0,0,1)</f>
        <v>1</v>
      </c>
      <c r="FB125" s="398">
        <f>IF(EV125=0,0,1)</f>
        <v>1</v>
      </c>
      <c r="FC125" s="398">
        <f>PRODUCT(EX125:FB125)</f>
        <v>1</v>
      </c>
      <c r="FD125" s="404">
        <f>ROUND(EV125,0)</f>
        <v>2867693</v>
      </c>
      <c r="FE125" s="400">
        <f>EV125-FD125</f>
        <v>0</v>
      </c>
      <c r="FH125" s="624" t="s">
        <v>279</v>
      </c>
      <c r="FI125" s="585" t="s">
        <v>548</v>
      </c>
      <c r="FJ125" s="583" t="s">
        <v>549</v>
      </c>
      <c r="FK125" s="586">
        <v>1</v>
      </c>
      <c r="FL125" s="487">
        <v>2925000</v>
      </c>
      <c r="FM125" s="488">
        <f>FL125*FK125</f>
        <v>2925000</v>
      </c>
      <c r="FN125" s="489"/>
      <c r="FO125" s="397">
        <f>IF(EXACT(VLOOKUP(FH125,OFERTA_0,2,FALSE),FI125),1,0)</f>
        <v>1</v>
      </c>
      <c r="FP125" s="397">
        <f>IF(EXACT(VLOOKUP(FH125,OFERTA_0,3,FALSE),FJ125),1,0)</f>
        <v>1</v>
      </c>
      <c r="FQ125" s="398">
        <f>IF(EXACT(VLOOKUP(FH125,OFERTA_0,4,FALSE),FK125),1,0)</f>
        <v>1</v>
      </c>
      <c r="FR125" s="398">
        <f>IF(FL125=0,0,1)</f>
        <v>1</v>
      </c>
      <c r="FS125" s="398">
        <f>IF(FM125=0,0,1)</f>
        <v>1</v>
      </c>
      <c r="FT125" s="398">
        <f>PRODUCT(FO125:FS125)</f>
        <v>1</v>
      </c>
      <c r="FU125" s="404">
        <f>ROUND(FM125,0)</f>
        <v>2925000</v>
      </c>
      <c r="FV125" s="400">
        <f>FM125-FU125</f>
        <v>0</v>
      </c>
      <c r="FY125" s="1045" t="s">
        <v>279</v>
      </c>
      <c r="FZ125" s="865" t="s">
        <v>548</v>
      </c>
      <c r="GA125" s="861" t="s">
        <v>549</v>
      </c>
      <c r="GB125" s="866">
        <v>1</v>
      </c>
      <c r="GC125" s="863">
        <v>1067725</v>
      </c>
      <c r="GD125" s="864">
        <f>GC125*GB125</f>
        <v>1067725</v>
      </c>
      <c r="GE125" s="1029"/>
      <c r="GF125" s="397">
        <f>IF(EXACT(VLOOKUP(FY125,OFERTA_0,2,FALSE),FZ125),1,0)</f>
        <v>1</v>
      </c>
      <c r="GG125" s="397">
        <f>IF(EXACT(VLOOKUP(FY125,OFERTA_0,3,FALSE),GA125),1,0)</f>
        <v>1</v>
      </c>
      <c r="GH125" s="398">
        <f>IF(EXACT(VLOOKUP(FY125,OFERTA_0,4,FALSE),GB125),1,0)</f>
        <v>1</v>
      </c>
      <c r="GI125" s="398">
        <f>IF(GC125=0,0,1)</f>
        <v>1</v>
      </c>
      <c r="GJ125" s="398">
        <f>IF(GD125=0,0,1)</f>
        <v>1</v>
      </c>
      <c r="GK125" s="398">
        <f>PRODUCT(GF125:GJ125)</f>
        <v>1</v>
      </c>
      <c r="GL125" s="404">
        <f>ROUND(GD125,0)</f>
        <v>1067725</v>
      </c>
      <c r="GM125" s="400">
        <f>GD125-GL125</f>
        <v>0</v>
      </c>
      <c r="GP125" s="624" t="s">
        <v>279</v>
      </c>
      <c r="GQ125" s="585" t="s">
        <v>548</v>
      </c>
      <c r="GR125" s="583" t="s">
        <v>549</v>
      </c>
      <c r="GS125" s="586">
        <v>1</v>
      </c>
      <c r="GT125" s="487">
        <v>300000</v>
      </c>
      <c r="GU125" s="488">
        <f>GT125*GS125</f>
        <v>300000</v>
      </c>
      <c r="GV125" s="489"/>
      <c r="GW125" s="397">
        <f>IF(EXACT(VLOOKUP(GP125,OFERTA_0,2,FALSE),GQ125),1,0)</f>
        <v>1</v>
      </c>
      <c r="GX125" s="397">
        <f>IF(EXACT(VLOOKUP(GP125,OFERTA_0,3,FALSE),GR125),1,0)</f>
        <v>1</v>
      </c>
      <c r="GY125" s="398">
        <f>IF(EXACT(VLOOKUP(GP125,OFERTA_0,4,FALSE),GS125),1,0)</f>
        <v>1</v>
      </c>
      <c r="GZ125" s="398">
        <f>IF(GT125=0,0,1)</f>
        <v>1</v>
      </c>
      <c r="HA125" s="398">
        <f>IF(GU125=0,0,1)</f>
        <v>1</v>
      </c>
      <c r="HB125" s="398">
        <f>PRODUCT(GW125:HA125)</f>
        <v>1</v>
      </c>
      <c r="HC125" s="404">
        <f>ROUND(GU125,0)</f>
        <v>300000</v>
      </c>
      <c r="HD125" s="400">
        <f>GU125-HC125</f>
        <v>0</v>
      </c>
      <c r="HG125" s="624" t="s">
        <v>279</v>
      </c>
      <c r="HH125" s="585" t="s">
        <v>548</v>
      </c>
      <c r="HI125" s="583" t="s">
        <v>549</v>
      </c>
      <c r="HJ125" s="586">
        <v>1</v>
      </c>
      <c r="HK125" s="487">
        <v>4800000</v>
      </c>
      <c r="HL125" s="488">
        <f>HK125*HJ125</f>
        <v>4800000</v>
      </c>
      <c r="HM125" s="489"/>
      <c r="HN125" s="397">
        <f>IF(EXACT(VLOOKUP(HG125,OFERTA_0,2,FALSE),HH125),1,0)</f>
        <v>1</v>
      </c>
      <c r="HO125" s="397">
        <f>IF(EXACT(VLOOKUP(HG125,OFERTA_0,3,FALSE),HI125),1,0)</f>
        <v>1</v>
      </c>
      <c r="HP125" s="398">
        <f>IF(EXACT(VLOOKUP(HG125,OFERTA_0,4,FALSE),HJ125),1,0)</f>
        <v>1</v>
      </c>
      <c r="HQ125" s="398">
        <f>IF(HK125=0,0,1)</f>
        <v>1</v>
      </c>
      <c r="HR125" s="398">
        <f>IF(HL125=0,0,1)</f>
        <v>1</v>
      </c>
      <c r="HS125" s="398">
        <f>PRODUCT(HN125:HR125)</f>
        <v>1</v>
      </c>
      <c r="HT125" s="404">
        <f>ROUND(HL125,0)</f>
        <v>4800000</v>
      </c>
      <c r="HU125" s="400">
        <f>HL125-HT125</f>
        <v>0</v>
      </c>
      <c r="HX125" s="624" t="s">
        <v>279</v>
      </c>
      <c r="HY125" s="585" t="s">
        <v>548</v>
      </c>
      <c r="HZ125" s="583" t="s">
        <v>549</v>
      </c>
      <c r="IA125" s="586">
        <v>1</v>
      </c>
      <c r="IB125" s="487">
        <v>1500000</v>
      </c>
      <c r="IC125" s="488">
        <f>IB125*IA125</f>
        <v>1500000</v>
      </c>
      <c r="ID125" s="489"/>
      <c r="IE125" s="397">
        <f>IF(EXACT(VLOOKUP(HX125,OFERTA_0,2,FALSE),HY125),1,0)</f>
        <v>1</v>
      </c>
      <c r="IF125" s="397">
        <f>IF(EXACT(VLOOKUP(HX125,OFERTA_0,3,FALSE),HZ125),1,0)</f>
        <v>1</v>
      </c>
      <c r="IG125" s="398">
        <f>IF(EXACT(VLOOKUP(HX125,OFERTA_0,4,FALSE),IA125),1,0)</f>
        <v>1</v>
      </c>
      <c r="IH125" s="398">
        <f>IF(IB125=0,0,1)</f>
        <v>1</v>
      </c>
      <c r="II125" s="398">
        <f>IF(IC125=0,0,1)</f>
        <v>1</v>
      </c>
      <c r="IJ125" s="398">
        <f>PRODUCT(IE125:II125)</f>
        <v>1</v>
      </c>
      <c r="IK125" s="404">
        <f>ROUND(IC125,0)</f>
        <v>1500000</v>
      </c>
      <c r="IL125" s="400">
        <f>IC125-IK125</f>
        <v>0</v>
      </c>
      <c r="IO125" s="624" t="s">
        <v>279</v>
      </c>
      <c r="IP125" s="585" t="s">
        <v>548</v>
      </c>
      <c r="IQ125" s="583" t="s">
        <v>549</v>
      </c>
      <c r="IR125" s="586">
        <v>1</v>
      </c>
      <c r="IS125" s="487">
        <v>800000</v>
      </c>
      <c r="IT125" s="488">
        <f>IS125*IR125</f>
        <v>800000</v>
      </c>
      <c r="IU125" s="489"/>
      <c r="IV125" s="397">
        <f>IF(EXACT(VLOOKUP(IO125,OFERTA_0,2,FALSE),IP125),1,0)</f>
        <v>1</v>
      </c>
      <c r="IW125" s="397">
        <f>IF(EXACT(VLOOKUP(IO125,OFERTA_0,3,FALSE),IQ125),1,0)</f>
        <v>1</v>
      </c>
      <c r="IX125" s="398">
        <f>IF(EXACT(VLOOKUP(IO125,OFERTA_0,4,FALSE),IR125),1,0)</f>
        <v>1</v>
      </c>
      <c r="IY125" s="398">
        <f>IF(IS125=0,0,1)</f>
        <v>1</v>
      </c>
      <c r="IZ125" s="398">
        <f>IF(IT125=0,0,1)</f>
        <v>1</v>
      </c>
      <c r="JA125" s="398">
        <f>PRODUCT(IV125:IZ125)</f>
        <v>1</v>
      </c>
      <c r="JB125" s="404">
        <f>ROUND(IT125,0)</f>
        <v>800000</v>
      </c>
      <c r="JC125" s="400">
        <f>IT125-JB125</f>
        <v>0</v>
      </c>
      <c r="JF125" s="624" t="s">
        <v>279</v>
      </c>
      <c r="JG125" s="585" t="s">
        <v>548</v>
      </c>
      <c r="JH125" s="583" t="s">
        <v>549</v>
      </c>
      <c r="JI125" s="586">
        <v>1</v>
      </c>
      <c r="JJ125" s="487">
        <v>296101</v>
      </c>
      <c r="JK125" s="488">
        <f>JJ125*JI125</f>
        <v>296101</v>
      </c>
      <c r="JL125" s="489"/>
      <c r="JM125" s="397">
        <f>IF(EXACT(VLOOKUP(JF125,OFERTA_0,2,FALSE),JG125),1,0)</f>
        <v>1</v>
      </c>
      <c r="JN125" s="397">
        <f>IF(EXACT(VLOOKUP(JF125,OFERTA_0,3,FALSE),JH125),1,0)</f>
        <v>1</v>
      </c>
      <c r="JO125" s="398">
        <f>IF(EXACT(VLOOKUP(JF125,OFERTA_0,4,FALSE),JI125),1,0)</f>
        <v>1</v>
      </c>
      <c r="JP125" s="398">
        <f>IF(JJ125=0,0,1)</f>
        <v>1</v>
      </c>
      <c r="JQ125" s="398">
        <f>IF(JK125=0,0,1)</f>
        <v>1</v>
      </c>
      <c r="JR125" s="398">
        <f>PRODUCT(JM125:JQ125)</f>
        <v>1</v>
      </c>
      <c r="JS125" s="404">
        <f>ROUND(JK125,0)</f>
        <v>296101</v>
      </c>
      <c r="JT125" s="400">
        <f>JK125-JS125</f>
        <v>0</v>
      </c>
    </row>
    <row r="126" spans="2:280" ht="18.75" thickTop="1" thickBot="1">
      <c r="B126" s="558"/>
      <c r="C126" s="559" t="s">
        <v>550</v>
      </c>
      <c r="D126" s="560"/>
      <c r="E126" s="561"/>
      <c r="F126" s="562"/>
      <c r="G126" s="563">
        <f>SUM(G112:G125)</f>
        <v>0</v>
      </c>
      <c r="H126" s="564"/>
      <c r="K126" s="558"/>
      <c r="L126" s="559"/>
      <c r="M126" s="560"/>
      <c r="N126" s="561"/>
      <c r="O126" s="562"/>
      <c r="P126" s="563"/>
      <c r="Q126" s="564"/>
      <c r="R126" s="461"/>
      <c r="S126" s="461"/>
      <c r="T126" s="461"/>
      <c r="U126" s="461"/>
      <c r="V126" s="461"/>
      <c r="W126" s="461"/>
      <c r="X126" s="462"/>
      <c r="Y126" s="463"/>
      <c r="Z126" s="392"/>
      <c r="AA126" s="392"/>
      <c r="AB126" s="558"/>
      <c r="AC126" s="617" t="s">
        <v>550</v>
      </c>
      <c r="AD126" s="618"/>
      <c r="AE126" s="619"/>
      <c r="AF126" s="562"/>
      <c r="AG126" s="563">
        <f>SUM(AG112:AG125)</f>
        <v>130234551</v>
      </c>
      <c r="AH126" s="564"/>
      <c r="AI126" s="461"/>
      <c r="AJ126" s="461"/>
      <c r="AK126" s="461"/>
      <c r="AL126" s="461"/>
      <c r="AM126" s="461"/>
      <c r="AN126" s="461"/>
      <c r="AO126" s="462"/>
      <c r="AP126" s="463"/>
      <c r="AQ126" s="392"/>
      <c r="AR126" s="392"/>
      <c r="AS126" s="558"/>
      <c r="AT126" s="701" t="s">
        <v>550</v>
      </c>
      <c r="AU126" s="702"/>
      <c r="AV126" s="703"/>
      <c r="AW126" s="704"/>
      <c r="AX126" s="705">
        <f>SUM(AX112:AX125)</f>
        <v>131266423.21084</v>
      </c>
      <c r="AY126" s="939"/>
      <c r="AZ126" s="461"/>
      <c r="BA126" s="461"/>
      <c r="BB126" s="461"/>
      <c r="BC126" s="461"/>
      <c r="BD126" s="461"/>
      <c r="BE126" s="461"/>
      <c r="BF126" s="462"/>
      <c r="BG126" s="463"/>
      <c r="BJ126" s="558"/>
      <c r="BK126" s="753" t="s">
        <v>693</v>
      </c>
      <c r="BL126" s="751"/>
      <c r="BM126" s="751"/>
      <c r="BN126" s="751"/>
      <c r="BO126" s="754">
        <v>130560630</v>
      </c>
      <c r="BP126" s="971">
        <v>0.23480000000000001</v>
      </c>
      <c r="BQ126" s="461"/>
      <c r="BR126" s="461"/>
      <c r="BS126" s="461"/>
      <c r="BT126" s="461"/>
      <c r="BU126" s="461"/>
      <c r="BV126" s="461"/>
      <c r="BW126" s="462"/>
      <c r="BX126" s="463"/>
      <c r="CA126" s="558"/>
      <c r="CB126" s="617" t="s">
        <v>550</v>
      </c>
      <c r="CC126" s="618"/>
      <c r="CD126" s="619"/>
      <c r="CE126" s="780"/>
      <c r="CF126" s="781">
        <f>SUM(CF112:CF125)</f>
        <v>38723945.199999996</v>
      </c>
      <c r="CG126" s="998">
        <f>+CF126/CF127</f>
        <v>7.049323607832135E-2</v>
      </c>
      <c r="CH126" s="461"/>
      <c r="CI126" s="461"/>
      <c r="CJ126" s="461"/>
      <c r="CK126" s="461"/>
      <c r="CL126" s="461"/>
      <c r="CM126" s="461"/>
      <c r="CN126" s="462"/>
      <c r="CO126" s="463"/>
      <c r="CR126" s="558"/>
      <c r="CS126" s="850" t="s">
        <v>550</v>
      </c>
      <c r="CT126" s="851"/>
      <c r="CU126" s="852"/>
      <c r="CV126" s="853"/>
      <c r="CW126" s="854">
        <f>SUM(CW112:CW125)</f>
        <v>75537808</v>
      </c>
      <c r="CX126" s="1013"/>
      <c r="CY126" s="461"/>
      <c r="CZ126" s="461"/>
      <c r="DA126" s="461"/>
      <c r="DB126" s="461"/>
      <c r="DC126" s="461"/>
      <c r="DD126" s="461"/>
      <c r="DE126" s="462"/>
      <c r="DF126" s="463"/>
      <c r="DI126" s="558"/>
      <c r="DJ126" s="617" t="s">
        <v>550</v>
      </c>
      <c r="DK126" s="618"/>
      <c r="DL126" s="619"/>
      <c r="DM126" s="562"/>
      <c r="DN126" s="563">
        <f>SUM(DN112:DN125)</f>
        <v>130958926</v>
      </c>
      <c r="DO126" s="564">
        <f>+DN126/DN127</f>
        <v>0.23547024561456176</v>
      </c>
      <c r="DP126" s="461"/>
      <c r="DQ126" s="461"/>
      <c r="DR126" s="461"/>
      <c r="DS126" s="461"/>
      <c r="DT126" s="461"/>
      <c r="DU126" s="461"/>
      <c r="DV126" s="462"/>
      <c r="DW126" s="463"/>
      <c r="DZ126" s="558"/>
      <c r="EA126" s="617" t="s">
        <v>550</v>
      </c>
      <c r="EB126" s="618"/>
      <c r="EC126" s="619"/>
      <c r="ED126" s="562"/>
      <c r="EE126" s="563">
        <f>SUM(EE112:EE125)</f>
        <v>141052161.19999999</v>
      </c>
      <c r="EF126" s="564"/>
      <c r="EG126" s="461"/>
      <c r="EH126" s="461"/>
      <c r="EI126" s="461"/>
      <c r="EJ126" s="461"/>
      <c r="EK126" s="461"/>
      <c r="EL126" s="461"/>
      <c r="EM126" s="462"/>
      <c r="EN126" s="463"/>
      <c r="EQ126" s="558"/>
      <c r="ER126" s="617" t="s">
        <v>550</v>
      </c>
      <c r="ES126" s="618"/>
      <c r="ET126" s="619"/>
      <c r="EU126" s="562"/>
      <c r="EV126" s="563">
        <f>SUM(EV112:EV125)</f>
        <v>63229471</v>
      </c>
      <c r="EW126" s="564"/>
      <c r="EX126" s="461"/>
      <c r="EY126" s="461"/>
      <c r="EZ126" s="461"/>
      <c r="FA126" s="461"/>
      <c r="FB126" s="461"/>
      <c r="FC126" s="461"/>
      <c r="FD126" s="462"/>
      <c r="FE126" s="463"/>
      <c r="FH126" s="558"/>
      <c r="FI126" s="617" t="s">
        <v>550</v>
      </c>
      <c r="FJ126" s="618"/>
      <c r="FK126" s="619"/>
      <c r="FL126" s="562"/>
      <c r="FM126" s="563">
        <f>SUM(FM112:FM125)</f>
        <v>51093817</v>
      </c>
      <c r="FN126" s="564"/>
      <c r="FO126" s="461"/>
      <c r="FP126" s="461"/>
      <c r="FQ126" s="461"/>
      <c r="FR126" s="461"/>
      <c r="FS126" s="461"/>
      <c r="FT126" s="461"/>
      <c r="FU126" s="462"/>
      <c r="FV126" s="463"/>
      <c r="FY126" s="558"/>
      <c r="FZ126" s="916" t="s">
        <v>550</v>
      </c>
      <c r="GA126" s="917"/>
      <c r="GB126" s="918"/>
      <c r="GC126" s="919"/>
      <c r="GD126" s="920">
        <f>SUM(GD112:GD125)</f>
        <v>141121495</v>
      </c>
      <c r="GE126" s="1040"/>
      <c r="GF126" s="461"/>
      <c r="GG126" s="461"/>
      <c r="GH126" s="461"/>
      <c r="GI126" s="461"/>
      <c r="GJ126" s="461"/>
      <c r="GK126" s="461"/>
      <c r="GL126" s="462"/>
      <c r="GM126" s="463"/>
      <c r="GP126" s="558"/>
      <c r="GQ126" s="617" t="s">
        <v>550</v>
      </c>
      <c r="GR126" s="618"/>
      <c r="GS126" s="619"/>
      <c r="GT126" s="562"/>
      <c r="GU126" s="563">
        <f>SUM(GU112:GU125)</f>
        <v>131614030</v>
      </c>
      <c r="GV126" s="564">
        <f>+GU126/GU127</f>
        <v>0.23547460781648957</v>
      </c>
      <c r="GW126" s="461"/>
      <c r="GX126" s="461"/>
      <c r="GY126" s="461"/>
      <c r="GZ126" s="461"/>
      <c r="HA126" s="461"/>
      <c r="HB126" s="461"/>
      <c r="HC126" s="462"/>
      <c r="HD126" s="463"/>
      <c r="HG126" s="558"/>
      <c r="HH126" s="617" t="s">
        <v>550</v>
      </c>
      <c r="HI126" s="618"/>
      <c r="HJ126" s="619"/>
      <c r="HK126" s="562"/>
      <c r="HL126" s="563">
        <f>SUM(HL112:HL125)</f>
        <v>129424941.15217388</v>
      </c>
      <c r="HM126" s="564"/>
      <c r="HN126" s="461"/>
      <c r="HO126" s="461"/>
      <c r="HP126" s="461"/>
      <c r="HQ126" s="461"/>
      <c r="HR126" s="461"/>
      <c r="HS126" s="461"/>
      <c r="HT126" s="462"/>
      <c r="HU126" s="463"/>
      <c r="HX126" s="558"/>
      <c r="HY126" s="617" t="s">
        <v>550</v>
      </c>
      <c r="HZ126" s="618"/>
      <c r="IA126" s="619"/>
      <c r="IB126" s="562"/>
      <c r="IC126" s="563">
        <f>SUM(IC112:IC125)</f>
        <v>43430000</v>
      </c>
      <c r="ID126" s="564"/>
      <c r="IE126" s="461"/>
      <c r="IF126" s="461"/>
      <c r="IG126" s="461"/>
      <c r="IH126" s="461"/>
      <c r="II126" s="461"/>
      <c r="IJ126" s="461"/>
      <c r="IK126" s="462"/>
      <c r="IL126" s="463"/>
      <c r="IO126" s="558"/>
      <c r="IP126" s="617" t="s">
        <v>550</v>
      </c>
      <c r="IQ126" s="618"/>
      <c r="IR126" s="619"/>
      <c r="IS126" s="562"/>
      <c r="IT126" s="563">
        <f>SUM(IT112:IT125)</f>
        <v>66358300</v>
      </c>
      <c r="IU126" s="564"/>
      <c r="IV126" s="461"/>
      <c r="IW126" s="461"/>
      <c r="IX126" s="461"/>
      <c r="IY126" s="461"/>
      <c r="IZ126" s="461"/>
      <c r="JA126" s="461"/>
      <c r="JB126" s="462"/>
      <c r="JC126" s="463"/>
      <c r="JF126" s="558"/>
      <c r="JG126" s="617" t="s">
        <v>550</v>
      </c>
      <c r="JH126" s="618"/>
      <c r="JI126" s="619"/>
      <c r="JJ126" s="562"/>
      <c r="JK126" s="563">
        <f>SUM(JK112:JK125)</f>
        <v>129908723</v>
      </c>
      <c r="JL126" s="564">
        <f>+JK126/JK127</f>
        <v>0.23307525501632229</v>
      </c>
      <c r="JM126" s="461"/>
      <c r="JN126" s="461"/>
      <c r="JO126" s="461"/>
      <c r="JP126" s="461"/>
      <c r="JQ126" s="461"/>
      <c r="JR126" s="461"/>
      <c r="JS126" s="462"/>
      <c r="JT126" s="463"/>
    </row>
    <row r="127" spans="2:280" ht="17.25" thickTop="1" thickBot="1">
      <c r="B127" s="1300" t="s">
        <v>551</v>
      </c>
      <c r="C127" s="1303"/>
      <c r="D127" s="1303"/>
      <c r="E127" s="1304"/>
      <c r="F127" s="565"/>
      <c r="G127" s="565">
        <f>+G126+G110+G50</f>
        <v>0</v>
      </c>
      <c r="H127" s="567"/>
      <c r="K127" s="1300" t="s">
        <v>551</v>
      </c>
      <c r="L127" s="1303"/>
      <c r="M127" s="1303"/>
      <c r="N127" s="1304"/>
      <c r="O127" s="565"/>
      <c r="P127" s="565">
        <f>+P126+P110+P50</f>
        <v>0</v>
      </c>
      <c r="Q127" s="567"/>
      <c r="U127" s="383"/>
      <c r="V127" s="383"/>
      <c r="W127" s="383"/>
      <c r="X127" s="383"/>
      <c r="Y127" s="383"/>
      <c r="Z127" s="392"/>
      <c r="AA127" s="392"/>
      <c r="AB127" s="1300" t="s">
        <v>551</v>
      </c>
      <c r="AC127" s="1303"/>
      <c r="AD127" s="1303"/>
      <c r="AE127" s="1304"/>
      <c r="AF127" s="565"/>
      <c r="AG127" s="565">
        <f>+AG126+AG110+AG50</f>
        <v>551049627</v>
      </c>
      <c r="AH127" s="567"/>
      <c r="AL127" s="383"/>
      <c r="AM127" s="383"/>
      <c r="AN127" s="383"/>
      <c r="AO127" s="383"/>
      <c r="AP127" s="383"/>
      <c r="AQ127" s="392"/>
      <c r="AR127" s="392"/>
      <c r="AS127" s="1300" t="s">
        <v>551</v>
      </c>
      <c r="AT127" s="1303"/>
      <c r="AU127" s="1303"/>
      <c r="AV127" s="1304"/>
      <c r="AW127" s="565"/>
      <c r="AX127" s="565">
        <f>+AX126+AX110+AX50</f>
        <v>542098891.21083999</v>
      </c>
      <c r="AY127" s="567"/>
      <c r="BC127" s="383"/>
      <c r="BD127" s="383"/>
      <c r="BE127" s="383"/>
      <c r="BF127" s="383"/>
      <c r="BG127" s="383"/>
      <c r="BJ127" s="1300" t="s">
        <v>551</v>
      </c>
      <c r="BK127" s="1301"/>
      <c r="BL127" s="1301"/>
      <c r="BM127" s="1302"/>
      <c r="BN127" s="565"/>
      <c r="BO127" s="565">
        <f>+BO126+BO110+BO50</f>
        <v>556152739</v>
      </c>
      <c r="BP127" s="567"/>
      <c r="BT127" s="383"/>
      <c r="BU127" s="383"/>
      <c r="BV127" s="383"/>
      <c r="BW127" s="383"/>
      <c r="BX127" s="383"/>
      <c r="CA127" s="1300" t="s">
        <v>551</v>
      </c>
      <c r="CB127" s="1303"/>
      <c r="CC127" s="1303"/>
      <c r="CD127" s="1304"/>
      <c r="CE127" s="565"/>
      <c r="CF127" s="565">
        <f>+CF126+CF110+CF50</f>
        <v>549328522.20000005</v>
      </c>
      <c r="CG127" s="999">
        <f>CG110+CG50+CG126</f>
        <v>0.99999999999999989</v>
      </c>
      <c r="CK127" s="383"/>
      <c r="CL127" s="383"/>
      <c r="CM127" s="383"/>
      <c r="CN127" s="383"/>
      <c r="CO127" s="383"/>
      <c r="CR127" s="1300" t="s">
        <v>551</v>
      </c>
      <c r="CS127" s="1303"/>
      <c r="CT127" s="1303"/>
      <c r="CU127" s="1304"/>
      <c r="CV127" s="565"/>
      <c r="CW127" s="565">
        <f>+CW126+CW110+CW50</f>
        <v>545966282</v>
      </c>
      <c r="CX127" s="567"/>
      <c r="DB127" s="383"/>
      <c r="DC127" s="383"/>
      <c r="DD127" s="383"/>
      <c r="DE127" s="383"/>
      <c r="DF127" s="383"/>
      <c r="DI127" s="1300" t="s">
        <v>551</v>
      </c>
      <c r="DJ127" s="1303"/>
      <c r="DK127" s="1303"/>
      <c r="DL127" s="1304"/>
      <c r="DM127" s="565"/>
      <c r="DN127" s="565">
        <f>+DN126+DN110+DN50</f>
        <v>556159126</v>
      </c>
      <c r="DO127" s="1027">
        <f>DO110+DO50+DO126</f>
        <v>1</v>
      </c>
      <c r="DS127" s="383"/>
      <c r="DT127" s="383"/>
      <c r="DU127" s="383"/>
      <c r="DV127" s="383"/>
      <c r="DW127" s="383"/>
      <c r="DZ127" s="1300" t="s">
        <v>551</v>
      </c>
      <c r="EA127" s="1303"/>
      <c r="EB127" s="1303"/>
      <c r="EC127" s="1304"/>
      <c r="ED127" s="565"/>
      <c r="EE127" s="565">
        <f>+EE126+EE110+EE50</f>
        <v>548945853.20000005</v>
      </c>
      <c r="EF127" s="1027">
        <f>EF110+EF50+EF126</f>
        <v>0</v>
      </c>
      <c r="EJ127" s="383"/>
      <c r="EK127" s="383"/>
      <c r="EL127" s="383"/>
      <c r="EM127" s="383"/>
      <c r="EN127" s="383"/>
      <c r="EQ127" s="1300" t="s">
        <v>551</v>
      </c>
      <c r="ER127" s="1303"/>
      <c r="ES127" s="1303"/>
      <c r="ET127" s="1304"/>
      <c r="EU127" s="565"/>
      <c r="EV127" s="565">
        <f>+EV126+EV110+EV50</f>
        <v>546735560</v>
      </c>
      <c r="EW127" s="1027">
        <f>EW110+EW50+EW126</f>
        <v>0</v>
      </c>
      <c r="FA127" s="383"/>
      <c r="FB127" s="383"/>
      <c r="FC127" s="383"/>
      <c r="FD127" s="383"/>
      <c r="FE127" s="383"/>
      <c r="FH127" s="1300" t="s">
        <v>551</v>
      </c>
      <c r="FI127" s="1303"/>
      <c r="FJ127" s="1303"/>
      <c r="FK127" s="1304"/>
      <c r="FL127" s="565"/>
      <c r="FM127" s="565">
        <f>+FM126+FM110+FM50</f>
        <v>546621513</v>
      </c>
      <c r="FN127" s="1027">
        <f>FN110+FN50+FN126</f>
        <v>0</v>
      </c>
      <c r="FR127" s="383"/>
      <c r="FS127" s="383"/>
      <c r="FT127" s="383"/>
      <c r="FU127" s="383"/>
      <c r="FV127" s="383"/>
      <c r="FY127" s="1300" t="s">
        <v>551</v>
      </c>
      <c r="FZ127" s="1303"/>
      <c r="GA127" s="1303"/>
      <c r="GB127" s="1304"/>
      <c r="GC127" s="565"/>
      <c r="GD127" s="565">
        <f>+GD126+GD110+GD50</f>
        <v>547511571</v>
      </c>
      <c r="GE127" s="1041">
        <f>GE110+GE50+GE126</f>
        <v>0</v>
      </c>
      <c r="GI127" s="383"/>
      <c r="GJ127" s="383"/>
      <c r="GK127" s="383"/>
      <c r="GL127" s="383"/>
      <c r="GM127" s="383"/>
      <c r="GP127" s="1300" t="s">
        <v>551</v>
      </c>
      <c r="GQ127" s="1303"/>
      <c r="GR127" s="1303"/>
      <c r="GS127" s="1304"/>
      <c r="GT127" s="565"/>
      <c r="GU127" s="565">
        <f>+GU126+GU110+GU50</f>
        <v>558930881</v>
      </c>
      <c r="GV127" s="1027">
        <f>GV110+GV50+GV126</f>
        <v>1</v>
      </c>
      <c r="GZ127" s="383"/>
      <c r="HA127" s="383"/>
      <c r="HB127" s="383"/>
      <c r="HC127" s="383"/>
      <c r="HD127" s="383"/>
      <c r="HG127" s="1300" t="s">
        <v>551</v>
      </c>
      <c r="HH127" s="1303"/>
      <c r="HI127" s="1303"/>
      <c r="HJ127" s="1304"/>
      <c r="HK127" s="565"/>
      <c r="HL127" s="565">
        <f>+HL126+HL110+HL50</f>
        <v>559937784.15217388</v>
      </c>
      <c r="HM127" s="567"/>
      <c r="HQ127" s="383"/>
      <c r="HR127" s="383"/>
      <c r="HS127" s="383"/>
      <c r="HT127" s="383"/>
      <c r="HU127" s="383"/>
      <c r="HX127" s="1300" t="s">
        <v>551</v>
      </c>
      <c r="HY127" s="1303"/>
      <c r="HZ127" s="1303"/>
      <c r="IA127" s="1304"/>
      <c r="IB127" s="565"/>
      <c r="IC127" s="565">
        <f>+IC126+IC110+IC50</f>
        <v>546683000</v>
      </c>
      <c r="ID127" s="567"/>
      <c r="IH127" s="383"/>
      <c r="II127" s="383"/>
      <c r="IJ127" s="383"/>
      <c r="IK127" s="383"/>
      <c r="IL127" s="383"/>
      <c r="IO127" s="1300" t="s">
        <v>551</v>
      </c>
      <c r="IP127" s="1303"/>
      <c r="IQ127" s="1303"/>
      <c r="IR127" s="1304"/>
      <c r="IS127" s="565"/>
      <c r="IT127" s="565">
        <f>+IT126+IT110+IT50</f>
        <v>548988000</v>
      </c>
      <c r="IU127" s="567"/>
      <c r="IY127" s="383"/>
      <c r="IZ127" s="383"/>
      <c r="JA127" s="383"/>
      <c r="JB127" s="383"/>
      <c r="JC127" s="383"/>
      <c r="JF127" s="1300" t="s">
        <v>551</v>
      </c>
      <c r="JG127" s="1303"/>
      <c r="JH127" s="1303"/>
      <c r="JI127" s="1304"/>
      <c r="JJ127" s="565"/>
      <c r="JK127" s="565">
        <f>+JK126+JK110+JK50</f>
        <v>557368147</v>
      </c>
      <c r="JL127" s="567"/>
      <c r="JP127" s="383"/>
      <c r="JQ127" s="383"/>
      <c r="JR127" s="383"/>
      <c r="JS127" s="383"/>
      <c r="JT127" s="383"/>
    </row>
    <row r="128" spans="2:280" ht="30" customHeight="1" thickBot="1">
      <c r="B128" s="1348" t="s">
        <v>159</v>
      </c>
      <c r="C128" s="1349"/>
      <c r="D128" s="1349"/>
      <c r="E128" s="1350"/>
      <c r="F128" s="566">
        <v>0</v>
      </c>
      <c r="G128" s="569">
        <f>F128*G127</f>
        <v>0</v>
      </c>
      <c r="H128" s="570"/>
      <c r="K128" s="1344" t="s">
        <v>159</v>
      </c>
      <c r="L128" s="1306"/>
      <c r="M128" s="1306"/>
      <c r="N128" s="1307"/>
      <c r="O128" s="568"/>
      <c r="P128" s="569">
        <f>O128*P127</f>
        <v>0</v>
      </c>
      <c r="Q128" s="570"/>
      <c r="U128" s="383"/>
      <c r="V128" s="383"/>
      <c r="W128" s="383"/>
      <c r="X128" s="383"/>
      <c r="Y128" s="383"/>
      <c r="Z128" s="392"/>
      <c r="AA128" s="392"/>
      <c r="AB128" s="1344" t="s">
        <v>159</v>
      </c>
      <c r="AC128" s="1306"/>
      <c r="AD128" s="1306"/>
      <c r="AE128" s="1307"/>
      <c r="AF128" s="566">
        <v>0.09</v>
      </c>
      <c r="AG128" s="620">
        <f>AF128*AG127</f>
        <v>49594466.43</v>
      </c>
      <c r="AH128" s="570"/>
      <c r="AL128" s="383"/>
      <c r="AM128" s="383"/>
      <c r="AN128" s="383"/>
      <c r="AO128" s="383"/>
      <c r="AP128" s="383"/>
      <c r="AQ128" s="392"/>
      <c r="AR128" s="392"/>
      <c r="AS128" s="1344" t="s">
        <v>159</v>
      </c>
      <c r="AT128" s="1306"/>
      <c r="AU128" s="1306"/>
      <c r="AV128" s="1307"/>
      <c r="AW128" s="695">
        <v>0.08</v>
      </c>
      <c r="AX128" s="696">
        <f>AW128*AX127</f>
        <v>43367911.296867199</v>
      </c>
      <c r="AY128" s="570"/>
      <c r="BC128" s="383"/>
      <c r="BD128" s="383"/>
      <c r="BE128" s="383"/>
      <c r="BF128" s="383"/>
      <c r="BG128" s="383"/>
      <c r="BJ128" s="1344" t="s">
        <v>159</v>
      </c>
      <c r="BK128" s="1306"/>
      <c r="BL128" s="1306"/>
      <c r="BM128" s="1307"/>
      <c r="BN128" s="972">
        <v>9.5000000000000001E-2</v>
      </c>
      <c r="BO128" s="973">
        <v>52834510</v>
      </c>
      <c r="BP128" s="570"/>
      <c r="BT128" s="383"/>
      <c r="BU128" s="383"/>
      <c r="BV128" s="383"/>
      <c r="BW128" s="383"/>
      <c r="BX128" s="383"/>
      <c r="CA128" s="1344" t="s">
        <v>159</v>
      </c>
      <c r="CB128" s="1306"/>
      <c r="CC128" s="1306"/>
      <c r="CD128" s="1307"/>
      <c r="CE128" s="782">
        <v>0.11</v>
      </c>
      <c r="CF128" s="783">
        <f>CE128*CF127</f>
        <v>60426137.442000009</v>
      </c>
      <c r="CG128" s="570"/>
      <c r="CK128" s="383"/>
      <c r="CL128" s="383"/>
      <c r="CM128" s="383"/>
      <c r="CN128" s="383"/>
      <c r="CO128" s="383"/>
      <c r="CR128" s="1344" t="s">
        <v>159</v>
      </c>
      <c r="CS128" s="1306"/>
      <c r="CT128" s="1306"/>
      <c r="CU128" s="1307"/>
      <c r="CV128" s="855">
        <v>0.115</v>
      </c>
      <c r="CW128" s="856">
        <f>CV128*CW127</f>
        <v>62786122.43</v>
      </c>
      <c r="CX128" s="570"/>
      <c r="DB128" s="383"/>
      <c r="DC128" s="383"/>
      <c r="DD128" s="383"/>
      <c r="DE128" s="383"/>
      <c r="DF128" s="383"/>
      <c r="DI128" s="1344" t="s">
        <v>159</v>
      </c>
      <c r="DJ128" s="1306"/>
      <c r="DK128" s="1306"/>
      <c r="DL128" s="1307"/>
      <c r="DM128" s="566">
        <v>0.09</v>
      </c>
      <c r="DN128" s="620">
        <f>DM128*DN127</f>
        <v>50054321.339999996</v>
      </c>
      <c r="DO128" s="570"/>
      <c r="DS128" s="383"/>
      <c r="DT128" s="383"/>
      <c r="DU128" s="383"/>
      <c r="DV128" s="383"/>
      <c r="DW128" s="383"/>
      <c r="DZ128" s="1344" t="s">
        <v>159</v>
      </c>
      <c r="EA128" s="1306"/>
      <c r="EB128" s="1306"/>
      <c r="EC128" s="1307"/>
      <c r="ED128" s="566">
        <v>7.7399999999999997E-2</v>
      </c>
      <c r="EE128" s="620">
        <f>ED128*EE127</f>
        <v>42488409.03768</v>
      </c>
      <c r="EF128" s="570"/>
      <c r="EJ128" s="383"/>
      <c r="EK128" s="383"/>
      <c r="EL128" s="383"/>
      <c r="EM128" s="383"/>
      <c r="EN128" s="383"/>
      <c r="EQ128" s="1344" t="s">
        <v>159</v>
      </c>
      <c r="ER128" s="1306"/>
      <c r="ES128" s="1306"/>
      <c r="ET128" s="1307"/>
      <c r="EU128" s="566">
        <v>0.09</v>
      </c>
      <c r="EV128" s="620">
        <f>EU128*EV127</f>
        <v>49206200.399999999</v>
      </c>
      <c r="EW128" s="570"/>
      <c r="FA128" s="383"/>
      <c r="FB128" s="383"/>
      <c r="FC128" s="383"/>
      <c r="FD128" s="383"/>
      <c r="FE128" s="383"/>
      <c r="FH128" s="1344" t="s">
        <v>159</v>
      </c>
      <c r="FI128" s="1306"/>
      <c r="FJ128" s="1306"/>
      <c r="FK128" s="1307"/>
      <c r="FL128" s="566">
        <v>0.1</v>
      </c>
      <c r="FM128" s="620">
        <f>FL128*FM127</f>
        <v>54662151.300000004</v>
      </c>
      <c r="FN128" s="570"/>
      <c r="FR128" s="383"/>
      <c r="FS128" s="383"/>
      <c r="FT128" s="383"/>
      <c r="FU128" s="383"/>
      <c r="FV128" s="383"/>
      <c r="FY128" s="1344" t="s">
        <v>159</v>
      </c>
      <c r="FZ128" s="1306"/>
      <c r="GA128" s="1306"/>
      <c r="GB128" s="1307"/>
      <c r="GC128" s="921">
        <v>7.3999999999999996E-2</v>
      </c>
      <c r="GD128" s="922">
        <f>GC128*GD127</f>
        <v>40515856.254000001</v>
      </c>
      <c r="GE128" s="570"/>
      <c r="GI128" s="383"/>
      <c r="GJ128" s="383"/>
      <c r="GK128" s="383"/>
      <c r="GL128" s="383"/>
      <c r="GM128" s="383"/>
      <c r="GP128" s="1344" t="s">
        <v>159</v>
      </c>
      <c r="GQ128" s="1306"/>
      <c r="GR128" s="1306"/>
      <c r="GS128" s="1307"/>
      <c r="GT128" s="566">
        <v>0.1</v>
      </c>
      <c r="GU128" s="620">
        <f>GT128*GU127</f>
        <v>55893088.100000001</v>
      </c>
      <c r="GV128" s="570"/>
      <c r="GZ128" s="383"/>
      <c r="HA128" s="383"/>
      <c r="HB128" s="383"/>
      <c r="HC128" s="383"/>
      <c r="HD128" s="383"/>
      <c r="HG128" s="1344" t="s">
        <v>159</v>
      </c>
      <c r="HH128" s="1306"/>
      <c r="HI128" s="1306"/>
      <c r="HJ128" s="1307"/>
      <c r="HK128" s="566">
        <v>7.9196748915855139E-2</v>
      </c>
      <c r="HL128" s="620">
        <f>HK128*HL127</f>
        <v>44345252.100000009</v>
      </c>
      <c r="HM128" s="570"/>
      <c r="HQ128" s="383"/>
      <c r="HR128" s="383"/>
      <c r="HS128" s="383"/>
      <c r="HT128" s="383"/>
      <c r="HU128" s="383"/>
      <c r="HX128" s="1344" t="s">
        <v>159</v>
      </c>
      <c r="HY128" s="1306"/>
      <c r="HZ128" s="1306"/>
      <c r="IA128" s="1307"/>
      <c r="IB128" s="566">
        <v>7.0000000000000007E-2</v>
      </c>
      <c r="IC128" s="620">
        <f>IB128*IC127</f>
        <v>38267810</v>
      </c>
      <c r="ID128" s="570"/>
      <c r="IH128" s="383"/>
      <c r="II128" s="383"/>
      <c r="IJ128" s="383"/>
      <c r="IK128" s="383"/>
      <c r="IL128" s="383"/>
      <c r="IO128" s="1344" t="s">
        <v>159</v>
      </c>
      <c r="IP128" s="1306"/>
      <c r="IQ128" s="1306"/>
      <c r="IR128" s="1307"/>
      <c r="IS128" s="566">
        <v>0.09</v>
      </c>
      <c r="IT128" s="620">
        <f>IS128*IT127</f>
        <v>49408920</v>
      </c>
      <c r="IU128" s="570"/>
      <c r="IY128" s="383"/>
      <c r="IZ128" s="383"/>
      <c r="JA128" s="383"/>
      <c r="JB128" s="383"/>
      <c r="JC128" s="383"/>
      <c r="JF128" s="1344" t="s">
        <v>159</v>
      </c>
      <c r="JG128" s="1306"/>
      <c r="JH128" s="1306"/>
      <c r="JI128" s="1307"/>
      <c r="JJ128" s="566">
        <v>0.1</v>
      </c>
      <c r="JK128" s="620">
        <f>JJ128*JK127</f>
        <v>55736814.700000003</v>
      </c>
      <c r="JL128" s="570"/>
      <c r="JP128" s="383"/>
      <c r="JQ128" s="383"/>
      <c r="JR128" s="383"/>
      <c r="JS128" s="383"/>
      <c r="JT128" s="383"/>
    </row>
    <row r="129" spans="1:280" ht="40.5" customHeight="1" thickBot="1">
      <c r="B129" s="1344" t="s">
        <v>160</v>
      </c>
      <c r="C129" s="1306"/>
      <c r="D129" s="1306"/>
      <c r="E129" s="1307"/>
      <c r="F129" s="568">
        <v>0</v>
      </c>
      <c r="G129" s="572">
        <f>F129*G127</f>
        <v>0</v>
      </c>
      <c r="H129" s="570"/>
      <c r="I129" s="405"/>
      <c r="J129" s="391"/>
      <c r="K129" s="1305" t="s">
        <v>160</v>
      </c>
      <c r="L129" s="1306"/>
      <c r="M129" s="1306"/>
      <c r="N129" s="1307"/>
      <c r="O129" s="568"/>
      <c r="P129" s="572">
        <f>O129*P127</f>
        <v>0</v>
      </c>
      <c r="Q129" s="570"/>
      <c r="U129" s="383"/>
      <c r="V129" s="383"/>
      <c r="W129" s="383"/>
      <c r="X129" s="406" t="s">
        <v>95</v>
      </c>
      <c r="Y129" s="407">
        <f>SUM(Y14:Y125)</f>
        <v>0</v>
      </c>
      <c r="AB129" s="1305" t="s">
        <v>160</v>
      </c>
      <c r="AC129" s="1306"/>
      <c r="AD129" s="1306"/>
      <c r="AE129" s="1307"/>
      <c r="AF129" s="568">
        <v>0.05</v>
      </c>
      <c r="AG129" s="569">
        <f>AF129*AG127</f>
        <v>27552481.350000001</v>
      </c>
      <c r="AH129" s="570"/>
      <c r="AL129" s="383"/>
      <c r="AM129" s="383"/>
      <c r="AN129" s="383"/>
      <c r="AO129" s="406" t="s">
        <v>95</v>
      </c>
      <c r="AP129" s="407">
        <f>SUM(AP14:AP125)</f>
        <v>0</v>
      </c>
      <c r="AS129" s="1305" t="s">
        <v>160</v>
      </c>
      <c r="AT129" s="1306"/>
      <c r="AU129" s="1306"/>
      <c r="AV129" s="1307"/>
      <c r="AW129" s="697">
        <v>0.05</v>
      </c>
      <c r="AX129" s="698">
        <f>AW129*AX127</f>
        <v>27104944.560542002</v>
      </c>
      <c r="AY129" s="570"/>
      <c r="BC129" s="383"/>
      <c r="BD129" s="383"/>
      <c r="BE129" s="383"/>
      <c r="BF129" s="406" t="s">
        <v>95</v>
      </c>
      <c r="BG129" s="407">
        <f>SUM(BG14:BG125)</f>
        <v>0.21084000024711713</v>
      </c>
      <c r="BJ129" s="1305" t="s">
        <v>160</v>
      </c>
      <c r="BK129" s="1306"/>
      <c r="BL129" s="1306"/>
      <c r="BM129" s="1307"/>
      <c r="BN129" s="972">
        <v>0.03</v>
      </c>
      <c r="BO129" s="973">
        <v>16684582</v>
      </c>
      <c r="BP129" s="570"/>
      <c r="BT129" s="383"/>
      <c r="BU129" s="383"/>
      <c r="BV129" s="383"/>
      <c r="BW129" s="406" t="s">
        <v>95</v>
      </c>
      <c r="BX129" s="407">
        <f>SUM(BX14:BX125)</f>
        <v>0</v>
      </c>
      <c r="CA129" s="1305" t="s">
        <v>160</v>
      </c>
      <c r="CB129" s="1306"/>
      <c r="CC129" s="1306"/>
      <c r="CD129" s="1307"/>
      <c r="CE129" s="784">
        <v>0.03</v>
      </c>
      <c r="CF129" s="785">
        <f>CE129*CF127</f>
        <v>16479855.666000001</v>
      </c>
      <c r="CG129" s="570"/>
      <c r="CK129" s="383"/>
      <c r="CL129" s="383"/>
      <c r="CM129" s="383"/>
      <c r="CN129" s="406" t="s">
        <v>95</v>
      </c>
      <c r="CO129" s="407">
        <f>SUM(CO14:CO125)</f>
        <v>1.1999999994295649</v>
      </c>
      <c r="CR129" s="1305" t="s">
        <v>160</v>
      </c>
      <c r="CS129" s="1306"/>
      <c r="CT129" s="1306"/>
      <c r="CU129" s="1307"/>
      <c r="CV129" s="855">
        <v>0.02</v>
      </c>
      <c r="CW129" s="856">
        <f>CV129*CW127</f>
        <v>10919325.640000001</v>
      </c>
      <c r="CX129" s="570"/>
      <c r="DB129" s="383"/>
      <c r="DC129" s="383"/>
      <c r="DD129" s="383"/>
      <c r="DE129" s="406" t="s">
        <v>95</v>
      </c>
      <c r="DF129" s="407">
        <f>SUM(DF14:DF125)</f>
        <v>0</v>
      </c>
      <c r="DI129" s="1305" t="s">
        <v>160</v>
      </c>
      <c r="DJ129" s="1306"/>
      <c r="DK129" s="1306"/>
      <c r="DL129" s="1307"/>
      <c r="DM129" s="568">
        <v>0.03</v>
      </c>
      <c r="DN129" s="569">
        <f>DM129*DN127</f>
        <v>16684773.779999999</v>
      </c>
      <c r="DO129" s="570"/>
      <c r="DS129" s="383"/>
      <c r="DT129" s="383"/>
      <c r="DU129" s="383"/>
      <c r="DV129" s="406" t="s">
        <v>95</v>
      </c>
      <c r="DW129" s="407">
        <f>SUM(DW14:DW125)</f>
        <v>0</v>
      </c>
      <c r="DZ129" s="1305" t="s">
        <v>160</v>
      </c>
      <c r="EA129" s="1306"/>
      <c r="EB129" s="1306"/>
      <c r="EC129" s="1307"/>
      <c r="ED129" s="568">
        <v>0.03</v>
      </c>
      <c r="EE129" s="569">
        <f>ED129*EE127</f>
        <v>16468375.596000001</v>
      </c>
      <c r="EF129" s="570"/>
      <c r="EJ129" s="383"/>
      <c r="EK129" s="383"/>
      <c r="EL129" s="383"/>
      <c r="EM129" s="406" t="s">
        <v>95</v>
      </c>
      <c r="EN129" s="407">
        <f>SUM(EN14:EN125)</f>
        <v>0.19999999925494194</v>
      </c>
      <c r="EQ129" s="1305" t="s">
        <v>160</v>
      </c>
      <c r="ER129" s="1306"/>
      <c r="ES129" s="1306"/>
      <c r="ET129" s="1307"/>
      <c r="EU129" s="568">
        <v>0.05</v>
      </c>
      <c r="EV129" s="569">
        <f>EU129*EV127</f>
        <v>27336778</v>
      </c>
      <c r="EW129" s="570"/>
      <c r="FA129" s="383"/>
      <c r="FB129" s="383"/>
      <c r="FC129" s="383"/>
      <c r="FD129" s="406" t="s">
        <v>95</v>
      </c>
      <c r="FE129" s="407">
        <f>SUM(FE14:FE125)</f>
        <v>0</v>
      </c>
      <c r="FH129" s="1305" t="s">
        <v>160</v>
      </c>
      <c r="FI129" s="1306"/>
      <c r="FJ129" s="1306"/>
      <c r="FK129" s="1307"/>
      <c r="FL129" s="568">
        <v>0.02</v>
      </c>
      <c r="FM129" s="569">
        <f>FL129*FM127</f>
        <v>10932430.26</v>
      </c>
      <c r="FN129" s="570"/>
      <c r="FR129" s="383"/>
      <c r="FS129" s="383"/>
      <c r="FT129" s="383"/>
      <c r="FU129" s="406" t="s">
        <v>95</v>
      </c>
      <c r="FV129" s="407">
        <f>SUM(FV14:FV125)</f>
        <v>0</v>
      </c>
      <c r="FY129" s="1305" t="s">
        <v>160</v>
      </c>
      <c r="FZ129" s="1306"/>
      <c r="GA129" s="1306"/>
      <c r="GB129" s="1307"/>
      <c r="GC129" s="923">
        <v>0.05</v>
      </c>
      <c r="GD129" s="924">
        <f>GC129*GD127</f>
        <v>27375578.550000001</v>
      </c>
      <c r="GE129" s="570"/>
      <c r="GI129" s="383"/>
      <c r="GJ129" s="383"/>
      <c r="GK129" s="383"/>
      <c r="GL129" s="406" t="s">
        <v>95</v>
      </c>
      <c r="GM129" s="407">
        <f>SUM(GM14:GM125)</f>
        <v>0</v>
      </c>
      <c r="GP129" s="1305" t="s">
        <v>160</v>
      </c>
      <c r="GQ129" s="1306"/>
      <c r="GR129" s="1306"/>
      <c r="GS129" s="1307"/>
      <c r="GT129" s="568">
        <v>2.8000000000000001E-2</v>
      </c>
      <c r="GU129" s="569">
        <f>GT129*GU127</f>
        <v>15650064.668</v>
      </c>
      <c r="GV129" s="570"/>
      <c r="GZ129" s="383"/>
      <c r="HA129" s="383"/>
      <c r="HB129" s="383"/>
      <c r="HC129" s="406" t="s">
        <v>95</v>
      </c>
      <c r="HD129" s="407">
        <f>SUM(HD14:HD125)</f>
        <v>0</v>
      </c>
      <c r="HG129" s="1305" t="s">
        <v>160</v>
      </c>
      <c r="HH129" s="1306"/>
      <c r="HI129" s="1306"/>
      <c r="HJ129" s="1307"/>
      <c r="HK129" s="568">
        <v>0.06</v>
      </c>
      <c r="HL129" s="569">
        <f>HK129*HL127</f>
        <v>33596267.049130432</v>
      </c>
      <c r="HM129" s="570"/>
      <c r="HQ129" s="383"/>
      <c r="HR129" s="383"/>
      <c r="HS129" s="383"/>
      <c r="HT129" s="406" t="s">
        <v>95</v>
      </c>
      <c r="HU129" s="407">
        <f>SUM(HU14:HU125)</f>
        <v>0.15217389760073274</v>
      </c>
      <c r="HX129" s="1305" t="s">
        <v>160</v>
      </c>
      <c r="HY129" s="1306"/>
      <c r="HZ129" s="1306"/>
      <c r="IA129" s="1307"/>
      <c r="IB129" s="568">
        <v>0.02</v>
      </c>
      <c r="IC129" s="569">
        <f>IB129*IC127</f>
        <v>10933660</v>
      </c>
      <c r="ID129" s="570"/>
      <c r="IH129" s="383"/>
      <c r="II129" s="383"/>
      <c r="IJ129" s="383"/>
      <c r="IK129" s="406" t="s">
        <v>95</v>
      </c>
      <c r="IL129" s="407">
        <f>SUM(IL14:IL125)</f>
        <v>0</v>
      </c>
      <c r="IO129" s="1305" t="s">
        <v>160</v>
      </c>
      <c r="IP129" s="1306"/>
      <c r="IQ129" s="1306"/>
      <c r="IR129" s="1307"/>
      <c r="IS129" s="568">
        <v>0.03</v>
      </c>
      <c r="IT129" s="569">
        <f>IS129*IT127</f>
        <v>16469640</v>
      </c>
      <c r="IU129" s="570"/>
      <c r="IY129" s="383"/>
      <c r="IZ129" s="383"/>
      <c r="JA129" s="383"/>
      <c r="JB129" s="406" t="s">
        <v>95</v>
      </c>
      <c r="JC129" s="407">
        <f>SUM(JC14:JC125)</f>
        <v>0</v>
      </c>
      <c r="JF129" s="1305" t="s">
        <v>160</v>
      </c>
      <c r="JG129" s="1306"/>
      <c r="JH129" s="1306"/>
      <c r="JI129" s="1307"/>
      <c r="JJ129" s="568">
        <v>0.03</v>
      </c>
      <c r="JK129" s="569">
        <f>JJ129*JK127</f>
        <v>16721044.41</v>
      </c>
      <c r="JL129" s="570"/>
      <c r="JP129" s="383"/>
      <c r="JQ129" s="383"/>
      <c r="JR129" s="383"/>
      <c r="JS129" s="406" t="s">
        <v>95</v>
      </c>
      <c r="JT129" s="407">
        <f>SUM(JT14:JT125)</f>
        <v>0</v>
      </c>
    </row>
    <row r="130" spans="1:280" ht="33" customHeight="1" thickBot="1">
      <c r="B130" s="1305" t="s">
        <v>161</v>
      </c>
      <c r="C130" s="1306"/>
      <c r="D130" s="1306"/>
      <c r="E130" s="1307"/>
      <c r="F130" s="571">
        <v>0.19</v>
      </c>
      <c r="G130" s="574">
        <f>F130*G129</f>
        <v>0</v>
      </c>
      <c r="H130" s="575"/>
      <c r="K130" s="1297" t="s">
        <v>161</v>
      </c>
      <c r="L130" s="1298"/>
      <c r="M130" s="1298"/>
      <c r="N130" s="1299"/>
      <c r="O130" s="576">
        <v>0.19</v>
      </c>
      <c r="P130" s="574">
        <f>O130*P129</f>
        <v>0</v>
      </c>
      <c r="Q130" s="575"/>
      <c r="U130" s="383"/>
      <c r="V130" s="383"/>
      <c r="W130" s="383"/>
      <c r="X130" s="454" t="s">
        <v>96</v>
      </c>
      <c r="Y130" s="455">
        <f>IFERROR((Y129/P127),0)</f>
        <v>0</v>
      </c>
      <c r="AB130" s="1297" t="s">
        <v>161</v>
      </c>
      <c r="AC130" s="1298"/>
      <c r="AD130" s="1298"/>
      <c r="AE130" s="1299"/>
      <c r="AF130" s="571">
        <v>0.19</v>
      </c>
      <c r="AG130" s="572">
        <f>AF130*AG129</f>
        <v>5234971.4565000003</v>
      </c>
      <c r="AH130" s="575"/>
      <c r="AL130" s="383"/>
      <c r="AM130" s="383"/>
      <c r="AN130" s="383"/>
      <c r="AO130" s="454" t="s">
        <v>96</v>
      </c>
      <c r="AP130" s="455">
        <f>IFERROR((AP129/AG127),0)</f>
        <v>0</v>
      </c>
      <c r="AS130" s="1297" t="s">
        <v>161</v>
      </c>
      <c r="AT130" s="1298"/>
      <c r="AU130" s="1298"/>
      <c r="AV130" s="1299"/>
      <c r="AW130" s="699">
        <v>0.19</v>
      </c>
      <c r="AX130" s="700">
        <f>AW130*AX129</f>
        <v>5149939.4665029803</v>
      </c>
      <c r="AY130" s="575"/>
      <c r="BC130" s="383"/>
      <c r="BD130" s="383"/>
      <c r="BE130" s="383"/>
      <c r="BF130" s="454" t="s">
        <v>96</v>
      </c>
      <c r="BG130" s="455">
        <f>IFERROR((BG129/AX127),0)</f>
        <v>3.8893272734091344E-10</v>
      </c>
      <c r="BJ130" s="1297" t="s">
        <v>161</v>
      </c>
      <c r="BK130" s="1298"/>
      <c r="BL130" s="1298"/>
      <c r="BM130" s="1299"/>
      <c r="BN130" s="974">
        <v>0.19</v>
      </c>
      <c r="BO130" s="975">
        <v>3170071</v>
      </c>
      <c r="BP130" s="575"/>
      <c r="BT130" s="383"/>
      <c r="BU130" s="383"/>
      <c r="BV130" s="383"/>
      <c r="BW130" s="454" t="s">
        <v>96</v>
      </c>
      <c r="BX130" s="455">
        <f>IFERROR((BX129/BO127),0)</f>
        <v>0</v>
      </c>
      <c r="CA130" s="1297" t="s">
        <v>161</v>
      </c>
      <c r="CB130" s="1298"/>
      <c r="CC130" s="1298"/>
      <c r="CD130" s="1299"/>
      <c r="CE130" s="786">
        <v>0.19</v>
      </c>
      <c r="CF130" s="787">
        <f>CE130*CF129</f>
        <v>3131172.5765400003</v>
      </c>
      <c r="CG130" s="575"/>
      <c r="CK130" s="383"/>
      <c r="CL130" s="383"/>
      <c r="CM130" s="383"/>
      <c r="CN130" s="454" t="s">
        <v>96</v>
      </c>
      <c r="CO130" s="455">
        <f>IFERROR((CO129/CF127),0)</f>
        <v>2.1844851503863251E-9</v>
      </c>
      <c r="CR130" s="1297" t="s">
        <v>161</v>
      </c>
      <c r="CS130" s="1298"/>
      <c r="CT130" s="1298"/>
      <c r="CU130" s="1299"/>
      <c r="CV130" s="857">
        <v>0.19</v>
      </c>
      <c r="CW130" s="858">
        <f>CV130*CW129</f>
        <v>2074671.8716000002</v>
      </c>
      <c r="CX130" s="575"/>
      <c r="DB130" s="383"/>
      <c r="DC130" s="383"/>
      <c r="DD130" s="383"/>
      <c r="DE130" s="454" t="s">
        <v>96</v>
      </c>
      <c r="DF130" s="455">
        <f>IFERROR((DF129/CW127),0)</f>
        <v>0</v>
      </c>
      <c r="DI130" s="1297" t="s">
        <v>161</v>
      </c>
      <c r="DJ130" s="1298"/>
      <c r="DK130" s="1298"/>
      <c r="DL130" s="1299"/>
      <c r="DM130" s="571">
        <v>0.19</v>
      </c>
      <c r="DN130" s="572">
        <f>DM130*DN129</f>
        <v>3170107.0181999998</v>
      </c>
      <c r="DO130" s="575"/>
      <c r="DS130" s="383"/>
      <c r="DT130" s="383"/>
      <c r="DU130" s="383"/>
      <c r="DV130" s="454" t="s">
        <v>96</v>
      </c>
      <c r="DW130" s="455">
        <f>IFERROR((DW129/DN127),0)</f>
        <v>0</v>
      </c>
      <c r="DZ130" s="1297" t="s">
        <v>161</v>
      </c>
      <c r="EA130" s="1298"/>
      <c r="EB130" s="1298"/>
      <c r="EC130" s="1299"/>
      <c r="ED130" s="571">
        <v>0.19</v>
      </c>
      <c r="EE130" s="572">
        <f>ED130*EE129</f>
        <v>3128991.3632400003</v>
      </c>
      <c r="EF130" s="575"/>
      <c r="EJ130" s="383"/>
      <c r="EK130" s="383"/>
      <c r="EL130" s="383"/>
      <c r="EM130" s="454" t="s">
        <v>96</v>
      </c>
      <c r="EN130" s="455">
        <f>IFERROR((EN129/EE127),0)</f>
        <v>3.6433465721449762E-10</v>
      </c>
      <c r="EQ130" s="1297" t="s">
        <v>161</v>
      </c>
      <c r="ER130" s="1298"/>
      <c r="ES130" s="1298"/>
      <c r="ET130" s="1299"/>
      <c r="EU130" s="571">
        <v>0.19</v>
      </c>
      <c r="EV130" s="572">
        <f>EU130*EV129</f>
        <v>5193987.82</v>
      </c>
      <c r="EW130" s="575"/>
      <c r="FA130" s="383"/>
      <c r="FB130" s="383"/>
      <c r="FC130" s="383"/>
      <c r="FD130" s="454" t="s">
        <v>96</v>
      </c>
      <c r="FE130" s="455">
        <f>IFERROR((FE129/EV127),0)</f>
        <v>0</v>
      </c>
      <c r="FH130" s="1297" t="s">
        <v>161</v>
      </c>
      <c r="FI130" s="1298"/>
      <c r="FJ130" s="1298"/>
      <c r="FK130" s="1299"/>
      <c r="FL130" s="571">
        <v>0.19</v>
      </c>
      <c r="FM130" s="572">
        <f>FL130*FM129</f>
        <v>2077161.7494000001</v>
      </c>
      <c r="FN130" s="575"/>
      <c r="FR130" s="383"/>
      <c r="FS130" s="383"/>
      <c r="FT130" s="383"/>
      <c r="FU130" s="454" t="s">
        <v>96</v>
      </c>
      <c r="FV130" s="455">
        <f>IFERROR((FV129/FM127),0)</f>
        <v>0</v>
      </c>
      <c r="FY130" s="1297" t="s">
        <v>161</v>
      </c>
      <c r="FZ130" s="1298"/>
      <c r="GA130" s="1298"/>
      <c r="GB130" s="1299"/>
      <c r="GC130" s="925">
        <v>0.19</v>
      </c>
      <c r="GD130" s="926">
        <f>GC130*GD129</f>
        <v>5201359.9245000007</v>
      </c>
      <c r="GE130" s="575"/>
      <c r="GI130" s="383"/>
      <c r="GJ130" s="383"/>
      <c r="GK130" s="383"/>
      <c r="GL130" s="454" t="s">
        <v>96</v>
      </c>
      <c r="GM130" s="455">
        <f>IFERROR((GM129/GD127),0)</f>
        <v>0</v>
      </c>
      <c r="GP130" s="1297" t="s">
        <v>161</v>
      </c>
      <c r="GQ130" s="1298"/>
      <c r="GR130" s="1298"/>
      <c r="GS130" s="1299"/>
      <c r="GT130" s="571">
        <v>0.19</v>
      </c>
      <c r="GU130" s="572">
        <f>GT130*GU129</f>
        <v>2973512.2869199999</v>
      </c>
      <c r="GV130" s="575"/>
      <c r="GZ130" s="383"/>
      <c r="HA130" s="383"/>
      <c r="HB130" s="383"/>
      <c r="HC130" s="454" t="s">
        <v>96</v>
      </c>
      <c r="HD130" s="455">
        <f>IFERROR((HD129/GU127),0)</f>
        <v>0</v>
      </c>
      <c r="HG130" s="1297" t="s">
        <v>161</v>
      </c>
      <c r="HH130" s="1298"/>
      <c r="HI130" s="1298"/>
      <c r="HJ130" s="1299"/>
      <c r="HK130" s="571">
        <v>0.19</v>
      </c>
      <c r="HL130" s="572">
        <f>HK130*HL129</f>
        <v>6383290.7393347826</v>
      </c>
      <c r="HM130" s="575"/>
      <c r="HQ130" s="383"/>
      <c r="HR130" s="383"/>
      <c r="HS130" s="383"/>
      <c r="HT130" s="454" t="s">
        <v>96</v>
      </c>
      <c r="HU130" s="455">
        <f>IFERROR((HU129/HL127),0)</f>
        <v>2.7176929635342588E-10</v>
      </c>
      <c r="HX130" s="1297" t="s">
        <v>161</v>
      </c>
      <c r="HY130" s="1298"/>
      <c r="HZ130" s="1298"/>
      <c r="IA130" s="1299"/>
      <c r="IB130" s="571">
        <v>0.19</v>
      </c>
      <c r="IC130" s="572">
        <f>IB130*IC129</f>
        <v>2077395.4000000001</v>
      </c>
      <c r="ID130" s="575"/>
      <c r="IH130" s="383"/>
      <c r="II130" s="383"/>
      <c r="IJ130" s="383"/>
      <c r="IK130" s="454" t="s">
        <v>96</v>
      </c>
      <c r="IL130" s="455">
        <f>IFERROR((IL129/IC127),0)</f>
        <v>0</v>
      </c>
      <c r="IO130" s="1297" t="s">
        <v>161</v>
      </c>
      <c r="IP130" s="1298"/>
      <c r="IQ130" s="1298"/>
      <c r="IR130" s="1299"/>
      <c r="IS130" s="571">
        <v>0.19</v>
      </c>
      <c r="IT130" s="572">
        <f>IS130*IT129</f>
        <v>3129231.6</v>
      </c>
      <c r="IU130" s="575"/>
      <c r="IY130" s="383"/>
      <c r="IZ130" s="383"/>
      <c r="JA130" s="383"/>
      <c r="JB130" s="454" t="s">
        <v>96</v>
      </c>
      <c r="JC130" s="455">
        <f>IFERROR((JC129/IT127),0)</f>
        <v>0</v>
      </c>
      <c r="JF130" s="1297" t="s">
        <v>161</v>
      </c>
      <c r="JG130" s="1298"/>
      <c r="JH130" s="1298"/>
      <c r="JI130" s="1299"/>
      <c r="JJ130" s="571">
        <v>0.19</v>
      </c>
      <c r="JK130" s="572">
        <f>JJ130*JK129</f>
        <v>3176998.4379000003</v>
      </c>
      <c r="JL130" s="575"/>
      <c r="JP130" s="383"/>
      <c r="JQ130" s="383"/>
      <c r="JR130" s="383"/>
      <c r="JS130" s="454" t="s">
        <v>96</v>
      </c>
      <c r="JT130" s="455">
        <f>IFERROR((JT129/JK127),0)</f>
        <v>0</v>
      </c>
    </row>
    <row r="131" spans="1:280" ht="33" customHeight="1" thickBot="1">
      <c r="B131" s="1297" t="s">
        <v>110</v>
      </c>
      <c r="C131" s="1298"/>
      <c r="D131" s="1298"/>
      <c r="E131" s="1299"/>
      <c r="F131" s="573"/>
      <c r="G131" s="574">
        <f>SUM(G127:G130)</f>
        <v>0</v>
      </c>
      <c r="H131" s="577"/>
      <c r="K131" s="1297" t="s">
        <v>110</v>
      </c>
      <c r="L131" s="1298"/>
      <c r="M131" s="1298"/>
      <c r="N131" s="1299"/>
      <c r="O131" s="573"/>
      <c r="P131" s="574">
        <f>SUM(P127:P130)</f>
        <v>0</v>
      </c>
      <c r="Q131" s="577"/>
      <c r="U131" s="383"/>
      <c r="V131" s="383"/>
      <c r="W131" s="383"/>
      <c r="X131" s="578"/>
      <c r="Y131" s="579"/>
      <c r="AB131" s="1297" t="s">
        <v>110</v>
      </c>
      <c r="AC131" s="1298"/>
      <c r="AD131" s="1298"/>
      <c r="AE131" s="1299"/>
      <c r="AF131" s="573"/>
      <c r="AG131" s="574">
        <f>SUM(AG127:AG130)</f>
        <v>633431546.23650002</v>
      </c>
      <c r="AH131" s="577"/>
      <c r="AL131" s="383"/>
      <c r="AM131" s="383"/>
      <c r="AN131" s="383"/>
      <c r="AO131" s="578"/>
      <c r="AP131" s="579"/>
      <c r="AS131" s="1297" t="s">
        <v>110</v>
      </c>
      <c r="AT131" s="1298"/>
      <c r="AU131" s="1298"/>
      <c r="AV131" s="1299"/>
      <c r="AW131" s="573"/>
      <c r="AX131" s="574">
        <f>SUM(AX127:AX130)</f>
        <v>617721686.53475225</v>
      </c>
      <c r="AY131" s="577"/>
      <c r="BC131" s="383"/>
      <c r="BD131" s="383"/>
      <c r="BE131" s="383"/>
      <c r="BF131" s="578"/>
      <c r="BG131" s="579"/>
      <c r="BJ131" s="1297" t="s">
        <v>110</v>
      </c>
      <c r="BK131" s="1298"/>
      <c r="BL131" s="1298"/>
      <c r="BM131" s="1299"/>
      <c r="BN131" s="573"/>
      <c r="BO131" s="574">
        <f>SUM(BO127:BO130)</f>
        <v>628841902</v>
      </c>
      <c r="BP131" s="577"/>
      <c r="BT131" s="383"/>
      <c r="BU131" s="383"/>
      <c r="BV131" s="383"/>
      <c r="BW131" s="578"/>
      <c r="BX131" s="579"/>
      <c r="CA131" s="1297" t="s">
        <v>110</v>
      </c>
      <c r="CB131" s="1298"/>
      <c r="CC131" s="1298"/>
      <c r="CD131" s="1299"/>
      <c r="CE131" s="573"/>
      <c r="CF131" s="574">
        <f>SUM(CF127:CF130)</f>
        <v>629365687.88454008</v>
      </c>
      <c r="CG131" s="577"/>
      <c r="CK131" s="383"/>
      <c r="CL131" s="383"/>
      <c r="CM131" s="383"/>
      <c r="CN131" s="578"/>
      <c r="CO131" s="579"/>
      <c r="CR131" s="1297" t="s">
        <v>110</v>
      </c>
      <c r="CS131" s="1298"/>
      <c r="CT131" s="1298"/>
      <c r="CU131" s="1299"/>
      <c r="CV131" s="573"/>
      <c r="CW131" s="574">
        <f>SUM(CW127:CW130)</f>
        <v>621746401.94159997</v>
      </c>
      <c r="CX131" s="577"/>
      <c r="DB131" s="383"/>
      <c r="DC131" s="383"/>
      <c r="DD131" s="383"/>
      <c r="DE131" s="578"/>
      <c r="DF131" s="579"/>
      <c r="DI131" s="1297" t="s">
        <v>110</v>
      </c>
      <c r="DJ131" s="1298"/>
      <c r="DK131" s="1298"/>
      <c r="DL131" s="1299"/>
      <c r="DM131" s="573"/>
      <c r="DN131" s="574">
        <f>SUM(DN127:DN130)</f>
        <v>626068328.13820004</v>
      </c>
      <c r="DO131" s="577"/>
      <c r="DS131" s="383"/>
      <c r="DT131" s="383"/>
      <c r="DU131" s="383"/>
      <c r="DV131" s="578"/>
      <c r="DW131" s="579"/>
      <c r="DZ131" s="1297" t="s">
        <v>110</v>
      </c>
      <c r="EA131" s="1298"/>
      <c r="EB131" s="1298"/>
      <c r="EC131" s="1299"/>
      <c r="ED131" s="573"/>
      <c r="EE131" s="574">
        <f>SUM(EE127:EE130)</f>
        <v>611031629.19692004</v>
      </c>
      <c r="EF131" s="577"/>
      <c r="EJ131" s="383"/>
      <c r="EK131" s="383"/>
      <c r="EL131" s="383"/>
      <c r="EM131" s="578"/>
      <c r="EN131" s="579"/>
      <c r="EQ131" s="1297" t="s">
        <v>110</v>
      </c>
      <c r="ER131" s="1298"/>
      <c r="ES131" s="1298"/>
      <c r="ET131" s="1299"/>
      <c r="EU131" s="573"/>
      <c r="EV131" s="574">
        <f>SUM(EV127:EV130)</f>
        <v>628472526.22000003</v>
      </c>
      <c r="EW131" s="577"/>
      <c r="FA131" s="383"/>
      <c r="FB131" s="383"/>
      <c r="FC131" s="383"/>
      <c r="FD131" s="578"/>
      <c r="FE131" s="579"/>
      <c r="FH131" s="1297" t="s">
        <v>110</v>
      </c>
      <c r="FI131" s="1298"/>
      <c r="FJ131" s="1298"/>
      <c r="FK131" s="1299"/>
      <c r="FL131" s="573"/>
      <c r="FM131" s="574">
        <f>SUM(FM127:FM130)</f>
        <v>614293256.30939996</v>
      </c>
      <c r="FN131" s="577"/>
      <c r="FR131" s="383"/>
      <c r="FS131" s="383"/>
      <c r="FT131" s="383"/>
      <c r="FU131" s="578"/>
      <c r="FV131" s="579"/>
      <c r="FY131" s="1297" t="s">
        <v>110</v>
      </c>
      <c r="FZ131" s="1298"/>
      <c r="GA131" s="1298"/>
      <c r="GB131" s="1299"/>
      <c r="GC131" s="573"/>
      <c r="GD131" s="574">
        <f>SUM(GD127:GD130)</f>
        <v>620604365.72849989</v>
      </c>
      <c r="GE131" s="577"/>
      <c r="GI131" s="383"/>
      <c r="GJ131" s="383"/>
      <c r="GK131" s="383"/>
      <c r="GL131" s="578"/>
      <c r="GM131" s="579"/>
      <c r="GP131" s="1297" t="s">
        <v>110</v>
      </c>
      <c r="GQ131" s="1298"/>
      <c r="GR131" s="1298"/>
      <c r="GS131" s="1299"/>
      <c r="GT131" s="573"/>
      <c r="GU131" s="574">
        <f>SUM(GU127:GU130)</f>
        <v>633447546.05491996</v>
      </c>
      <c r="GV131" s="577"/>
      <c r="GZ131" s="383"/>
      <c r="HA131" s="383"/>
      <c r="HB131" s="383"/>
      <c r="HC131" s="578"/>
      <c r="HD131" s="579"/>
      <c r="HG131" s="1297" t="s">
        <v>110</v>
      </c>
      <c r="HH131" s="1298"/>
      <c r="HI131" s="1298"/>
      <c r="HJ131" s="1299"/>
      <c r="HK131" s="573"/>
      <c r="HL131" s="574">
        <f>SUM(HL127:HL130)</f>
        <v>644262594.04063916</v>
      </c>
      <c r="HM131" s="577"/>
      <c r="HQ131" s="383"/>
      <c r="HR131" s="383"/>
      <c r="HS131" s="383"/>
      <c r="HT131" s="578"/>
      <c r="HU131" s="579"/>
      <c r="HX131" s="1297" t="s">
        <v>110</v>
      </c>
      <c r="HY131" s="1298"/>
      <c r="HZ131" s="1298"/>
      <c r="IA131" s="1299"/>
      <c r="IB131" s="573"/>
      <c r="IC131" s="574">
        <f>SUM(IC127:IC130)</f>
        <v>597961865.39999998</v>
      </c>
      <c r="ID131" s="577"/>
      <c r="IH131" s="383"/>
      <c r="II131" s="383"/>
      <c r="IJ131" s="383"/>
      <c r="IK131" s="578"/>
      <c r="IL131" s="579"/>
      <c r="IO131" s="1297" t="s">
        <v>110</v>
      </c>
      <c r="IP131" s="1298"/>
      <c r="IQ131" s="1298"/>
      <c r="IR131" s="1299"/>
      <c r="IS131" s="573"/>
      <c r="IT131" s="574">
        <f>SUM(IT127:IT130)</f>
        <v>617995791.60000002</v>
      </c>
      <c r="IU131" s="577"/>
      <c r="IY131" s="383"/>
      <c r="IZ131" s="383"/>
      <c r="JA131" s="383"/>
      <c r="JB131" s="578"/>
      <c r="JC131" s="579"/>
      <c r="JF131" s="1297" t="s">
        <v>110</v>
      </c>
      <c r="JG131" s="1298"/>
      <c r="JH131" s="1298"/>
      <c r="JI131" s="1299"/>
      <c r="JJ131" s="573"/>
      <c r="JK131" s="574">
        <f>SUM(JK127:JK130)</f>
        <v>633003004.54789996</v>
      </c>
      <c r="JL131" s="577"/>
      <c r="JP131" s="383"/>
      <c r="JQ131" s="383"/>
      <c r="JR131" s="383"/>
      <c r="JS131" s="578"/>
      <c r="JT131" s="579"/>
    </row>
    <row r="132" spans="1:280" ht="16.5" thickTop="1">
      <c r="B132" s="408"/>
      <c r="C132" s="408"/>
      <c r="D132" s="408"/>
      <c r="E132" s="408"/>
      <c r="F132" s="408"/>
      <c r="G132" s="408"/>
      <c r="H132" s="408"/>
      <c r="I132" s="408"/>
      <c r="J132" s="408"/>
      <c r="K132" s="408"/>
      <c r="L132" s="408"/>
      <c r="M132" s="408"/>
      <c r="N132" s="408"/>
      <c r="O132" s="408"/>
      <c r="P132" s="408"/>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S132" s="408"/>
      <c r="AT132" s="408"/>
      <c r="AU132" s="408"/>
      <c r="AV132" s="408"/>
      <c r="AW132" s="408"/>
      <c r="AX132" s="410"/>
      <c r="AY132" s="409"/>
      <c r="AZ132" s="409"/>
      <c r="BA132" s="409"/>
      <c r="BB132" s="409"/>
      <c r="BC132" s="409"/>
      <c r="BD132" s="409"/>
      <c r="BE132" s="409"/>
      <c r="BF132" s="409"/>
      <c r="BG132" s="409"/>
      <c r="BJ132" s="408"/>
      <c r="BK132" s="408"/>
      <c r="BL132" s="408"/>
      <c r="BM132" s="408"/>
      <c r="BN132" s="408"/>
      <c r="BO132" s="410"/>
      <c r="BP132" s="409"/>
      <c r="BQ132" s="409"/>
      <c r="BR132" s="409"/>
      <c r="BS132" s="409"/>
      <c r="BT132" s="409"/>
      <c r="BU132" s="409"/>
      <c r="BV132" s="409"/>
      <c r="BW132" s="409"/>
      <c r="BX132" s="409"/>
      <c r="CA132" s="408"/>
      <c r="CB132" s="408"/>
      <c r="CC132" s="408"/>
      <c r="CD132" s="408"/>
      <c r="CE132" s="408"/>
      <c r="CF132" s="410"/>
      <c r="CG132" s="409"/>
      <c r="CH132" s="409"/>
      <c r="CI132" s="409"/>
      <c r="CJ132" s="409"/>
      <c r="CK132" s="409"/>
      <c r="CL132" s="409"/>
      <c r="CM132" s="409"/>
      <c r="CN132" s="409"/>
      <c r="CO132" s="409"/>
      <c r="CR132" s="408"/>
      <c r="CS132" s="408"/>
      <c r="CT132" s="408"/>
      <c r="CU132" s="408"/>
      <c r="CV132" s="408"/>
      <c r="CW132" s="410"/>
      <c r="CX132" s="409"/>
      <c r="CY132" s="409"/>
      <c r="CZ132" s="409"/>
      <c r="DA132" s="409"/>
      <c r="DB132" s="409"/>
      <c r="DC132" s="409"/>
      <c r="DD132" s="409"/>
      <c r="DE132" s="409"/>
      <c r="DF132" s="409"/>
      <c r="DI132" s="408"/>
      <c r="DJ132" s="408"/>
      <c r="DK132" s="408"/>
      <c r="DL132" s="408"/>
      <c r="DM132" s="408"/>
      <c r="DN132" s="410"/>
      <c r="DO132" s="409"/>
      <c r="DP132" s="409"/>
      <c r="DQ132" s="409"/>
      <c r="DR132" s="409"/>
      <c r="DS132" s="409"/>
      <c r="DT132" s="409"/>
      <c r="DU132" s="409"/>
      <c r="DV132" s="409"/>
      <c r="DW132" s="409"/>
      <c r="DZ132" s="408"/>
      <c r="EA132" s="408"/>
      <c r="EB132" s="408"/>
      <c r="EC132" s="408"/>
      <c r="ED132" s="408"/>
      <c r="EE132" s="410"/>
      <c r="EF132" s="409"/>
      <c r="EG132" s="409"/>
      <c r="EH132" s="409"/>
      <c r="EI132" s="409"/>
      <c r="EJ132" s="409"/>
      <c r="EK132" s="409"/>
      <c r="EL132" s="409"/>
      <c r="EM132" s="409"/>
      <c r="EN132" s="409"/>
      <c r="EQ132" s="408"/>
      <c r="ER132" s="408"/>
      <c r="ES132" s="408"/>
      <c r="ET132" s="408"/>
      <c r="EU132" s="408"/>
      <c r="EV132" s="410"/>
      <c r="EW132" s="409"/>
      <c r="EX132" s="409"/>
      <c r="EY132" s="409"/>
      <c r="EZ132" s="409"/>
      <c r="FA132" s="409"/>
      <c r="FB132" s="409"/>
      <c r="FC132" s="409"/>
      <c r="FD132" s="409"/>
      <c r="FE132" s="409"/>
      <c r="FH132" s="408"/>
      <c r="FI132" s="408"/>
      <c r="FJ132" s="408"/>
      <c r="FK132" s="408"/>
      <c r="FL132" s="408"/>
      <c r="FM132" s="410"/>
      <c r="FN132" s="409"/>
      <c r="FO132" s="409"/>
      <c r="FP132" s="409"/>
      <c r="FQ132" s="409"/>
      <c r="FR132" s="409"/>
      <c r="FS132" s="409"/>
      <c r="FT132" s="409"/>
      <c r="FU132" s="409"/>
      <c r="FV132" s="409"/>
      <c r="FY132" s="408"/>
      <c r="FZ132" s="408"/>
      <c r="GA132" s="408"/>
      <c r="GB132" s="408"/>
      <c r="GC132" s="408"/>
      <c r="GD132" s="410"/>
      <c r="GE132" s="409"/>
      <c r="GF132" s="409"/>
      <c r="GG132" s="409"/>
      <c r="GH132" s="409"/>
      <c r="GI132" s="409"/>
      <c r="GJ132" s="409"/>
      <c r="GK132" s="409"/>
      <c r="GL132" s="409"/>
      <c r="GM132" s="409"/>
      <c r="GP132" s="408"/>
      <c r="GQ132" s="408"/>
      <c r="GR132" s="408"/>
      <c r="GS132" s="408"/>
      <c r="GT132" s="408"/>
      <c r="GU132" s="410"/>
      <c r="GV132" s="409"/>
      <c r="GW132" s="409"/>
      <c r="GX132" s="409"/>
      <c r="GY132" s="409"/>
      <c r="GZ132" s="409"/>
      <c r="HA132" s="409"/>
      <c r="HB132" s="409"/>
      <c r="HC132" s="409"/>
      <c r="HD132" s="409"/>
      <c r="HG132" s="408"/>
      <c r="HH132" s="408"/>
      <c r="HI132" s="408"/>
      <c r="HJ132" s="408"/>
      <c r="HK132" s="408"/>
      <c r="HL132" s="410"/>
      <c r="HM132" s="409"/>
      <c r="HN132" s="409"/>
      <c r="HO132" s="409"/>
      <c r="HP132" s="409"/>
      <c r="HQ132" s="409"/>
      <c r="HR132" s="409"/>
      <c r="HS132" s="409"/>
      <c r="HT132" s="409"/>
      <c r="HU132" s="409"/>
      <c r="HX132" s="408"/>
      <c r="HY132" s="408"/>
      <c r="HZ132" s="408"/>
      <c r="IA132" s="408"/>
      <c r="IB132" s="408"/>
      <c r="IC132" s="410"/>
      <c r="ID132" s="409"/>
      <c r="IE132" s="409"/>
      <c r="IF132" s="409"/>
      <c r="IG132" s="409"/>
      <c r="IH132" s="409"/>
      <c r="II132" s="409"/>
      <c r="IJ132" s="409"/>
      <c r="IK132" s="409"/>
      <c r="IL132" s="409"/>
      <c r="IO132" s="408"/>
      <c r="IP132" s="408"/>
      <c r="IQ132" s="408"/>
      <c r="IR132" s="408"/>
      <c r="IS132" s="408"/>
      <c r="IT132" s="410"/>
      <c r="IU132" s="409"/>
      <c r="IV132" s="409"/>
      <c r="IW132" s="409"/>
      <c r="IX132" s="409"/>
      <c r="IY132" s="409"/>
      <c r="IZ132" s="409"/>
      <c r="JA132" s="409"/>
      <c r="JB132" s="409"/>
      <c r="JC132" s="409"/>
      <c r="JF132" s="408"/>
      <c r="JG132" s="408"/>
      <c r="JH132" s="408"/>
      <c r="JI132" s="408"/>
      <c r="JJ132" s="408"/>
      <c r="JK132" s="410"/>
      <c r="JL132" s="409"/>
      <c r="JM132" s="409"/>
      <c r="JN132" s="409"/>
      <c r="JO132" s="409"/>
      <c r="JP132" s="409"/>
      <c r="JQ132" s="409"/>
      <c r="JR132" s="409"/>
      <c r="JS132" s="409"/>
      <c r="JT132" s="409"/>
    </row>
    <row r="133" spans="1:280" ht="16.5" thickBot="1">
      <c r="H133" s="391"/>
      <c r="N133" s="411" t="s">
        <v>113</v>
      </c>
      <c r="O133" s="412">
        <f>O128+O129</f>
        <v>0</v>
      </c>
      <c r="Q133" s="391"/>
      <c r="AE133" s="411" t="s">
        <v>113</v>
      </c>
      <c r="AF133" s="412">
        <f>AF128+AF129</f>
        <v>0.14000000000000001</v>
      </c>
      <c r="AH133" s="391"/>
      <c r="AV133" s="411" t="s">
        <v>113</v>
      </c>
      <c r="AW133" s="412">
        <f>AW128+AW129</f>
        <v>0.13</v>
      </c>
      <c r="AY133" s="391"/>
      <c r="BM133" s="411" t="s">
        <v>113</v>
      </c>
      <c r="BN133" s="412">
        <f>BN128+BN129</f>
        <v>0.125</v>
      </c>
      <c r="BP133" s="391"/>
      <c r="CD133" s="411" t="s">
        <v>113</v>
      </c>
      <c r="CE133" s="412">
        <f>CE128+CE129</f>
        <v>0.14000000000000001</v>
      </c>
      <c r="CG133" s="391"/>
      <c r="CU133" s="411" t="s">
        <v>113</v>
      </c>
      <c r="CV133" s="412">
        <f>CV128+CV129</f>
        <v>0.13500000000000001</v>
      </c>
      <c r="CX133" s="391"/>
      <c r="DL133" s="411" t="s">
        <v>113</v>
      </c>
      <c r="DM133" s="412">
        <f>DM128+DM129</f>
        <v>0.12</v>
      </c>
      <c r="DO133" s="391"/>
      <c r="EC133" s="411" t="s">
        <v>113</v>
      </c>
      <c r="ED133" s="412">
        <f>ED128+ED129</f>
        <v>0.1074</v>
      </c>
      <c r="EF133" s="391"/>
      <c r="ET133" s="411" t="s">
        <v>113</v>
      </c>
      <c r="EU133" s="412">
        <f>EU128+EU129</f>
        <v>0.14000000000000001</v>
      </c>
      <c r="EW133" s="391"/>
      <c r="FK133" s="411" t="s">
        <v>113</v>
      </c>
      <c r="FL133" s="412">
        <f>FL128+FL129</f>
        <v>0.12000000000000001</v>
      </c>
      <c r="FN133" s="391"/>
      <c r="GB133" s="411" t="s">
        <v>113</v>
      </c>
      <c r="GC133" s="412">
        <f>GC128+GC129</f>
        <v>0.124</v>
      </c>
      <c r="GE133" s="391"/>
      <c r="GS133" s="411" t="s">
        <v>113</v>
      </c>
      <c r="GT133" s="412">
        <f>GT128+GT129</f>
        <v>0.128</v>
      </c>
      <c r="GV133" s="391"/>
      <c r="HJ133" s="411" t="s">
        <v>113</v>
      </c>
      <c r="HK133" s="412">
        <f>HK128+HK129</f>
        <v>0.13919674891585515</v>
      </c>
      <c r="HM133" s="391"/>
      <c r="IA133" s="411" t="s">
        <v>113</v>
      </c>
      <c r="IB133" s="412">
        <f>IB128+IB129</f>
        <v>9.0000000000000011E-2</v>
      </c>
      <c r="ID133" s="391"/>
      <c r="IR133" s="411" t="s">
        <v>113</v>
      </c>
      <c r="IS133" s="412">
        <f>IS128+IS129</f>
        <v>0.12</v>
      </c>
      <c r="IU133" s="391"/>
      <c r="JI133" s="411" t="s">
        <v>113</v>
      </c>
      <c r="JJ133" s="412">
        <f>JJ128+JJ129</f>
        <v>0.13</v>
      </c>
      <c r="JL133" s="391"/>
    </row>
    <row r="134" spans="1:280" ht="16.5" thickBot="1">
      <c r="F134" s="1346" t="s">
        <v>130</v>
      </c>
      <c r="G134" s="1347"/>
      <c r="H134" s="391"/>
      <c r="I134" s="391"/>
      <c r="K134" s="1289" t="str">
        <f>M2</f>
        <v>INVERCOPA S.A.S.</v>
      </c>
      <c r="L134" s="1290"/>
      <c r="M134" s="1290"/>
      <c r="N134" s="1290"/>
      <c r="O134" s="1290"/>
      <c r="P134" s="1291"/>
      <c r="AB134" s="1289" t="str">
        <f>AD2</f>
        <v>MAURICIO RAFAEL PABA PINZÓN</v>
      </c>
      <c r="AC134" s="1290"/>
      <c r="AD134" s="1290"/>
      <c r="AE134" s="1290"/>
      <c r="AF134" s="1290"/>
      <c r="AG134" s="1291"/>
      <c r="AS134" s="1289" t="str">
        <f>AU2</f>
        <v>CONSORCIO INTERNACIONAL DE SOLUCIONES INTEGRALES S.A.S.</v>
      </c>
      <c r="AT134" s="1290"/>
      <c r="AU134" s="1290"/>
      <c r="AV134" s="1290"/>
      <c r="AW134" s="1290"/>
      <c r="AX134" s="1291"/>
      <c r="BJ134" s="1289" t="str">
        <f>BL2</f>
        <v>LUIS ENRIQUE OYOLA QUINTERO</v>
      </c>
      <c r="BK134" s="1290"/>
      <c r="BL134" s="1290"/>
      <c r="BM134" s="1290"/>
      <c r="BN134" s="1290"/>
      <c r="BO134" s="1291"/>
      <c r="CA134" s="1289" t="str">
        <f>CC2</f>
        <v>JOHN JAIRO VÁSQUEZ SUÁREZ</v>
      </c>
      <c r="CB134" s="1290"/>
      <c r="CC134" s="1290"/>
      <c r="CD134" s="1290"/>
      <c r="CE134" s="1290"/>
      <c r="CF134" s="1291"/>
      <c r="CR134" s="1289" t="str">
        <f>CT2</f>
        <v>GRUPO EMPRESARIAL PINZÓN MUÑOZ S.A.S.</v>
      </c>
      <c r="CS134" s="1290"/>
      <c r="CT134" s="1290"/>
      <c r="CU134" s="1290"/>
      <c r="CV134" s="1290"/>
      <c r="CW134" s="1291"/>
      <c r="DI134" s="1289" t="str">
        <f>DK2</f>
        <v>ASEM S.A.S.</v>
      </c>
      <c r="DJ134" s="1290"/>
      <c r="DK134" s="1290"/>
      <c r="DL134" s="1290"/>
      <c r="DM134" s="1290"/>
      <c r="DN134" s="1291"/>
      <c r="DZ134" s="1289" t="str">
        <f>EB2</f>
        <v>ARCELEC S.A.S.</v>
      </c>
      <c r="EA134" s="1290"/>
      <c r="EB134" s="1290"/>
      <c r="EC134" s="1290"/>
      <c r="ED134" s="1290"/>
      <c r="EE134" s="1291"/>
      <c r="EQ134" s="1289" t="str">
        <f>ES2</f>
        <v>HIMHER Y COMPAÑIA S.A.</v>
      </c>
      <c r="ER134" s="1290"/>
      <c r="ES134" s="1290"/>
      <c r="ET134" s="1290"/>
      <c r="EU134" s="1290"/>
      <c r="EV134" s="1291"/>
      <c r="FH134" s="1289" t="str">
        <f>FJ2</f>
        <v>INTER OBRAS GR S.A.S.</v>
      </c>
      <c r="FI134" s="1290"/>
      <c r="FJ134" s="1290"/>
      <c r="FK134" s="1290"/>
      <c r="FL134" s="1290"/>
      <c r="FM134" s="1291"/>
      <c r="FY134" s="1289" t="str">
        <f>GA2</f>
        <v>KA S.A.</v>
      </c>
      <c r="FZ134" s="1290"/>
      <c r="GA134" s="1290"/>
      <c r="GB134" s="1290"/>
      <c r="GC134" s="1290"/>
      <c r="GD134" s="1291"/>
      <c r="GP134" s="1289" t="str">
        <f>GR2</f>
        <v>JULIO CESAR QUESADA ARREDONDO</v>
      </c>
      <c r="GQ134" s="1290"/>
      <c r="GR134" s="1290"/>
      <c r="GS134" s="1290"/>
      <c r="GT134" s="1290"/>
      <c r="GU134" s="1291"/>
      <c r="HG134" s="1289" t="str">
        <f>HI2</f>
        <v>GALA URBANA S.A.S.</v>
      </c>
      <c r="HH134" s="1290"/>
      <c r="HI134" s="1290"/>
      <c r="HJ134" s="1290"/>
      <c r="HK134" s="1290"/>
      <c r="HL134" s="1291"/>
      <c r="HX134" s="1289" t="str">
        <f>HZ2</f>
        <v>SIRCOL S.A.S.</v>
      </c>
      <c r="HY134" s="1290"/>
      <c r="HZ134" s="1290"/>
      <c r="IA134" s="1290"/>
      <c r="IB134" s="1290"/>
      <c r="IC134" s="1291"/>
      <c r="IO134" s="1289" t="str">
        <f>IQ2</f>
        <v>ACEROS Y CONCRETOS S.A.S.</v>
      </c>
      <c r="IP134" s="1290"/>
      <c r="IQ134" s="1290"/>
      <c r="IR134" s="1290"/>
      <c r="IS134" s="1290"/>
      <c r="IT134" s="1291"/>
      <c r="JF134" s="1289" t="str">
        <f>JH2</f>
        <v>DANIEL JOSÉ NIEVES VERGARA</v>
      </c>
      <c r="JG134" s="1290"/>
      <c r="JH134" s="1290"/>
      <c r="JI134" s="1290"/>
      <c r="JJ134" s="1290"/>
      <c r="JK134" s="1291"/>
    </row>
    <row r="135" spans="1:280" ht="16.5" thickBot="1">
      <c r="B135" s="410"/>
      <c r="F135" s="413" t="s">
        <v>117</v>
      </c>
      <c r="G135" s="413" t="s">
        <v>131</v>
      </c>
      <c r="H135" s="391"/>
      <c r="I135" s="391"/>
      <c r="K135" s="1292" t="e">
        <f>+IF(S135*U135*W135*Y135=1,"OK","NO HABILITADO")</f>
        <v>#N/A</v>
      </c>
      <c r="L135" s="1293"/>
      <c r="M135" s="1293"/>
      <c r="N135" s="1293"/>
      <c r="O135" s="1293"/>
      <c r="P135" s="1294"/>
      <c r="S135" s="414">
        <f>IF(O133&gt;'10. EVALUACIÓN'!$D$10,0,1)</f>
        <v>1</v>
      </c>
      <c r="U135" s="414">
        <f>IF(P127&gt;'10. EVALUACIÓN'!$D$9,0,1)</f>
        <v>1</v>
      </c>
      <c r="W135" s="414" t="e">
        <f>PRODUCT(W12:W125)</f>
        <v>#N/A</v>
      </c>
      <c r="Y135" s="414">
        <f>IF(Y130&gt;0.5,0,1)</f>
        <v>1</v>
      </c>
      <c r="AB135" s="1292" t="str">
        <f>+IF(AJ135*AL135*AN135*AP135=1,"OK","NO HABILITADO")</f>
        <v>OK</v>
      </c>
      <c r="AC135" s="1293"/>
      <c r="AD135" s="1293"/>
      <c r="AE135" s="1293"/>
      <c r="AF135" s="1293"/>
      <c r="AG135" s="1294"/>
      <c r="AJ135" s="414">
        <f>IF(AF133&gt;'10. EVALUACIÓN'!$D$10,0,1)</f>
        <v>1</v>
      </c>
      <c r="AL135" s="414">
        <f>IF(AG127&gt;'10. EVALUACIÓN'!$D$9,0,1)</f>
        <v>1</v>
      </c>
      <c r="AN135" s="414">
        <f>PRODUCT(AN12:AN125)</f>
        <v>1</v>
      </c>
      <c r="AP135" s="414">
        <f>IF(AP130&gt;0.5,0,1)</f>
        <v>1</v>
      </c>
      <c r="AS135" s="1292" t="str">
        <f>+IF(BA135*BC135*BE135*BG135=1,"OK","NO HABILITADO")</f>
        <v>OK</v>
      </c>
      <c r="AT135" s="1293"/>
      <c r="AU135" s="1293"/>
      <c r="AV135" s="1293"/>
      <c r="AW135" s="1293"/>
      <c r="AX135" s="1294"/>
      <c r="BA135" s="414">
        <f>IF(AW133&gt;'10. EVALUACIÓN'!$D$10,0,1)</f>
        <v>1</v>
      </c>
      <c r="BC135" s="414">
        <f>IF(AX127&gt;'10. EVALUACIÓN'!$D$9,0,1)</f>
        <v>1</v>
      </c>
      <c r="BE135" s="414">
        <f>PRODUCT(BE12:BE125)</f>
        <v>1</v>
      </c>
      <c r="BG135" s="414">
        <f>IF(BG130&gt;0.5,0,1)</f>
        <v>1</v>
      </c>
      <c r="BJ135" s="1292" t="str">
        <f>+IF(BR135*BT135*BV135*BX135=1,"OK","NO HABILITADO")</f>
        <v>NO HABILITADO</v>
      </c>
      <c r="BK135" s="1293"/>
      <c r="BL135" s="1293"/>
      <c r="BM135" s="1293"/>
      <c r="BN135" s="1293"/>
      <c r="BO135" s="1294"/>
      <c r="BR135" s="414">
        <f>IF(BN133&gt;'10. EVALUACIÓN'!$D$10,0,1)</f>
        <v>1</v>
      </c>
      <c r="BT135" s="414">
        <f>IF(BO127&gt;'10. EVALUACIÓN'!$D$9,0,1)</f>
        <v>1</v>
      </c>
      <c r="BV135" s="414">
        <f>PRODUCT(BV12:BV125)</f>
        <v>0</v>
      </c>
      <c r="BX135" s="414">
        <f>IF(BX130&gt;0.5,0,1)</f>
        <v>1</v>
      </c>
      <c r="CA135" s="1292" t="str">
        <f>+IF(CI135*CK135*CM135*CO135=1,"OK","NO HABILITADO")</f>
        <v>OK</v>
      </c>
      <c r="CB135" s="1293"/>
      <c r="CC135" s="1293"/>
      <c r="CD135" s="1293"/>
      <c r="CE135" s="1293"/>
      <c r="CF135" s="1294"/>
      <c r="CI135" s="414">
        <f>IF(CE133&gt;'10. EVALUACIÓN'!$D$10,0,1)</f>
        <v>1</v>
      </c>
      <c r="CK135" s="414">
        <f>IF(CF127&gt;'10. EVALUACIÓN'!$D$9,0,1)</f>
        <v>1</v>
      </c>
      <c r="CM135" s="414">
        <f>PRODUCT(CM12:CM125)</f>
        <v>1</v>
      </c>
      <c r="CO135" s="414">
        <f>IF(CO130&gt;0.5,0,1)</f>
        <v>1</v>
      </c>
      <c r="CR135" s="1292" t="str">
        <f>+IF(CZ135*DB135*DD135*DF135=1,"OK","NO HABILITADO")</f>
        <v>OK</v>
      </c>
      <c r="CS135" s="1293"/>
      <c r="CT135" s="1293"/>
      <c r="CU135" s="1293"/>
      <c r="CV135" s="1293"/>
      <c r="CW135" s="1294"/>
      <c r="CZ135" s="414">
        <f>IF(CV133&gt;'10. EVALUACIÓN'!$D$10,0,1)</f>
        <v>1</v>
      </c>
      <c r="DB135" s="414">
        <f>IF(CW127&gt;'10. EVALUACIÓN'!$D$9,0,1)</f>
        <v>1</v>
      </c>
      <c r="DD135" s="414">
        <f>PRODUCT(DD12:DD125)</f>
        <v>1</v>
      </c>
      <c r="DF135" s="414">
        <f>IF(DF130&gt;0.5,0,1)</f>
        <v>1</v>
      </c>
      <c r="DI135" s="1292" t="str">
        <f>+IF(DQ135*DS135*DU135*DW135=1,"OK","NO HABILITADO")</f>
        <v>OK</v>
      </c>
      <c r="DJ135" s="1293"/>
      <c r="DK135" s="1293"/>
      <c r="DL135" s="1293"/>
      <c r="DM135" s="1293"/>
      <c r="DN135" s="1294"/>
      <c r="DQ135" s="414">
        <f>IF(DM133&gt;'10. EVALUACIÓN'!$D$10,0,1)</f>
        <v>1</v>
      </c>
      <c r="DS135" s="414">
        <f>IF(DN127&gt;'10. EVALUACIÓN'!$D$9,0,1)</f>
        <v>1</v>
      </c>
      <c r="DU135" s="414">
        <f>PRODUCT(DU12:DU125)</f>
        <v>1</v>
      </c>
      <c r="DW135" s="414">
        <f>IF(DW130&gt;0.5,0,1)</f>
        <v>1</v>
      </c>
      <c r="DZ135" s="1292" t="str">
        <f>+IF(EH135*EJ135*EL135*EN135=1,"OK","NO HABILITADO")</f>
        <v>OK</v>
      </c>
      <c r="EA135" s="1293"/>
      <c r="EB135" s="1293"/>
      <c r="EC135" s="1293"/>
      <c r="ED135" s="1293"/>
      <c r="EE135" s="1294"/>
      <c r="EH135" s="414">
        <f>IF(ED133&gt;'10. EVALUACIÓN'!$D$10,0,1)</f>
        <v>1</v>
      </c>
      <c r="EJ135" s="414">
        <f>IF(EE127&gt;'10. EVALUACIÓN'!$D$9,0,1)</f>
        <v>1</v>
      </c>
      <c r="EL135" s="414">
        <f>PRODUCT(EL12:EL125)</f>
        <v>1</v>
      </c>
      <c r="EN135" s="414">
        <f>IF(EN130&gt;0.5,0,1)</f>
        <v>1</v>
      </c>
      <c r="EQ135" s="1292" t="str">
        <f>+IF(EY135*FA135*FC135*FE135=1,"OK","NO HABILITADO")</f>
        <v>OK</v>
      </c>
      <c r="ER135" s="1293"/>
      <c r="ES135" s="1293"/>
      <c r="ET135" s="1293"/>
      <c r="EU135" s="1293"/>
      <c r="EV135" s="1294"/>
      <c r="EY135" s="414">
        <f>IF(EU133&gt;'10. EVALUACIÓN'!$D$10,0,1)</f>
        <v>1</v>
      </c>
      <c r="FA135" s="414">
        <f>IF(EV127&gt;'10. EVALUACIÓN'!$D$9,0,1)</f>
        <v>1</v>
      </c>
      <c r="FC135" s="414">
        <f>PRODUCT(FC12:FC125)</f>
        <v>1</v>
      </c>
      <c r="FE135" s="414">
        <f>IF(FE130&gt;0.5,0,1)</f>
        <v>1</v>
      </c>
      <c r="FH135" s="1292" t="str">
        <f>+IF(FP135*FR135*FT135*FV135=1,"OK","NO HABILITADO")</f>
        <v>OK</v>
      </c>
      <c r="FI135" s="1293"/>
      <c r="FJ135" s="1293"/>
      <c r="FK135" s="1293"/>
      <c r="FL135" s="1293"/>
      <c r="FM135" s="1294"/>
      <c r="FP135" s="414">
        <f>IF(FL133&gt;'10. EVALUACIÓN'!$D$10,0,1)</f>
        <v>1</v>
      </c>
      <c r="FR135" s="414">
        <f>IF(FM127&gt;'10. EVALUACIÓN'!$D$9,0,1)</f>
        <v>1</v>
      </c>
      <c r="FT135" s="414">
        <f>PRODUCT(FT12:FT125)</f>
        <v>1</v>
      </c>
      <c r="FV135" s="414">
        <f>IF(FV130&gt;0.5,0,1)</f>
        <v>1</v>
      </c>
      <c r="FY135" s="1292" t="str">
        <f>+IF(GG135*GI135*GK135*GM135=1,"OK","NO HABILITADO")</f>
        <v>OK</v>
      </c>
      <c r="FZ135" s="1293"/>
      <c r="GA135" s="1293"/>
      <c r="GB135" s="1293"/>
      <c r="GC135" s="1293"/>
      <c r="GD135" s="1294"/>
      <c r="GG135" s="414">
        <f>IF(GC133&gt;'10. EVALUACIÓN'!$D$10,0,1)</f>
        <v>1</v>
      </c>
      <c r="GI135" s="414">
        <f>IF(GD127&gt;'10. EVALUACIÓN'!$D$9,0,1)</f>
        <v>1</v>
      </c>
      <c r="GK135" s="414">
        <f>PRODUCT(GK12:GK125)</f>
        <v>1</v>
      </c>
      <c r="GM135" s="414">
        <f>IF(GM130&gt;0.5,0,1)</f>
        <v>1</v>
      </c>
      <c r="GP135" s="1292" t="str">
        <f>+IF(GX135*GZ135*HB135*HD135=1,"OK","NO HABILITADO")</f>
        <v>OK</v>
      </c>
      <c r="GQ135" s="1293"/>
      <c r="GR135" s="1293"/>
      <c r="GS135" s="1293"/>
      <c r="GT135" s="1293"/>
      <c r="GU135" s="1294"/>
      <c r="GX135" s="414">
        <f>IF(GT133&gt;'10. EVALUACIÓN'!$D$10,0,1)</f>
        <v>1</v>
      </c>
      <c r="GZ135" s="414">
        <f>IF(GU127&gt;'10. EVALUACIÓN'!$D$9,0,1)</f>
        <v>1</v>
      </c>
      <c r="HB135" s="414">
        <f>PRODUCT(HB12:HB125)</f>
        <v>1</v>
      </c>
      <c r="HD135" s="414">
        <f>IF(HD130&gt;0.5,0,1)</f>
        <v>1</v>
      </c>
      <c r="HG135" s="1292" t="str">
        <f>+IF(HO135*HQ135*HS135*HU135=1,"OK","NO HABILITADO")</f>
        <v>OK</v>
      </c>
      <c r="HH135" s="1293"/>
      <c r="HI135" s="1293"/>
      <c r="HJ135" s="1293"/>
      <c r="HK135" s="1293"/>
      <c r="HL135" s="1294"/>
      <c r="HO135" s="414">
        <f>IF(HK133&gt;'10. EVALUACIÓN'!$D$10,0,1)</f>
        <v>1</v>
      </c>
      <c r="HQ135" s="414">
        <f>IF(HL127&gt;'10. EVALUACIÓN'!$D$9,0,1)</f>
        <v>1</v>
      </c>
      <c r="HS135" s="414">
        <f>PRODUCT(HS12:HS125)</f>
        <v>1</v>
      </c>
      <c r="HU135" s="414">
        <f>IF(HU130&gt;0.5,0,1)</f>
        <v>1</v>
      </c>
      <c r="HX135" s="1292" t="str">
        <f>+IF(IF135*IH135*IJ135*IL135=1,"OK","NO HABILITADO")</f>
        <v>NO HABILITADO</v>
      </c>
      <c r="HY135" s="1293"/>
      <c r="HZ135" s="1293"/>
      <c r="IA135" s="1293"/>
      <c r="IB135" s="1293"/>
      <c r="IC135" s="1294"/>
      <c r="IF135" s="414">
        <f>IF(IB133&gt;'10. EVALUACIÓN'!$D$10,0,1)</f>
        <v>1</v>
      </c>
      <c r="IH135" s="414">
        <f>IF(IC127&gt;'10. EVALUACIÓN'!$D$9,0,1)</f>
        <v>1</v>
      </c>
      <c r="IJ135" s="414">
        <f>PRODUCT(IJ12:IJ125)</f>
        <v>0</v>
      </c>
      <c r="IL135" s="414">
        <f>IF(IL130&gt;0.5,0,1)</f>
        <v>1</v>
      </c>
      <c r="IO135" s="1292" t="str">
        <f>+IF(IW135*IY135*JA135*JC135=1,"OK","NO HABILITADO")</f>
        <v>OK</v>
      </c>
      <c r="IP135" s="1293"/>
      <c r="IQ135" s="1293"/>
      <c r="IR135" s="1293"/>
      <c r="IS135" s="1293"/>
      <c r="IT135" s="1294"/>
      <c r="IW135" s="414">
        <f>IF(IS133&gt;'10. EVALUACIÓN'!$D$10,0,1)</f>
        <v>1</v>
      </c>
      <c r="IY135" s="414">
        <f>IF(IT127&gt;'10. EVALUACIÓN'!$D$9,0,1)</f>
        <v>1</v>
      </c>
      <c r="JA135" s="414">
        <f>PRODUCT(JA12:JA125)</f>
        <v>1</v>
      </c>
      <c r="JC135" s="414">
        <f>IF(JC130&gt;0.5,0,1)</f>
        <v>1</v>
      </c>
      <c r="JF135" s="1292" t="str">
        <f>+IF(JN135*JP135*JR135*JT135=1,"OK","NO HABILITADO")</f>
        <v>OK</v>
      </c>
      <c r="JG135" s="1293"/>
      <c r="JH135" s="1293"/>
      <c r="JI135" s="1293"/>
      <c r="JJ135" s="1293"/>
      <c r="JK135" s="1294"/>
      <c r="JN135" s="414">
        <f>IF(JJ133&gt;'10. EVALUACIÓN'!$D$10,0,1)</f>
        <v>1</v>
      </c>
      <c r="JP135" s="414">
        <f>IF(JK127&gt;'10. EVALUACIÓN'!$D$9,0,1)</f>
        <v>1</v>
      </c>
      <c r="JR135" s="414">
        <f>PRODUCT(JR12:JR125)</f>
        <v>1</v>
      </c>
      <c r="JT135" s="414">
        <f>IF(JT130&gt;0.5,0,1)</f>
        <v>1</v>
      </c>
    </row>
    <row r="136" spans="1:280" ht="27" customHeight="1">
      <c r="F136" s="413">
        <v>16</v>
      </c>
      <c r="G136" s="413">
        <v>17</v>
      </c>
      <c r="H136" s="391"/>
      <c r="I136" s="391"/>
    </row>
    <row r="137" spans="1:280" s="415" customFormat="1" ht="12.75" customHeight="1">
      <c r="A137" s="383"/>
      <c r="B137" s="383"/>
      <c r="C137" s="383"/>
      <c r="D137" s="383"/>
      <c r="E137" s="383"/>
      <c r="F137" s="383"/>
      <c r="G137" s="383"/>
      <c r="S137" s="1308" t="s">
        <v>166</v>
      </c>
      <c r="U137" s="1308" t="s">
        <v>167</v>
      </c>
      <c r="W137" s="1308" t="s">
        <v>168</v>
      </c>
      <c r="Y137" s="1308" t="s">
        <v>169</v>
      </c>
      <c r="AJ137" s="1308" t="s">
        <v>166</v>
      </c>
      <c r="AL137" s="1308" t="s">
        <v>167</v>
      </c>
      <c r="AN137" s="1308" t="s">
        <v>168</v>
      </c>
      <c r="AP137" s="1308" t="s">
        <v>169</v>
      </c>
      <c r="BA137" s="1308" t="s">
        <v>166</v>
      </c>
      <c r="BC137" s="1308" t="s">
        <v>167</v>
      </c>
      <c r="BE137" s="1308" t="s">
        <v>168</v>
      </c>
      <c r="BG137" s="1308" t="s">
        <v>169</v>
      </c>
      <c r="BR137" s="1308" t="s">
        <v>166</v>
      </c>
      <c r="BT137" s="1308" t="s">
        <v>167</v>
      </c>
      <c r="BV137" s="1308" t="s">
        <v>168</v>
      </c>
      <c r="BX137" s="1308" t="s">
        <v>169</v>
      </c>
      <c r="CI137" s="1308" t="s">
        <v>166</v>
      </c>
      <c r="CK137" s="1308" t="s">
        <v>167</v>
      </c>
      <c r="CM137" s="1308" t="s">
        <v>168</v>
      </c>
      <c r="CO137" s="1308" t="s">
        <v>169</v>
      </c>
      <c r="CZ137" s="1308" t="s">
        <v>166</v>
      </c>
      <c r="DB137" s="1308" t="s">
        <v>167</v>
      </c>
      <c r="DD137" s="1308" t="s">
        <v>168</v>
      </c>
      <c r="DF137" s="1308" t="s">
        <v>169</v>
      </c>
      <c r="DQ137" s="1308" t="s">
        <v>166</v>
      </c>
      <c r="DS137" s="1308" t="s">
        <v>167</v>
      </c>
      <c r="DU137" s="1308" t="s">
        <v>168</v>
      </c>
      <c r="DW137" s="1308" t="s">
        <v>169</v>
      </c>
      <c r="EH137" s="1308" t="s">
        <v>166</v>
      </c>
      <c r="EJ137" s="1308" t="s">
        <v>167</v>
      </c>
      <c r="EL137" s="1308" t="s">
        <v>168</v>
      </c>
      <c r="EN137" s="1308" t="s">
        <v>169</v>
      </c>
      <c r="EY137" s="1308" t="s">
        <v>166</v>
      </c>
      <c r="FA137" s="1308" t="s">
        <v>167</v>
      </c>
      <c r="FC137" s="1308" t="s">
        <v>168</v>
      </c>
      <c r="FE137" s="1308" t="s">
        <v>169</v>
      </c>
      <c r="FP137" s="1308" t="s">
        <v>166</v>
      </c>
      <c r="FR137" s="1308" t="s">
        <v>167</v>
      </c>
      <c r="FT137" s="1308" t="s">
        <v>168</v>
      </c>
      <c r="FV137" s="1308" t="s">
        <v>169</v>
      </c>
      <c r="GG137" s="1308" t="s">
        <v>166</v>
      </c>
      <c r="GI137" s="1308" t="s">
        <v>167</v>
      </c>
      <c r="GK137" s="1308" t="s">
        <v>168</v>
      </c>
      <c r="GM137" s="1308" t="s">
        <v>169</v>
      </c>
      <c r="GX137" s="1308" t="s">
        <v>166</v>
      </c>
      <c r="GZ137" s="1308" t="s">
        <v>167</v>
      </c>
      <c r="HB137" s="1308" t="s">
        <v>168</v>
      </c>
      <c r="HD137" s="1308" t="s">
        <v>169</v>
      </c>
      <c r="HO137" s="1308" t="s">
        <v>166</v>
      </c>
      <c r="HQ137" s="1308" t="s">
        <v>167</v>
      </c>
      <c r="HS137" s="1308" t="s">
        <v>168</v>
      </c>
      <c r="HU137" s="1308" t="s">
        <v>169</v>
      </c>
      <c r="IF137" s="1308" t="s">
        <v>166</v>
      </c>
      <c r="IH137" s="1308" t="s">
        <v>167</v>
      </c>
      <c r="IJ137" s="1308" t="s">
        <v>168</v>
      </c>
      <c r="IL137" s="1308" t="s">
        <v>169</v>
      </c>
      <c r="IW137" s="1308" t="s">
        <v>166</v>
      </c>
      <c r="IY137" s="1308" t="s">
        <v>167</v>
      </c>
      <c r="JA137" s="1308" t="s">
        <v>168</v>
      </c>
      <c r="JC137" s="1308" t="s">
        <v>169</v>
      </c>
      <c r="JN137" s="1308" t="s">
        <v>166</v>
      </c>
      <c r="JP137" s="1308" t="s">
        <v>167</v>
      </c>
      <c r="JR137" s="1308" t="s">
        <v>168</v>
      </c>
      <c r="JT137" s="1308" t="s">
        <v>169</v>
      </c>
    </row>
    <row r="138" spans="1:280" s="415" customFormat="1" ht="30" customHeight="1">
      <c r="A138" s="416"/>
      <c r="B138" s="1345" t="s">
        <v>123</v>
      </c>
      <c r="C138" s="1345"/>
      <c r="D138" s="417" t="s">
        <v>101</v>
      </c>
      <c r="E138" s="416"/>
      <c r="F138" s="417" t="s">
        <v>3</v>
      </c>
      <c r="G138" s="418" t="s">
        <v>115</v>
      </c>
      <c r="S138" s="1308"/>
      <c r="U138" s="1308"/>
      <c r="W138" s="1308"/>
      <c r="Y138" s="1308"/>
      <c r="AJ138" s="1308"/>
      <c r="AL138" s="1308"/>
      <c r="AN138" s="1308"/>
      <c r="AP138" s="1308"/>
      <c r="BA138" s="1308"/>
      <c r="BC138" s="1308"/>
      <c r="BE138" s="1308"/>
      <c r="BG138" s="1308"/>
      <c r="BR138" s="1308"/>
      <c r="BT138" s="1308"/>
      <c r="BV138" s="1308"/>
      <c r="BX138" s="1308"/>
      <c r="CI138" s="1308"/>
      <c r="CK138" s="1308"/>
      <c r="CM138" s="1308"/>
      <c r="CO138" s="1308"/>
      <c r="CZ138" s="1308"/>
      <c r="DB138" s="1308"/>
      <c r="DD138" s="1308"/>
      <c r="DF138" s="1308"/>
      <c r="DQ138" s="1308"/>
      <c r="DS138" s="1308"/>
      <c r="DU138" s="1308"/>
      <c r="DW138" s="1308"/>
      <c r="EH138" s="1308"/>
      <c r="EJ138" s="1308"/>
      <c r="EL138" s="1308"/>
      <c r="EN138" s="1308"/>
      <c r="EY138" s="1308"/>
      <c r="FA138" s="1308"/>
      <c r="FC138" s="1308"/>
      <c r="FE138" s="1308"/>
      <c r="FP138" s="1308"/>
      <c r="FR138" s="1308"/>
      <c r="FT138" s="1308"/>
      <c r="FV138" s="1308"/>
      <c r="GG138" s="1308"/>
      <c r="GI138" s="1308"/>
      <c r="GK138" s="1308"/>
      <c r="GM138" s="1308"/>
      <c r="GX138" s="1308"/>
      <c r="GZ138" s="1308"/>
      <c r="HB138" s="1308"/>
      <c r="HD138" s="1308"/>
      <c r="HO138" s="1308"/>
      <c r="HQ138" s="1308"/>
      <c r="HS138" s="1308"/>
      <c r="HU138" s="1308"/>
      <c r="IF138" s="1308"/>
      <c r="IH138" s="1308"/>
      <c r="IJ138" s="1308"/>
      <c r="IL138" s="1308"/>
      <c r="IW138" s="1308"/>
      <c r="IY138" s="1308"/>
      <c r="JA138" s="1308"/>
      <c r="JC138" s="1308"/>
      <c r="JN138" s="1308"/>
      <c r="JP138" s="1308"/>
      <c r="JR138" s="1308"/>
      <c r="JT138" s="1308"/>
    </row>
    <row r="139" spans="1:280" s="415" customFormat="1" ht="30" customHeight="1">
      <c r="A139" s="416"/>
      <c r="B139" s="413">
        <v>1</v>
      </c>
      <c r="C139" s="413" t="str">
        <f t="shared" ref="C139:C152" si="2147">VLOOKUP(B139,LISTA_OFERENTES,2,FALSE)</f>
        <v>INVERCOPA S.A.S.</v>
      </c>
      <c r="D139" s="413" t="e">
        <f>IF(HLOOKUP(C139,EST_EXP,2,FALSE)="OK","H","NH")</f>
        <v>#N/A</v>
      </c>
      <c r="E139" s="416"/>
      <c r="F139" s="413">
        <v>1</v>
      </c>
      <c r="G139" s="419">
        <f ca="1">INDIRECT(H139,TRUE)</f>
        <v>0</v>
      </c>
      <c r="H139" s="420" t="str">
        <f>ADDRESS(127,I139,1,1)</f>
        <v>$P$127</v>
      </c>
      <c r="I139" s="420">
        <f>F136</f>
        <v>16</v>
      </c>
      <c r="S139" s="1308"/>
      <c r="U139" s="1308"/>
      <c r="W139" s="1308"/>
      <c r="Y139" s="1308"/>
      <c r="AJ139" s="1308"/>
      <c r="AL139" s="1308"/>
      <c r="AN139" s="1308"/>
      <c r="AP139" s="1308"/>
      <c r="BA139" s="1308"/>
      <c r="BC139" s="1308"/>
      <c r="BE139" s="1308"/>
      <c r="BG139" s="1308"/>
      <c r="BR139" s="1308"/>
      <c r="BT139" s="1308"/>
      <c r="BV139" s="1308"/>
      <c r="BX139" s="1308"/>
      <c r="CI139" s="1308"/>
      <c r="CK139" s="1308"/>
      <c r="CM139" s="1308"/>
      <c r="CO139" s="1308"/>
      <c r="CZ139" s="1308"/>
      <c r="DB139" s="1308"/>
      <c r="DD139" s="1308"/>
      <c r="DF139" s="1308"/>
      <c r="DQ139" s="1308"/>
      <c r="DS139" s="1308"/>
      <c r="DU139" s="1308"/>
      <c r="DW139" s="1308"/>
      <c r="EH139" s="1308"/>
      <c r="EJ139" s="1308"/>
      <c r="EL139" s="1308"/>
      <c r="EN139" s="1308"/>
      <c r="EY139" s="1308"/>
      <c r="FA139" s="1308"/>
      <c r="FC139" s="1308"/>
      <c r="FE139" s="1308"/>
      <c r="FP139" s="1308"/>
      <c r="FR139" s="1308"/>
      <c r="FT139" s="1308"/>
      <c r="FV139" s="1308"/>
      <c r="GG139" s="1308"/>
      <c r="GI139" s="1308"/>
      <c r="GK139" s="1308"/>
      <c r="GM139" s="1308"/>
      <c r="GX139" s="1308"/>
      <c r="GZ139" s="1308"/>
      <c r="HB139" s="1308"/>
      <c r="HD139" s="1308"/>
      <c r="HO139" s="1308"/>
      <c r="HQ139" s="1308"/>
      <c r="HS139" s="1308"/>
      <c r="HU139" s="1308"/>
      <c r="IF139" s="1308"/>
      <c r="IH139" s="1308"/>
      <c r="IJ139" s="1308"/>
      <c r="IL139" s="1308"/>
      <c r="IT139" s="415">
        <v>617995792</v>
      </c>
      <c r="IW139" s="1308"/>
      <c r="IY139" s="1308"/>
      <c r="JA139" s="1308"/>
      <c r="JC139" s="1308"/>
      <c r="JN139" s="1308"/>
      <c r="JP139" s="1308"/>
      <c r="JR139" s="1308"/>
      <c r="JT139" s="1308"/>
    </row>
    <row r="140" spans="1:280" s="415" customFormat="1" ht="30" customHeight="1">
      <c r="A140" s="416"/>
      <c r="B140" s="413">
        <v>2</v>
      </c>
      <c r="C140" s="413" t="str">
        <f t="shared" si="2147"/>
        <v>MAURICIO RAFAEL PABA PINZÓN</v>
      </c>
      <c r="D140" s="413" t="str">
        <f t="shared" ref="D140:D157" si="2148">IF(HLOOKUP(C140,EST_EXP,2,FALSE)="OK","H","NH")</f>
        <v>H</v>
      </c>
      <c r="E140" s="416"/>
      <c r="F140" s="413">
        <v>2</v>
      </c>
      <c r="G140" s="419">
        <f t="shared" ref="G140:G152" ca="1" si="2149">INDIRECT(H140,TRUE)</f>
        <v>551049627</v>
      </c>
      <c r="H140" s="420" t="str">
        <f t="shared" ref="H140:H157" si="2150">ADDRESS(127,I140,1,1)</f>
        <v>$AG$127</v>
      </c>
      <c r="I140" s="420">
        <f>$I139+$G$136</f>
        <v>33</v>
      </c>
      <c r="S140" s="1308"/>
      <c r="U140" s="1308"/>
      <c r="W140" s="1308"/>
      <c r="Y140" s="1308"/>
      <c r="AJ140" s="1308"/>
      <c r="AL140" s="1308"/>
      <c r="AN140" s="1308"/>
      <c r="AP140" s="1308"/>
      <c r="BA140" s="1308"/>
      <c r="BC140" s="1308"/>
      <c r="BE140" s="1308"/>
      <c r="BG140" s="1308"/>
      <c r="BR140" s="1308"/>
      <c r="BT140" s="1308"/>
      <c r="BV140" s="1308"/>
      <c r="BX140" s="1308"/>
      <c r="CI140" s="1308"/>
      <c r="CK140" s="1308"/>
      <c r="CM140" s="1308"/>
      <c r="CO140" s="1308"/>
      <c r="CZ140" s="1308"/>
      <c r="DB140" s="1308"/>
      <c r="DD140" s="1308"/>
      <c r="DF140" s="1308"/>
      <c r="DQ140" s="1308"/>
      <c r="DS140" s="1308"/>
      <c r="DU140" s="1308"/>
      <c r="DW140" s="1308"/>
      <c r="EH140" s="1308"/>
      <c r="EJ140" s="1308"/>
      <c r="EL140" s="1308"/>
      <c r="EN140" s="1308"/>
      <c r="EY140" s="1308"/>
      <c r="FA140" s="1308"/>
      <c r="FC140" s="1308"/>
      <c r="FE140" s="1308"/>
      <c r="FP140" s="1308"/>
      <c r="FR140" s="1308"/>
      <c r="FT140" s="1308"/>
      <c r="FV140" s="1308"/>
      <c r="GG140" s="1308"/>
      <c r="GI140" s="1308"/>
      <c r="GK140" s="1308"/>
      <c r="GM140" s="1308"/>
      <c r="GX140" s="1308"/>
      <c r="GZ140" s="1308"/>
      <c r="HB140" s="1308"/>
      <c r="HD140" s="1308"/>
      <c r="HO140" s="1308"/>
      <c r="HQ140" s="1308"/>
      <c r="HS140" s="1308"/>
      <c r="HU140" s="1308"/>
      <c r="IF140" s="1308"/>
      <c r="IH140" s="1308"/>
      <c r="IJ140" s="1308"/>
      <c r="IL140" s="1308"/>
      <c r="IW140" s="1308"/>
      <c r="IY140" s="1308"/>
      <c r="JA140" s="1308"/>
      <c r="JC140" s="1308"/>
      <c r="JN140" s="1308"/>
      <c r="JP140" s="1308"/>
      <c r="JR140" s="1308"/>
      <c r="JT140" s="1308"/>
    </row>
    <row r="141" spans="1:280" s="415" customFormat="1" ht="30" customHeight="1">
      <c r="A141" s="416"/>
      <c r="B141" s="413">
        <v>3</v>
      </c>
      <c r="C141" s="413" t="str">
        <f t="shared" si="2147"/>
        <v>CONSORCIO INTERNACIONAL DE SOLUCIONES INTEGRALES S.A.S.</v>
      </c>
      <c r="D141" s="413" t="str">
        <f t="shared" si="2148"/>
        <v>H</v>
      </c>
      <c r="E141" s="416"/>
      <c r="F141" s="413">
        <v>3</v>
      </c>
      <c r="G141" s="419">
        <f t="shared" ca="1" si="2149"/>
        <v>542098891.21083999</v>
      </c>
      <c r="H141" s="420" t="str">
        <f t="shared" si="2150"/>
        <v>$AX$127</v>
      </c>
      <c r="I141" s="420">
        <f t="shared" ref="I141:I157" si="2151">$I140+$G$136</f>
        <v>50</v>
      </c>
      <c r="S141" s="1308"/>
      <c r="U141" s="1308"/>
      <c r="W141" s="1308"/>
      <c r="Y141" s="1308"/>
      <c r="AJ141" s="1308"/>
      <c r="AL141" s="1308"/>
      <c r="AN141" s="1308"/>
      <c r="AP141" s="1308"/>
      <c r="BA141" s="1308"/>
      <c r="BC141" s="1308"/>
      <c r="BE141" s="1308"/>
      <c r="BG141" s="1308"/>
      <c r="BR141" s="1308"/>
      <c r="BT141" s="1308"/>
      <c r="BV141" s="1308"/>
      <c r="BX141" s="1308"/>
      <c r="CI141" s="1308"/>
      <c r="CK141" s="1308"/>
      <c r="CM141" s="1308"/>
      <c r="CO141" s="1308"/>
      <c r="CZ141" s="1308"/>
      <c r="DB141" s="1308"/>
      <c r="DD141" s="1308"/>
      <c r="DF141" s="1308"/>
      <c r="DQ141" s="1308"/>
      <c r="DS141" s="1308"/>
      <c r="DU141" s="1308"/>
      <c r="DW141" s="1308"/>
      <c r="EH141" s="1308"/>
      <c r="EJ141" s="1308"/>
      <c r="EL141" s="1308"/>
      <c r="EN141" s="1308"/>
      <c r="EY141" s="1308"/>
      <c r="FA141" s="1308"/>
      <c r="FC141" s="1308"/>
      <c r="FE141" s="1308"/>
      <c r="FP141" s="1308"/>
      <c r="FR141" s="1308"/>
      <c r="FT141" s="1308"/>
      <c r="FV141" s="1308"/>
      <c r="GG141" s="1308"/>
      <c r="GI141" s="1308"/>
      <c r="GK141" s="1308"/>
      <c r="GM141" s="1308"/>
      <c r="GX141" s="1308"/>
      <c r="GZ141" s="1308"/>
      <c r="HB141" s="1308"/>
      <c r="HD141" s="1308"/>
      <c r="HO141" s="1308"/>
      <c r="HQ141" s="1308"/>
      <c r="HS141" s="1308"/>
      <c r="HU141" s="1308"/>
      <c r="IF141" s="1308"/>
      <c r="IH141" s="1308"/>
      <c r="IJ141" s="1308"/>
      <c r="IL141" s="1308"/>
      <c r="IW141" s="1308"/>
      <c r="IY141" s="1308"/>
      <c r="JA141" s="1308"/>
      <c r="JC141" s="1308"/>
      <c r="JN141" s="1308"/>
      <c r="JP141" s="1308"/>
      <c r="JR141" s="1308"/>
      <c r="JT141" s="1308"/>
    </row>
    <row r="142" spans="1:280" s="415" customFormat="1" ht="30" customHeight="1">
      <c r="A142" s="416"/>
      <c r="B142" s="413">
        <v>4</v>
      </c>
      <c r="C142" s="413" t="str">
        <f t="shared" si="2147"/>
        <v>LUIS ENRIQUE OYOLA QUINTERO</v>
      </c>
      <c r="D142" s="413" t="str">
        <f t="shared" si="2148"/>
        <v>NH</v>
      </c>
      <c r="E142" s="416"/>
      <c r="F142" s="413">
        <v>4</v>
      </c>
      <c r="G142" s="419">
        <f t="shared" ca="1" si="2149"/>
        <v>556152739</v>
      </c>
      <c r="H142" s="420" t="str">
        <f t="shared" si="2150"/>
        <v>$BO$127</v>
      </c>
      <c r="I142" s="420">
        <f t="shared" si="2151"/>
        <v>67</v>
      </c>
      <c r="S142" s="1308"/>
      <c r="U142" s="1308"/>
      <c r="W142" s="1308"/>
      <c r="Y142" s="1308"/>
      <c r="AJ142" s="1308"/>
      <c r="AL142" s="1308"/>
      <c r="AN142" s="1308"/>
      <c r="AP142" s="1308"/>
      <c r="BA142" s="1308"/>
      <c r="BC142" s="1308"/>
      <c r="BE142" s="1308"/>
      <c r="BG142" s="1308"/>
      <c r="BR142" s="1308"/>
      <c r="BT142" s="1308"/>
      <c r="BV142" s="1308"/>
      <c r="BX142" s="1308"/>
      <c r="CI142" s="1308"/>
      <c r="CK142" s="1308"/>
      <c r="CM142" s="1308"/>
      <c r="CO142" s="1308"/>
      <c r="CZ142" s="1308"/>
      <c r="DB142" s="1308"/>
      <c r="DD142" s="1308"/>
      <c r="DF142" s="1308"/>
      <c r="DQ142" s="1308"/>
      <c r="DS142" s="1308"/>
      <c r="DU142" s="1308"/>
      <c r="DW142" s="1308"/>
      <c r="EH142" s="1308"/>
      <c r="EJ142" s="1308"/>
      <c r="EL142" s="1308"/>
      <c r="EN142" s="1308"/>
      <c r="EY142" s="1308"/>
      <c r="FA142" s="1308"/>
      <c r="FC142" s="1308"/>
      <c r="FE142" s="1308"/>
      <c r="FP142" s="1308"/>
      <c r="FR142" s="1308"/>
      <c r="FT142" s="1308"/>
      <c r="FV142" s="1308"/>
      <c r="GG142" s="1308"/>
      <c r="GI142" s="1308"/>
      <c r="GK142" s="1308"/>
      <c r="GM142" s="1308"/>
      <c r="GX142" s="1308"/>
      <c r="GZ142" s="1308"/>
      <c r="HB142" s="1308"/>
      <c r="HD142" s="1308"/>
      <c r="HO142" s="1308"/>
      <c r="HQ142" s="1308"/>
      <c r="HS142" s="1308"/>
      <c r="HU142" s="1308"/>
      <c r="IF142" s="1308"/>
      <c r="IH142" s="1308"/>
      <c r="IJ142" s="1308"/>
      <c r="IL142" s="1308"/>
      <c r="IW142" s="1308"/>
      <c r="IY142" s="1308"/>
      <c r="JA142" s="1308"/>
      <c r="JC142" s="1308"/>
      <c r="JN142" s="1308"/>
      <c r="JP142" s="1308"/>
      <c r="JR142" s="1308"/>
      <c r="JT142" s="1308"/>
    </row>
    <row r="143" spans="1:280" s="415" customFormat="1" ht="30" customHeight="1">
      <c r="A143" s="416"/>
      <c r="B143" s="413">
        <v>5</v>
      </c>
      <c r="C143" s="413" t="str">
        <f t="shared" si="2147"/>
        <v>JOHN JAIRO VÁSQUEZ SUÁREZ</v>
      </c>
      <c r="D143" s="413" t="str">
        <f t="shared" si="2148"/>
        <v>H</v>
      </c>
      <c r="E143" s="416"/>
      <c r="F143" s="413">
        <v>5</v>
      </c>
      <c r="G143" s="419">
        <f t="shared" ca="1" si="2149"/>
        <v>549328522.20000005</v>
      </c>
      <c r="H143" s="420" t="str">
        <f t="shared" si="2150"/>
        <v>$CF$127</v>
      </c>
      <c r="I143" s="420">
        <f t="shared" si="2151"/>
        <v>84</v>
      </c>
    </row>
    <row r="144" spans="1:280" s="415" customFormat="1" ht="30" customHeight="1">
      <c r="A144" s="416"/>
      <c r="B144" s="413">
        <v>6</v>
      </c>
      <c r="C144" s="413" t="str">
        <f t="shared" si="2147"/>
        <v>GRUPO EMPRESARIAL PINZÓN MUÑOZ S.A.S.</v>
      </c>
      <c r="D144" s="413" t="str">
        <f t="shared" si="2148"/>
        <v>H</v>
      </c>
      <c r="E144" s="416"/>
      <c r="F144" s="413">
        <v>6</v>
      </c>
      <c r="G144" s="419">
        <f t="shared" ca="1" si="2149"/>
        <v>545966282</v>
      </c>
      <c r="H144" s="420" t="str">
        <f t="shared" si="2150"/>
        <v>$CW$127</v>
      </c>
      <c r="I144" s="420">
        <f t="shared" si="2151"/>
        <v>101</v>
      </c>
    </row>
    <row r="145" spans="1:131" s="415" customFormat="1" ht="30" customHeight="1">
      <c r="A145" s="416"/>
      <c r="B145" s="413">
        <v>7</v>
      </c>
      <c r="C145" s="413" t="str">
        <f t="shared" si="2147"/>
        <v>ASEM S.A.S.</v>
      </c>
      <c r="D145" s="413" t="str">
        <f t="shared" si="2148"/>
        <v>H</v>
      </c>
      <c r="E145" s="416"/>
      <c r="F145" s="413">
        <v>7</v>
      </c>
      <c r="G145" s="419">
        <f t="shared" ca="1" si="2149"/>
        <v>556159126</v>
      </c>
      <c r="H145" s="420" t="str">
        <f t="shared" si="2150"/>
        <v>$DN$127</v>
      </c>
      <c r="I145" s="420">
        <f t="shared" si="2151"/>
        <v>118</v>
      </c>
      <c r="EA145" s="415" t="s">
        <v>301</v>
      </c>
    </row>
    <row r="146" spans="1:131" s="415" customFormat="1" ht="30" customHeight="1">
      <c r="A146" s="416"/>
      <c r="B146" s="413">
        <v>8</v>
      </c>
      <c r="C146" s="413" t="str">
        <f t="shared" si="2147"/>
        <v>ARCELEC S.A.S.</v>
      </c>
      <c r="D146" s="413" t="str">
        <f t="shared" si="2148"/>
        <v>H</v>
      </c>
      <c r="E146" s="416"/>
      <c r="F146" s="413">
        <v>8</v>
      </c>
      <c r="G146" s="419">
        <f t="shared" ca="1" si="2149"/>
        <v>548945853.20000005</v>
      </c>
      <c r="H146" s="420" t="str">
        <f t="shared" si="2150"/>
        <v>$EE$127</v>
      </c>
      <c r="I146" s="420">
        <f t="shared" si="2151"/>
        <v>135</v>
      </c>
    </row>
    <row r="147" spans="1:131" s="415" customFormat="1" ht="30" customHeight="1">
      <c r="A147" s="416"/>
      <c r="B147" s="413">
        <v>9</v>
      </c>
      <c r="C147" s="413" t="str">
        <f t="shared" si="2147"/>
        <v>HIMHER Y COMPAÑIA S.A.</v>
      </c>
      <c r="D147" s="413" t="str">
        <f t="shared" si="2148"/>
        <v>H</v>
      </c>
      <c r="E147" s="416"/>
      <c r="F147" s="413">
        <v>9</v>
      </c>
      <c r="G147" s="419">
        <f t="shared" ca="1" si="2149"/>
        <v>546735560</v>
      </c>
      <c r="H147" s="420" t="str">
        <f t="shared" si="2150"/>
        <v>$EV$127</v>
      </c>
      <c r="I147" s="420">
        <f t="shared" si="2151"/>
        <v>152</v>
      </c>
    </row>
    <row r="148" spans="1:131" s="415" customFormat="1" ht="30" customHeight="1">
      <c r="A148" s="416"/>
      <c r="B148" s="413">
        <v>10</v>
      </c>
      <c r="C148" s="413" t="str">
        <f t="shared" si="2147"/>
        <v>INTER OBRAS GR S.A.S.</v>
      </c>
      <c r="D148" s="413" t="str">
        <f t="shared" si="2148"/>
        <v>H</v>
      </c>
      <c r="E148" s="416"/>
      <c r="F148" s="413">
        <v>10</v>
      </c>
      <c r="G148" s="419">
        <f t="shared" ca="1" si="2149"/>
        <v>546621513</v>
      </c>
      <c r="H148" s="420" t="str">
        <f t="shared" si="2150"/>
        <v>$FM$127</v>
      </c>
      <c r="I148" s="420">
        <f t="shared" si="2151"/>
        <v>169</v>
      </c>
    </row>
    <row r="149" spans="1:131" s="415" customFormat="1" ht="30" customHeight="1">
      <c r="A149" s="416"/>
      <c r="B149" s="413">
        <v>11</v>
      </c>
      <c r="C149" s="413" t="str">
        <f t="shared" si="2147"/>
        <v>KA S.A.</v>
      </c>
      <c r="D149" s="413" t="str">
        <f t="shared" si="2148"/>
        <v>H</v>
      </c>
      <c r="E149" s="416"/>
      <c r="F149" s="413">
        <v>11</v>
      </c>
      <c r="G149" s="419">
        <f t="shared" ca="1" si="2149"/>
        <v>547511571</v>
      </c>
      <c r="H149" s="420" t="str">
        <f t="shared" si="2150"/>
        <v>$GD$127</v>
      </c>
      <c r="I149" s="420">
        <f t="shared" si="2151"/>
        <v>186</v>
      </c>
    </row>
    <row r="150" spans="1:131" s="415" customFormat="1" ht="30" customHeight="1">
      <c r="A150" s="416"/>
      <c r="B150" s="413">
        <v>12</v>
      </c>
      <c r="C150" s="413" t="str">
        <f t="shared" si="2147"/>
        <v>JULIO CESAR QUESADA ARREDONDO</v>
      </c>
      <c r="D150" s="413" t="str">
        <f t="shared" si="2148"/>
        <v>H</v>
      </c>
      <c r="E150" s="416"/>
      <c r="F150" s="413">
        <v>12</v>
      </c>
      <c r="G150" s="419">
        <f t="shared" ca="1" si="2149"/>
        <v>558930881</v>
      </c>
      <c r="H150" s="420" t="str">
        <f t="shared" si="2150"/>
        <v>$GU$127</v>
      </c>
      <c r="I150" s="420">
        <f t="shared" si="2151"/>
        <v>203</v>
      </c>
    </row>
    <row r="151" spans="1:131" s="415" customFormat="1" ht="30" customHeight="1">
      <c r="A151" s="416"/>
      <c r="B151" s="413">
        <v>13</v>
      </c>
      <c r="C151" s="413" t="str">
        <f t="shared" si="2147"/>
        <v>GALA URBANA S.A.S.</v>
      </c>
      <c r="D151" s="413" t="str">
        <f t="shared" si="2148"/>
        <v>H</v>
      </c>
      <c r="E151" s="416"/>
      <c r="F151" s="413">
        <v>13</v>
      </c>
      <c r="G151" s="419">
        <f t="shared" ca="1" si="2149"/>
        <v>559937784.15217388</v>
      </c>
      <c r="H151" s="420" t="str">
        <f t="shared" si="2150"/>
        <v>$HL$127</v>
      </c>
      <c r="I151" s="420">
        <f t="shared" si="2151"/>
        <v>220</v>
      </c>
    </row>
    <row r="152" spans="1:131" s="415" customFormat="1" ht="30" customHeight="1">
      <c r="A152" s="416"/>
      <c r="B152" s="413">
        <v>14</v>
      </c>
      <c r="C152" s="413" t="str">
        <f t="shared" si="2147"/>
        <v>SIRCOL S.A.S.</v>
      </c>
      <c r="D152" s="413" t="str">
        <f t="shared" si="2148"/>
        <v>NH</v>
      </c>
      <c r="E152" s="416"/>
      <c r="F152" s="413">
        <v>14</v>
      </c>
      <c r="G152" s="419">
        <f t="shared" ca="1" si="2149"/>
        <v>546683000</v>
      </c>
      <c r="H152" s="420" t="str">
        <f t="shared" si="2150"/>
        <v>$IC$127</v>
      </c>
      <c r="I152" s="420">
        <f t="shared" si="2151"/>
        <v>237</v>
      </c>
    </row>
    <row r="153" spans="1:131" s="415" customFormat="1" ht="30" customHeight="1">
      <c r="A153" s="416"/>
      <c r="B153" s="413">
        <v>15</v>
      </c>
      <c r="C153" s="413" t="str">
        <f t="shared" ref="C153:C157" si="2152">VLOOKUP(B153,LISTA_OFERENTES,2,FALSE)</f>
        <v>ACEROS Y CONCRETOS S.A.S.</v>
      </c>
      <c r="D153" s="413" t="str">
        <f t="shared" si="2148"/>
        <v>H</v>
      </c>
      <c r="E153" s="416"/>
      <c r="F153" s="413">
        <v>15</v>
      </c>
      <c r="G153" s="419">
        <f ca="1">INDIRECT(H153,TRUE)</f>
        <v>548988000</v>
      </c>
      <c r="H153" s="420" t="str">
        <f t="shared" si="2150"/>
        <v>$IT$127</v>
      </c>
      <c r="I153" s="420">
        <f t="shared" si="2151"/>
        <v>254</v>
      </c>
    </row>
    <row r="154" spans="1:131" s="415" customFormat="1" ht="30" customHeight="1">
      <c r="A154" s="416"/>
      <c r="B154" s="413">
        <v>16</v>
      </c>
      <c r="C154" s="413" t="str">
        <f t="shared" si="2152"/>
        <v>DANIEL JOSÉ NIEVES VERGARA</v>
      </c>
      <c r="D154" s="413" t="str">
        <f t="shared" si="2148"/>
        <v>H</v>
      </c>
      <c r="E154" s="416"/>
      <c r="F154" s="413">
        <v>16</v>
      </c>
      <c r="G154" s="419">
        <f ca="1">INDIRECT(H154,TRUE)</f>
        <v>557368147</v>
      </c>
      <c r="H154" s="420" t="str">
        <f t="shared" si="2150"/>
        <v>$JK$127</v>
      </c>
      <c r="I154" s="420">
        <f t="shared" si="2151"/>
        <v>271</v>
      </c>
    </row>
    <row r="155" spans="1:131" s="415" customFormat="1" ht="30" hidden="1" customHeight="1">
      <c r="A155" s="416"/>
      <c r="B155" s="413">
        <v>28</v>
      </c>
      <c r="C155" s="413" t="str">
        <f t="shared" si="2152"/>
        <v>O13</v>
      </c>
      <c r="D155" s="413" t="e">
        <f t="shared" si="2148"/>
        <v>#N/A</v>
      </c>
      <c r="E155" s="416"/>
      <c r="F155" s="413">
        <v>28</v>
      </c>
      <c r="G155" s="419" t="e">
        <f t="shared" ref="G155:G157" ca="1" si="2153">INDIRECT(H155,TRUE)</f>
        <v>#REF!</v>
      </c>
      <c r="H155" s="420" t="e">
        <f t="shared" si="2150"/>
        <v>#REF!</v>
      </c>
      <c r="I155" s="420" t="e">
        <f>#REF!+$G$136</f>
        <v>#REF!</v>
      </c>
    </row>
    <row r="156" spans="1:131" s="415" customFormat="1" ht="30" hidden="1" customHeight="1">
      <c r="A156" s="416"/>
      <c r="B156" s="413">
        <v>29</v>
      </c>
      <c r="C156" s="413" t="str">
        <f t="shared" si="2152"/>
        <v>O14</v>
      </c>
      <c r="D156" s="413" t="e">
        <f t="shared" si="2148"/>
        <v>#N/A</v>
      </c>
      <c r="E156" s="416"/>
      <c r="F156" s="413">
        <v>29</v>
      </c>
      <c r="G156" s="419" t="e">
        <f t="shared" ca="1" si="2153"/>
        <v>#REF!</v>
      </c>
      <c r="H156" s="420" t="e">
        <f t="shared" si="2150"/>
        <v>#REF!</v>
      </c>
      <c r="I156" s="420" t="e">
        <f t="shared" si="2151"/>
        <v>#REF!</v>
      </c>
    </row>
    <row r="157" spans="1:131" s="415" customFormat="1" ht="30" hidden="1" customHeight="1">
      <c r="A157" s="416"/>
      <c r="B157" s="413">
        <v>30</v>
      </c>
      <c r="C157" s="413" t="str">
        <f t="shared" si="2152"/>
        <v>O15</v>
      </c>
      <c r="D157" s="413" t="e">
        <f t="shared" si="2148"/>
        <v>#N/A</v>
      </c>
      <c r="E157" s="416"/>
      <c r="F157" s="413">
        <v>30</v>
      </c>
      <c r="G157" s="419" t="e">
        <f t="shared" ca="1" si="2153"/>
        <v>#REF!</v>
      </c>
      <c r="H157" s="420" t="e">
        <f t="shared" si="2150"/>
        <v>#REF!</v>
      </c>
      <c r="I157" s="420" t="e">
        <f t="shared" si="2151"/>
        <v>#REF!</v>
      </c>
    </row>
    <row r="158" spans="1:131" s="415" customFormat="1">
      <c r="A158" s="383"/>
      <c r="B158" s="383"/>
      <c r="C158" s="383"/>
      <c r="D158" s="383"/>
      <c r="E158" s="383"/>
      <c r="F158" s="383"/>
      <c r="G158" s="383"/>
    </row>
    <row r="159" spans="1:131" s="415" customFormat="1">
      <c r="A159" s="383"/>
      <c r="B159" s="383"/>
      <c r="C159" s="383"/>
      <c r="D159" s="383"/>
      <c r="E159" s="383"/>
      <c r="F159" s="383"/>
      <c r="G159" s="383"/>
    </row>
    <row r="161" spans="6:9">
      <c r="F161" s="1346" t="s">
        <v>119</v>
      </c>
      <c r="G161" s="1347"/>
    </row>
    <row r="162" spans="6:9">
      <c r="F162" s="413" t="s">
        <v>117</v>
      </c>
      <c r="G162" s="413" t="s">
        <v>116</v>
      </c>
    </row>
    <row r="163" spans="6:9">
      <c r="F163" s="421">
        <v>15</v>
      </c>
      <c r="G163" s="421">
        <v>17</v>
      </c>
    </row>
    <row r="165" spans="6:9">
      <c r="F165" s="417" t="s">
        <v>3</v>
      </c>
      <c r="G165" s="418" t="s">
        <v>120</v>
      </c>
    </row>
    <row r="166" spans="6:9">
      <c r="F166" s="413">
        <v>1</v>
      </c>
      <c r="G166" s="422">
        <f ca="1">INDIRECT(H166,TRUE)</f>
        <v>0</v>
      </c>
      <c r="H166" s="420" t="str">
        <f>ADDRESS(133,I166,1,1)</f>
        <v>$O$133</v>
      </c>
      <c r="I166" s="420">
        <f>F163</f>
        <v>15</v>
      </c>
    </row>
    <row r="167" spans="6:9">
      <c r="F167" s="413">
        <v>2</v>
      </c>
      <c r="G167" s="422">
        <f t="shared" ref="G167:G181" ca="1" si="2154">INDIRECT(H167,TRUE)</f>
        <v>0.14000000000000001</v>
      </c>
      <c r="H167" s="420" t="str">
        <f t="shared" ref="H167:H181" si="2155">ADDRESS(133,I167,1,1)</f>
        <v>$AF$133</v>
      </c>
      <c r="I167" s="420">
        <f>$I166+$G$163</f>
        <v>32</v>
      </c>
    </row>
    <row r="168" spans="6:9">
      <c r="F168" s="413">
        <v>3</v>
      </c>
      <c r="G168" s="422">
        <f t="shared" ca="1" si="2154"/>
        <v>0.13</v>
      </c>
      <c r="H168" s="420" t="str">
        <f t="shared" si="2155"/>
        <v>$AW$133</v>
      </c>
      <c r="I168" s="420">
        <f t="shared" ref="I168:I181" si="2156">$I167+$G$163</f>
        <v>49</v>
      </c>
    </row>
    <row r="169" spans="6:9">
      <c r="F169" s="413">
        <v>4</v>
      </c>
      <c r="G169" s="422">
        <f t="shared" ca="1" si="2154"/>
        <v>0.125</v>
      </c>
      <c r="H169" s="420" t="str">
        <f t="shared" si="2155"/>
        <v>$BN$133</v>
      </c>
      <c r="I169" s="420">
        <f t="shared" si="2156"/>
        <v>66</v>
      </c>
    </row>
    <row r="170" spans="6:9">
      <c r="F170" s="413">
        <v>5</v>
      </c>
      <c r="G170" s="422">
        <f t="shared" ca="1" si="2154"/>
        <v>0.14000000000000001</v>
      </c>
      <c r="H170" s="420" t="str">
        <f t="shared" si="2155"/>
        <v>$CE$133</v>
      </c>
      <c r="I170" s="420">
        <f t="shared" si="2156"/>
        <v>83</v>
      </c>
    </row>
    <row r="171" spans="6:9">
      <c r="F171" s="413">
        <v>6</v>
      </c>
      <c r="G171" s="422">
        <f t="shared" ca="1" si="2154"/>
        <v>0.13500000000000001</v>
      </c>
      <c r="H171" s="420" t="str">
        <f t="shared" si="2155"/>
        <v>$CV$133</v>
      </c>
      <c r="I171" s="420">
        <f t="shared" si="2156"/>
        <v>100</v>
      </c>
    </row>
    <row r="172" spans="6:9">
      <c r="F172" s="413">
        <v>7</v>
      </c>
      <c r="G172" s="422">
        <f t="shared" ca="1" si="2154"/>
        <v>0.12</v>
      </c>
      <c r="H172" s="420" t="str">
        <f t="shared" si="2155"/>
        <v>$DM$133</v>
      </c>
      <c r="I172" s="420">
        <f t="shared" si="2156"/>
        <v>117</v>
      </c>
    </row>
    <row r="173" spans="6:9">
      <c r="F173" s="413">
        <v>8</v>
      </c>
      <c r="G173" s="422">
        <f t="shared" ca="1" si="2154"/>
        <v>0.1074</v>
      </c>
      <c r="H173" s="420" t="str">
        <f t="shared" si="2155"/>
        <v>$ED$133</v>
      </c>
      <c r="I173" s="420">
        <f t="shared" si="2156"/>
        <v>134</v>
      </c>
    </row>
    <row r="174" spans="6:9">
      <c r="F174" s="413">
        <v>9</v>
      </c>
      <c r="G174" s="422">
        <f t="shared" ca="1" si="2154"/>
        <v>0.14000000000000001</v>
      </c>
      <c r="H174" s="420" t="str">
        <f t="shared" si="2155"/>
        <v>$EU$133</v>
      </c>
      <c r="I174" s="420">
        <f t="shared" si="2156"/>
        <v>151</v>
      </c>
    </row>
    <row r="175" spans="6:9">
      <c r="F175" s="413">
        <v>10</v>
      </c>
      <c r="G175" s="422">
        <f t="shared" ca="1" si="2154"/>
        <v>0.12000000000000001</v>
      </c>
      <c r="H175" s="420" t="str">
        <f t="shared" si="2155"/>
        <v>$FL$133</v>
      </c>
      <c r="I175" s="420">
        <f t="shared" si="2156"/>
        <v>168</v>
      </c>
    </row>
    <row r="176" spans="6:9">
      <c r="F176" s="413">
        <v>11</v>
      </c>
      <c r="G176" s="422">
        <f t="shared" ca="1" si="2154"/>
        <v>0.124</v>
      </c>
      <c r="H176" s="420" t="str">
        <f t="shared" si="2155"/>
        <v>$GC$133</v>
      </c>
      <c r="I176" s="420">
        <f t="shared" si="2156"/>
        <v>185</v>
      </c>
    </row>
    <row r="177" spans="6:9">
      <c r="F177" s="413">
        <v>12</v>
      </c>
      <c r="G177" s="422">
        <f t="shared" ca="1" si="2154"/>
        <v>0.128</v>
      </c>
      <c r="H177" s="420" t="str">
        <f t="shared" si="2155"/>
        <v>$GT$133</v>
      </c>
      <c r="I177" s="420">
        <f t="shared" si="2156"/>
        <v>202</v>
      </c>
    </row>
    <row r="178" spans="6:9">
      <c r="F178" s="413">
        <v>13</v>
      </c>
      <c r="G178" s="422">
        <f t="shared" ca="1" si="2154"/>
        <v>0.13919674891585515</v>
      </c>
      <c r="H178" s="420" t="str">
        <f t="shared" si="2155"/>
        <v>$HK$133</v>
      </c>
      <c r="I178" s="420">
        <f t="shared" si="2156"/>
        <v>219</v>
      </c>
    </row>
    <row r="179" spans="6:9">
      <c r="F179" s="413">
        <v>14</v>
      </c>
      <c r="G179" s="422">
        <f t="shared" ca="1" si="2154"/>
        <v>9.0000000000000011E-2</v>
      </c>
      <c r="H179" s="420" t="str">
        <f t="shared" si="2155"/>
        <v>$IB$133</v>
      </c>
      <c r="I179" s="420">
        <f t="shared" si="2156"/>
        <v>236</v>
      </c>
    </row>
    <row r="180" spans="6:9">
      <c r="F180" s="413">
        <v>15</v>
      </c>
      <c r="G180" s="422">
        <f t="shared" ca="1" si="2154"/>
        <v>0.12</v>
      </c>
      <c r="H180" s="420" t="str">
        <f t="shared" si="2155"/>
        <v>$IS$133</v>
      </c>
      <c r="I180" s="420">
        <f t="shared" si="2156"/>
        <v>253</v>
      </c>
    </row>
    <row r="181" spans="6:9">
      <c r="F181" s="413">
        <v>16</v>
      </c>
      <c r="G181" s="422">
        <f t="shared" ca="1" si="2154"/>
        <v>0.13</v>
      </c>
      <c r="H181" s="420" t="str">
        <f t="shared" si="2155"/>
        <v>$JJ$133</v>
      </c>
      <c r="I181" s="420">
        <f t="shared" si="2156"/>
        <v>270</v>
      </c>
    </row>
  </sheetData>
  <sheetProtection algorithmName="SHA-512" hashValue="3xObK8byIee8omzKbBQ9H7zFd+NQvWaO/nS08nsBIJq2AJP6HpG6LG/9N8w+RIhqLQAA99l5jfASWk+LMk1dpw==" saltValue="p1GoZZng3/bg0N0RXdCh8Q==" spinCount="100000" sheet="1" objects="1" scenarios="1"/>
  <mergeCells count="445">
    <mergeCell ref="BJ131:BM131"/>
    <mergeCell ref="CA131:CD131"/>
    <mergeCell ref="CR131:CU131"/>
    <mergeCell ref="DI131:DL131"/>
    <mergeCell ref="DZ131:EC131"/>
    <mergeCell ref="EQ131:ET131"/>
    <mergeCell ref="FH131:FK131"/>
    <mergeCell ref="FY131:GB131"/>
    <mergeCell ref="GP131:GS131"/>
    <mergeCell ref="HG131:HJ131"/>
    <mergeCell ref="HX131:IA131"/>
    <mergeCell ref="IO131:IR131"/>
    <mergeCell ref="JF131:JI131"/>
    <mergeCell ref="JF127:JI127"/>
    <mergeCell ref="IO127:IR127"/>
    <mergeCell ref="GP127:GS127"/>
    <mergeCell ref="FY127:GB127"/>
    <mergeCell ref="B128:E128"/>
    <mergeCell ref="K127:N127"/>
    <mergeCell ref="AS127:AV127"/>
    <mergeCell ref="B127:E127"/>
    <mergeCell ref="AB131:AE131"/>
    <mergeCell ref="AS131:AV131"/>
    <mergeCell ref="AB127:AE127"/>
    <mergeCell ref="FH130:FK130"/>
    <mergeCell ref="FH128:FK128"/>
    <mergeCell ref="HG130:HJ130"/>
    <mergeCell ref="CR130:CU130"/>
    <mergeCell ref="FY128:GB128"/>
    <mergeCell ref="DZ130:EC130"/>
    <mergeCell ref="DZ128:EC128"/>
    <mergeCell ref="EQ130:ET130"/>
    <mergeCell ref="DI128:DL128"/>
    <mergeCell ref="IO135:IT135"/>
    <mergeCell ref="IO134:IT134"/>
    <mergeCell ref="HG135:HL135"/>
    <mergeCell ref="HG134:HL134"/>
    <mergeCell ref="GP135:GU135"/>
    <mergeCell ref="GP134:GU134"/>
    <mergeCell ref="EQ135:EV135"/>
    <mergeCell ref="EQ134:EV134"/>
    <mergeCell ref="DI135:DN135"/>
    <mergeCell ref="DI134:DN134"/>
    <mergeCell ref="F161:G161"/>
    <mergeCell ref="HX135:IC135"/>
    <mergeCell ref="HX134:IC134"/>
    <mergeCell ref="CR135:CW135"/>
    <mergeCell ref="CR134:CW134"/>
    <mergeCell ref="AS135:AX135"/>
    <mergeCell ref="AS134:AX134"/>
    <mergeCell ref="DZ135:EE135"/>
    <mergeCell ref="DZ134:EE134"/>
    <mergeCell ref="FH135:FM135"/>
    <mergeCell ref="FH134:FM134"/>
    <mergeCell ref="FY135:GD135"/>
    <mergeCell ref="FY134:GD134"/>
    <mergeCell ref="S137:S142"/>
    <mergeCell ref="U137:U142"/>
    <mergeCell ref="W137:W142"/>
    <mergeCell ref="Y137:Y142"/>
    <mergeCell ref="AJ137:AJ142"/>
    <mergeCell ref="AL137:AL142"/>
    <mergeCell ref="AN137:AN142"/>
    <mergeCell ref="AP137:AP142"/>
    <mergeCell ref="BA137:BA142"/>
    <mergeCell ref="BC137:BC142"/>
    <mergeCell ref="BE137:BE142"/>
    <mergeCell ref="DI130:DL130"/>
    <mergeCell ref="GP130:GS130"/>
    <mergeCell ref="FY129:GB129"/>
    <mergeCell ref="IV4:IV9"/>
    <mergeCell ref="IW4:IW9"/>
    <mergeCell ref="IX4:IX9"/>
    <mergeCell ref="IY4:IY9"/>
    <mergeCell ref="IZ4:IZ9"/>
    <mergeCell ref="IO128:IR128"/>
    <mergeCell ref="EJ4:EJ9"/>
    <mergeCell ref="EK4:EK9"/>
    <mergeCell ref="EL4:EL9"/>
    <mergeCell ref="EM4:EM9"/>
    <mergeCell ref="EN4:EN9"/>
    <mergeCell ref="ES5:EW7"/>
    <mergeCell ref="FJ8:FJ9"/>
    <mergeCell ref="FK8:FN9"/>
    <mergeCell ref="ES8:ES9"/>
    <mergeCell ref="ET8:EW9"/>
    <mergeCell ref="FA4:FA9"/>
    <mergeCell ref="FB4:FB9"/>
    <mergeCell ref="EX4:EX9"/>
    <mergeCell ref="EY4:EY9"/>
    <mergeCell ref="EZ4:EZ9"/>
    <mergeCell ref="EQ4:ER9"/>
    <mergeCell ref="ES4:EW4"/>
    <mergeCell ref="FC4:FC9"/>
    <mergeCell ref="FD4:FD9"/>
    <mergeCell ref="FE4:FE9"/>
    <mergeCell ref="FO4:FO9"/>
    <mergeCell ref="HX128:IA128"/>
    <mergeCell ref="FP4:FP9"/>
    <mergeCell ref="FQ4:FQ9"/>
    <mergeCell ref="FR4:FR9"/>
    <mergeCell ref="FU4:FU9"/>
    <mergeCell ref="FV4:FV9"/>
    <mergeCell ref="FY4:FZ9"/>
    <mergeCell ref="FS4:FS9"/>
    <mergeCell ref="FH4:FI9"/>
    <mergeCell ref="HU4:HU9"/>
    <mergeCell ref="GL4:GL9"/>
    <mergeCell ref="GM4:GM9"/>
    <mergeCell ref="HC4:HC9"/>
    <mergeCell ref="HI4:HM4"/>
    <mergeCell ref="GR8:GR9"/>
    <mergeCell ref="GS8:GV9"/>
    <mergeCell ref="FH129:FK129"/>
    <mergeCell ref="GR2:GU3"/>
    <mergeCell ref="HG2:HG3"/>
    <mergeCell ref="HH2:HH3"/>
    <mergeCell ref="HI2:HL3"/>
    <mergeCell ref="HX2:HX3"/>
    <mergeCell ref="GP4:GQ9"/>
    <mergeCell ref="GF4:GF9"/>
    <mergeCell ref="GG4:GG9"/>
    <mergeCell ref="HG4:HH9"/>
    <mergeCell ref="HI5:HM7"/>
    <mergeCell ref="HI8:HI9"/>
    <mergeCell ref="HQ4:HQ9"/>
    <mergeCell ref="HR4:HR9"/>
    <mergeCell ref="HS4:HS9"/>
    <mergeCell ref="HT4:HT9"/>
    <mergeCell ref="GP128:GS128"/>
    <mergeCell ref="HG128:HJ128"/>
    <mergeCell ref="GK4:GK9"/>
    <mergeCell ref="FT4:FT9"/>
    <mergeCell ref="B138:C138"/>
    <mergeCell ref="K134:P134"/>
    <mergeCell ref="F134:G134"/>
    <mergeCell ref="HY2:HY3"/>
    <mergeCell ref="FY2:FY3"/>
    <mergeCell ref="FZ2:FZ3"/>
    <mergeCell ref="GA2:GD3"/>
    <mergeCell ref="GP2:GP3"/>
    <mergeCell ref="GQ2:GQ3"/>
    <mergeCell ref="ER2:ER3"/>
    <mergeCell ref="ES2:EV3"/>
    <mergeCell ref="FH2:FH3"/>
    <mergeCell ref="FI2:FI3"/>
    <mergeCell ref="FJ2:FM3"/>
    <mergeCell ref="DK2:DN3"/>
    <mergeCell ref="DZ2:DZ3"/>
    <mergeCell ref="EA2:EA3"/>
    <mergeCell ref="EB2:EE3"/>
    <mergeCell ref="EQ2:EQ3"/>
    <mergeCell ref="AB4:AC9"/>
    <mergeCell ref="AS130:AV130"/>
    <mergeCell ref="AU4:AY4"/>
    <mergeCell ref="AU5:AY7"/>
    <mergeCell ref="CU8:CX9"/>
    <mergeCell ref="K2:K3"/>
    <mergeCell ref="EI4:EI9"/>
    <mergeCell ref="L2:L3"/>
    <mergeCell ref="M2:P3"/>
    <mergeCell ref="AB2:AB3"/>
    <mergeCell ref="AC2:AC3"/>
    <mergeCell ref="CR2:CR3"/>
    <mergeCell ref="CS2:CS3"/>
    <mergeCell ref="CT2:CW3"/>
    <mergeCell ref="DI2:DI3"/>
    <mergeCell ref="DJ2:DJ3"/>
    <mergeCell ref="BK2:BK3"/>
    <mergeCell ref="BL2:BO3"/>
    <mergeCell ref="CA2:CA3"/>
    <mergeCell ref="CB2:CB3"/>
    <mergeCell ref="CC2:CF3"/>
    <mergeCell ref="K4:L9"/>
    <mergeCell ref="AM4:AM9"/>
    <mergeCell ref="AN4:AN9"/>
    <mergeCell ref="AO4:AO9"/>
    <mergeCell ref="DF4:DF9"/>
    <mergeCell ref="DP4:DP9"/>
    <mergeCell ref="DI4:DJ9"/>
    <mergeCell ref="DK4:DO4"/>
    <mergeCell ref="DK5:DO7"/>
    <mergeCell ref="DK8:DK9"/>
    <mergeCell ref="DL8:DO9"/>
    <mergeCell ref="AP4:AP9"/>
    <mergeCell ref="AZ4:AZ9"/>
    <mergeCell ref="AD2:AG3"/>
    <mergeCell ref="AS2:AS3"/>
    <mergeCell ref="AT2:AT3"/>
    <mergeCell ref="AU2:AX3"/>
    <mergeCell ref="BJ2:BJ3"/>
    <mergeCell ref="DA4:DA9"/>
    <mergeCell ref="DB4:DB9"/>
    <mergeCell ref="DC4:DC9"/>
    <mergeCell ref="DD4:DD9"/>
    <mergeCell ref="AE8:AH9"/>
    <mergeCell ref="AK4:AK9"/>
    <mergeCell ref="AL4:AL9"/>
    <mergeCell ref="CR129:CU129"/>
    <mergeCell ref="BX4:BX9"/>
    <mergeCell ref="BV4:BV9"/>
    <mergeCell ref="GW4:GW9"/>
    <mergeCell ref="GX4:GX9"/>
    <mergeCell ref="GY4:GY9"/>
    <mergeCell ref="GZ4:GZ9"/>
    <mergeCell ref="HA4:HA9"/>
    <mergeCell ref="HB4:HB9"/>
    <mergeCell ref="CO4:CO9"/>
    <mergeCell ref="DI129:DL129"/>
    <mergeCell ref="DZ129:EC129"/>
    <mergeCell ref="EQ129:ET129"/>
    <mergeCell ref="CR128:CU128"/>
    <mergeCell ref="CY4:CY9"/>
    <mergeCell ref="CZ4:CZ9"/>
    <mergeCell ref="DQ4:DQ9"/>
    <mergeCell ref="DR4:DR9"/>
    <mergeCell ref="DS4:DS9"/>
    <mergeCell ref="DT4:DT9"/>
    <mergeCell ref="DU4:DU9"/>
    <mergeCell ref="DV4:DV9"/>
    <mergeCell ref="EQ128:ET128"/>
    <mergeCell ref="CR4:CS9"/>
    <mergeCell ref="DW4:DW9"/>
    <mergeCell ref="DZ4:EA9"/>
    <mergeCell ref="EB4:EF4"/>
    <mergeCell ref="EB5:EF7"/>
    <mergeCell ref="EB8:EB9"/>
    <mergeCell ref="EC8:EF9"/>
    <mergeCell ref="BM8:BP9"/>
    <mergeCell ref="HP4:HP9"/>
    <mergeCell ref="HJ8:HM9"/>
    <mergeCell ref="GR4:GV4"/>
    <mergeCell ref="GR5:GV7"/>
    <mergeCell ref="BL5:BP7"/>
    <mergeCell ref="BW4:BW9"/>
    <mergeCell ref="HD4:HD9"/>
    <mergeCell ref="HN4:HN9"/>
    <mergeCell ref="HO4:HO9"/>
    <mergeCell ref="GH4:GH9"/>
    <mergeCell ref="GI4:GI9"/>
    <mergeCell ref="GJ4:GJ9"/>
    <mergeCell ref="GA4:GE4"/>
    <mergeCell ref="GA5:GE7"/>
    <mergeCell ref="GA8:GA9"/>
    <mergeCell ref="GB8:GE9"/>
    <mergeCell ref="DE4:DE9"/>
    <mergeCell ref="AB129:AE129"/>
    <mergeCell ref="AS129:AV129"/>
    <mergeCell ref="AS128:AV128"/>
    <mergeCell ref="BJ128:BM128"/>
    <mergeCell ref="CA128:CD128"/>
    <mergeCell ref="CT4:CX4"/>
    <mergeCell ref="CT5:CX7"/>
    <mergeCell ref="CT8:CT9"/>
    <mergeCell ref="AI4:AI9"/>
    <mergeCell ref="CJ4:CJ9"/>
    <mergeCell ref="CK4:CK9"/>
    <mergeCell ref="CL4:CL9"/>
    <mergeCell ref="CM4:CM9"/>
    <mergeCell ref="CN4:CN9"/>
    <mergeCell ref="CA4:CB9"/>
    <mergeCell ref="CC4:CG4"/>
    <mergeCell ref="CC5:CG7"/>
    <mergeCell ref="CC8:CC9"/>
    <mergeCell ref="CD8:CG9"/>
    <mergeCell ref="AB128:AE128"/>
    <mergeCell ref="CH4:CH9"/>
    <mergeCell ref="CI4:CI9"/>
    <mergeCell ref="BJ4:BK9"/>
    <mergeCell ref="BL4:BP4"/>
    <mergeCell ref="B4:C9"/>
    <mergeCell ref="D4:H4"/>
    <mergeCell ref="D5:H7"/>
    <mergeCell ref="D8:D9"/>
    <mergeCell ref="E8:H9"/>
    <mergeCell ref="K129:N129"/>
    <mergeCell ref="B130:E130"/>
    <mergeCell ref="BJ129:BM129"/>
    <mergeCell ref="M4:Q4"/>
    <mergeCell ref="M5:Q7"/>
    <mergeCell ref="M8:M9"/>
    <mergeCell ref="N8:Q9"/>
    <mergeCell ref="R4:R9"/>
    <mergeCell ref="S4:S9"/>
    <mergeCell ref="T4:T9"/>
    <mergeCell ref="U4:U9"/>
    <mergeCell ref="V4:V9"/>
    <mergeCell ref="W4:W9"/>
    <mergeCell ref="X4:X9"/>
    <mergeCell ref="Y4:Y9"/>
    <mergeCell ref="B129:E129"/>
    <mergeCell ref="AD4:AH4"/>
    <mergeCell ref="AD5:AH7"/>
    <mergeCell ref="AD8:AD9"/>
    <mergeCell ref="K128:N128"/>
    <mergeCell ref="AU8:AU9"/>
    <mergeCell ref="AV8:AY9"/>
    <mergeCell ref="AS4:AT9"/>
    <mergeCell ref="FJ4:FN4"/>
    <mergeCell ref="FJ5:FN7"/>
    <mergeCell ref="K135:P135"/>
    <mergeCell ref="K131:N131"/>
    <mergeCell ref="B131:E131"/>
    <mergeCell ref="K130:N130"/>
    <mergeCell ref="AB135:AG135"/>
    <mergeCell ref="AB134:AG134"/>
    <mergeCell ref="AB130:AE130"/>
    <mergeCell ref="CA129:CD129"/>
    <mergeCell ref="BA4:BA9"/>
    <mergeCell ref="BB4:BB9"/>
    <mergeCell ref="BC4:BC9"/>
    <mergeCell ref="BD4:BD9"/>
    <mergeCell ref="BE4:BE9"/>
    <mergeCell ref="BF4:BF9"/>
    <mergeCell ref="BG4:BG9"/>
    <mergeCell ref="BQ4:BQ9"/>
    <mergeCell ref="BR4:BR9"/>
    <mergeCell ref="AJ4:AJ9"/>
    <mergeCell ref="IP2:IP3"/>
    <mergeCell ref="IO129:IR129"/>
    <mergeCell ref="JF129:JI129"/>
    <mergeCell ref="JH5:JL7"/>
    <mergeCell ref="JH8:JH9"/>
    <mergeCell ref="JF2:JF3"/>
    <mergeCell ref="JG2:JG3"/>
    <mergeCell ref="HZ4:ID4"/>
    <mergeCell ref="HZ5:ID7"/>
    <mergeCell ref="HZ8:HZ9"/>
    <mergeCell ref="IA8:ID9"/>
    <mergeCell ref="IQ2:IT3"/>
    <mergeCell ref="IO4:IP9"/>
    <mergeCell ref="JH2:JK3"/>
    <mergeCell ref="JF128:JI128"/>
    <mergeCell ref="HZ2:IC3"/>
    <mergeCell ref="IO2:IO3"/>
    <mergeCell ref="IJ4:IJ9"/>
    <mergeCell ref="IK4:IK9"/>
    <mergeCell ref="IH4:IH9"/>
    <mergeCell ref="II4:II9"/>
    <mergeCell ref="JM4:JM9"/>
    <mergeCell ref="JN4:JN9"/>
    <mergeCell ref="JO4:JO9"/>
    <mergeCell ref="JP4:JP9"/>
    <mergeCell ref="JQ4:JQ9"/>
    <mergeCell ref="JR4:JR9"/>
    <mergeCell ref="JS4:JS9"/>
    <mergeCell ref="JT4:JT9"/>
    <mergeCell ref="IQ5:IU7"/>
    <mergeCell ref="IQ8:IQ9"/>
    <mergeCell ref="IR8:IU9"/>
    <mergeCell ref="IQ4:IU4"/>
    <mergeCell ref="JF4:JG9"/>
    <mergeCell ref="JH4:JL4"/>
    <mergeCell ref="JA4:JA9"/>
    <mergeCell ref="JB4:JB9"/>
    <mergeCell ref="JC4:JC9"/>
    <mergeCell ref="JI8:JL9"/>
    <mergeCell ref="BG137:BG142"/>
    <mergeCell ref="BJ135:BO135"/>
    <mergeCell ref="CA135:CF135"/>
    <mergeCell ref="CA134:CF134"/>
    <mergeCell ref="BJ134:BO134"/>
    <mergeCell ref="BR137:BR142"/>
    <mergeCell ref="BT137:BT142"/>
    <mergeCell ref="BV137:BV142"/>
    <mergeCell ref="BX137:BX142"/>
    <mergeCell ref="CI137:CI142"/>
    <mergeCell ref="CK137:CK142"/>
    <mergeCell ref="CM137:CM142"/>
    <mergeCell ref="CO137:CO142"/>
    <mergeCell ref="BS4:BS9"/>
    <mergeCell ref="BT4:BT9"/>
    <mergeCell ref="BU4:BU9"/>
    <mergeCell ref="BL8:BL9"/>
    <mergeCell ref="HX4:HY9"/>
    <mergeCell ref="EG4:EG9"/>
    <mergeCell ref="EH4:EH9"/>
    <mergeCell ref="CZ137:CZ142"/>
    <mergeCell ref="HB137:HB142"/>
    <mergeCell ref="HD137:HD142"/>
    <mergeCell ref="EL137:EL142"/>
    <mergeCell ref="EN137:EN142"/>
    <mergeCell ref="EY137:EY142"/>
    <mergeCell ref="FA137:FA142"/>
    <mergeCell ref="DB137:DB142"/>
    <mergeCell ref="DD137:DD142"/>
    <mergeCell ref="DF137:DF142"/>
    <mergeCell ref="DQ137:DQ142"/>
    <mergeCell ref="DS137:DS142"/>
    <mergeCell ref="DU137:DU142"/>
    <mergeCell ref="DW137:DW142"/>
    <mergeCell ref="EH137:EH142"/>
    <mergeCell ref="EJ137:EJ142"/>
    <mergeCell ref="FV137:FV142"/>
    <mergeCell ref="GG137:GG142"/>
    <mergeCell ref="GI137:GI142"/>
    <mergeCell ref="GK137:GK142"/>
    <mergeCell ref="GM137:GM142"/>
    <mergeCell ref="GX137:GX142"/>
    <mergeCell ref="GZ137:GZ142"/>
    <mergeCell ref="FC137:FC142"/>
    <mergeCell ref="FE137:FE142"/>
    <mergeCell ref="FP137:FP142"/>
    <mergeCell ref="FR137:FR142"/>
    <mergeCell ref="FT137:FT142"/>
    <mergeCell ref="IY137:IY142"/>
    <mergeCell ref="JA137:JA142"/>
    <mergeCell ref="JC137:JC142"/>
    <mergeCell ref="JN137:JN142"/>
    <mergeCell ref="JP137:JP142"/>
    <mergeCell ref="JR137:JR142"/>
    <mergeCell ref="JT137:JT142"/>
    <mergeCell ref="HO137:HO142"/>
    <mergeCell ref="HQ137:HQ142"/>
    <mergeCell ref="HS137:HS142"/>
    <mergeCell ref="HU137:HU142"/>
    <mergeCell ref="IF137:IF142"/>
    <mergeCell ref="IH137:IH142"/>
    <mergeCell ref="IJ137:IJ142"/>
    <mergeCell ref="IL137:IL142"/>
    <mergeCell ref="IW137:IW142"/>
    <mergeCell ref="JF134:JK134"/>
    <mergeCell ref="JF135:JK135"/>
    <mergeCell ref="IL4:IL9"/>
    <mergeCell ref="IE4:IE9"/>
    <mergeCell ref="IF4:IF9"/>
    <mergeCell ref="IG4:IG9"/>
    <mergeCell ref="CA130:CD130"/>
    <mergeCell ref="BJ130:BM130"/>
    <mergeCell ref="BJ127:BM127"/>
    <mergeCell ref="CA127:CD127"/>
    <mergeCell ref="DZ127:EC127"/>
    <mergeCell ref="CR127:CU127"/>
    <mergeCell ref="DI127:DL127"/>
    <mergeCell ref="EQ127:ET127"/>
    <mergeCell ref="FH127:FK127"/>
    <mergeCell ref="FY130:GB130"/>
    <mergeCell ref="JF130:JI130"/>
    <mergeCell ref="IO130:IR130"/>
    <mergeCell ref="HX129:IA129"/>
    <mergeCell ref="HG129:HJ129"/>
    <mergeCell ref="HX130:IA130"/>
    <mergeCell ref="HG127:HJ127"/>
    <mergeCell ref="HX127:IA127"/>
    <mergeCell ref="GP129:GS129"/>
  </mergeCells>
  <conditionalFormatting sqref="R57:W57 R62:W62 R70:W70 R75:W75 R97:W97 R106:W106 R124:W124 R12:W13">
    <cfRule type="cellIs" dxfId="2066" priority="21025" operator="equal">
      <formula>0</formula>
    </cfRule>
    <cfRule type="cellIs" dxfId="2065" priority="21026" operator="equal">
      <formula>1</formula>
    </cfRule>
  </conditionalFormatting>
  <conditionalFormatting sqref="K135">
    <cfRule type="cellIs" dxfId="2064" priority="20839" operator="equal">
      <formula>"OK"</formula>
    </cfRule>
    <cfRule type="cellIs" dxfId="2063" priority="20840" operator="equal">
      <formula>"NO HABILITADO"</formula>
    </cfRule>
  </conditionalFormatting>
  <conditionalFormatting sqref="D139:D157">
    <cfRule type="cellIs" dxfId="2062" priority="19271" operator="equal">
      <formula>"NH"</formula>
    </cfRule>
    <cfRule type="cellIs" dxfId="2061" priority="19272" operator="equal">
      <formula>"H"</formula>
    </cfRule>
  </conditionalFormatting>
  <conditionalFormatting sqref="Y135">
    <cfRule type="cellIs" dxfId="2060" priority="18819" operator="equal">
      <formula>0</formula>
    </cfRule>
    <cfRule type="cellIs" dxfId="2059" priority="18820" operator="equal">
      <formula>1</formula>
    </cfRule>
  </conditionalFormatting>
  <conditionalFormatting sqref="W135">
    <cfRule type="cellIs" dxfId="2058" priority="18817" operator="equal">
      <formula>0</formula>
    </cfRule>
    <cfRule type="cellIs" dxfId="2057" priority="18818" operator="equal">
      <formula>1</formula>
    </cfRule>
  </conditionalFormatting>
  <conditionalFormatting sqref="U135">
    <cfRule type="cellIs" dxfId="2056" priority="18815" operator="equal">
      <formula>0</formula>
    </cfRule>
    <cfRule type="cellIs" dxfId="2055" priority="18816" operator="equal">
      <formula>1</formula>
    </cfRule>
  </conditionalFormatting>
  <conditionalFormatting sqref="S135">
    <cfRule type="cellIs" dxfId="2054" priority="18813" operator="equal">
      <formula>0</formula>
    </cfRule>
    <cfRule type="cellIs" dxfId="2053" priority="18814" operator="equal">
      <formula>1</formula>
    </cfRule>
  </conditionalFormatting>
  <conditionalFormatting sqref="R16:W16">
    <cfRule type="cellIs" dxfId="2052" priority="18461" operator="equal">
      <formula>0</formula>
    </cfRule>
    <cfRule type="cellIs" dxfId="2051" priority="18462" operator="equal">
      <formula>1</formula>
    </cfRule>
  </conditionalFormatting>
  <conditionalFormatting sqref="R19:W27 R29:W31">
    <cfRule type="cellIs" dxfId="2050" priority="18459" operator="equal">
      <formula>0</formula>
    </cfRule>
    <cfRule type="cellIs" dxfId="2049" priority="18460" operator="equal">
      <formula>1</formula>
    </cfRule>
  </conditionalFormatting>
  <conditionalFormatting sqref="R33:W35 R37:W37 R39:W39">
    <cfRule type="cellIs" dxfId="2048" priority="18457" operator="equal">
      <formula>0</formula>
    </cfRule>
    <cfRule type="cellIs" dxfId="2047" priority="18458" operator="equal">
      <formula>1</formula>
    </cfRule>
  </conditionalFormatting>
  <conditionalFormatting sqref="R44:W45 R47:W49">
    <cfRule type="cellIs" dxfId="2046" priority="18455" operator="equal">
      <formula>0</formula>
    </cfRule>
    <cfRule type="cellIs" dxfId="2045" priority="18456" operator="equal">
      <formula>1</formula>
    </cfRule>
  </conditionalFormatting>
  <conditionalFormatting sqref="R55:W55">
    <cfRule type="cellIs" dxfId="2044" priority="18453" operator="equal">
      <formula>0</formula>
    </cfRule>
    <cfRule type="cellIs" dxfId="2043" priority="18454" operator="equal">
      <formula>1</formula>
    </cfRule>
  </conditionalFormatting>
  <conditionalFormatting sqref="R58:W58">
    <cfRule type="cellIs" dxfId="2042" priority="18449" operator="equal">
      <formula>0</formula>
    </cfRule>
    <cfRule type="cellIs" dxfId="2041" priority="18450" operator="equal">
      <formula>1</formula>
    </cfRule>
  </conditionalFormatting>
  <conditionalFormatting sqref="R59:W59">
    <cfRule type="cellIs" dxfId="2040" priority="18447" operator="equal">
      <formula>0</formula>
    </cfRule>
    <cfRule type="cellIs" dxfId="2039" priority="18448" operator="equal">
      <formula>1</formula>
    </cfRule>
  </conditionalFormatting>
  <conditionalFormatting sqref="R14:W14">
    <cfRule type="cellIs" dxfId="2038" priority="14163" operator="equal">
      <formula>0</formula>
    </cfRule>
    <cfRule type="cellIs" dxfId="2037" priority="14164" operator="equal">
      <formula>1</formula>
    </cfRule>
  </conditionalFormatting>
  <conditionalFormatting sqref="R18:W18">
    <cfRule type="cellIs" dxfId="2036" priority="14161" operator="equal">
      <formula>0</formula>
    </cfRule>
    <cfRule type="cellIs" dxfId="2035" priority="14162" operator="equal">
      <formula>1</formula>
    </cfRule>
  </conditionalFormatting>
  <conditionalFormatting sqref="R32:W32">
    <cfRule type="cellIs" dxfId="2034" priority="14159" operator="equal">
      <formula>0</formula>
    </cfRule>
    <cfRule type="cellIs" dxfId="2033" priority="14160" operator="equal">
      <formula>1</formula>
    </cfRule>
  </conditionalFormatting>
  <conditionalFormatting sqref="R42:W42">
    <cfRule type="cellIs" dxfId="2032" priority="14155" operator="equal">
      <formula>0</formula>
    </cfRule>
    <cfRule type="cellIs" dxfId="2031" priority="14156" operator="equal">
      <formula>1</formula>
    </cfRule>
  </conditionalFormatting>
  <conditionalFormatting sqref="R53:W53">
    <cfRule type="cellIs" dxfId="2030" priority="14149" operator="equal">
      <formula>0</formula>
    </cfRule>
    <cfRule type="cellIs" dxfId="2029" priority="14150" operator="equal">
      <formula>1</formula>
    </cfRule>
  </conditionalFormatting>
  <conditionalFormatting sqref="R60:W60">
    <cfRule type="cellIs" dxfId="2028" priority="14147" operator="equal">
      <formula>0</formula>
    </cfRule>
    <cfRule type="cellIs" dxfId="2027" priority="14148" operator="equal">
      <formula>1</formula>
    </cfRule>
  </conditionalFormatting>
  <conditionalFormatting sqref="R63:W63">
    <cfRule type="cellIs" dxfId="2026" priority="14145" operator="equal">
      <formula>0</formula>
    </cfRule>
    <cfRule type="cellIs" dxfId="2025" priority="14146" operator="equal">
      <formula>1</formula>
    </cfRule>
  </conditionalFormatting>
  <conditionalFormatting sqref="R68:W68">
    <cfRule type="cellIs" dxfId="2024" priority="14143" operator="equal">
      <formula>0</formula>
    </cfRule>
    <cfRule type="cellIs" dxfId="2023" priority="14144" operator="equal">
      <formula>1</formula>
    </cfRule>
  </conditionalFormatting>
  <conditionalFormatting sqref="R72:W72">
    <cfRule type="cellIs" dxfId="2022" priority="14141" operator="equal">
      <formula>0</formula>
    </cfRule>
    <cfRule type="cellIs" dxfId="2021" priority="14142" operator="equal">
      <formula>1</formula>
    </cfRule>
  </conditionalFormatting>
  <conditionalFormatting sqref="R76:W76">
    <cfRule type="cellIs" dxfId="2020" priority="14137" operator="equal">
      <formula>0</formula>
    </cfRule>
    <cfRule type="cellIs" dxfId="2019" priority="14138" operator="equal">
      <formula>1</formula>
    </cfRule>
  </conditionalFormatting>
  <conditionalFormatting sqref="R77:W77">
    <cfRule type="cellIs" dxfId="2018" priority="14135" operator="equal">
      <formula>0</formula>
    </cfRule>
    <cfRule type="cellIs" dxfId="2017" priority="14136" operator="equal">
      <formula>1</formula>
    </cfRule>
  </conditionalFormatting>
  <conditionalFormatting sqref="R79:W79">
    <cfRule type="cellIs" dxfId="2016" priority="14133" operator="equal">
      <formula>0</formula>
    </cfRule>
    <cfRule type="cellIs" dxfId="2015" priority="14134" operator="equal">
      <formula>1</formula>
    </cfRule>
  </conditionalFormatting>
  <conditionalFormatting sqref="R81:W86">
    <cfRule type="cellIs" dxfId="2014" priority="14131" operator="equal">
      <formula>0</formula>
    </cfRule>
    <cfRule type="cellIs" dxfId="2013" priority="14132" operator="equal">
      <formula>1</formula>
    </cfRule>
  </conditionalFormatting>
  <conditionalFormatting sqref="R88:W92">
    <cfRule type="cellIs" dxfId="2012" priority="14129" operator="equal">
      <formula>0</formula>
    </cfRule>
    <cfRule type="cellIs" dxfId="2011" priority="14130" operator="equal">
      <formula>1</formula>
    </cfRule>
  </conditionalFormatting>
  <conditionalFormatting sqref="R94:W95">
    <cfRule type="cellIs" dxfId="2010" priority="14127" operator="equal">
      <formula>0</formula>
    </cfRule>
    <cfRule type="cellIs" dxfId="2009" priority="14128" operator="equal">
      <formula>1</formula>
    </cfRule>
  </conditionalFormatting>
  <conditionalFormatting sqref="R101:W105">
    <cfRule type="cellIs" dxfId="2008" priority="14123" operator="equal">
      <formula>0</formula>
    </cfRule>
    <cfRule type="cellIs" dxfId="2007" priority="14124" operator="equal">
      <formula>1</formula>
    </cfRule>
  </conditionalFormatting>
  <conditionalFormatting sqref="R114:W114">
    <cfRule type="cellIs" dxfId="2006" priority="14117" operator="equal">
      <formula>0</formula>
    </cfRule>
    <cfRule type="cellIs" dxfId="2005" priority="14118" operator="equal">
      <formula>1</formula>
    </cfRule>
  </conditionalFormatting>
  <conditionalFormatting sqref="R116:W118 R120:W120">
    <cfRule type="cellIs" dxfId="2004" priority="14115" operator="equal">
      <formula>0</formula>
    </cfRule>
    <cfRule type="cellIs" dxfId="2003" priority="14116" operator="equal">
      <formula>1</formula>
    </cfRule>
  </conditionalFormatting>
  <conditionalFormatting sqref="R125:W126">
    <cfRule type="cellIs" dxfId="2002" priority="14113" operator="equal">
      <formula>0</formula>
    </cfRule>
    <cfRule type="cellIs" dxfId="2001" priority="14114" operator="equal">
      <formula>1</formula>
    </cfRule>
  </conditionalFormatting>
  <conditionalFormatting sqref="AB135">
    <cfRule type="cellIs" dxfId="2000" priority="8181" operator="equal">
      <formula>"OK"</formula>
    </cfRule>
    <cfRule type="cellIs" dxfId="1999" priority="8182" operator="equal">
      <formula>"NO HABILITADO"</formula>
    </cfRule>
  </conditionalFormatting>
  <conditionalFormatting sqref="AP135">
    <cfRule type="cellIs" dxfId="1998" priority="8179" operator="equal">
      <formula>0</formula>
    </cfRule>
    <cfRule type="cellIs" dxfId="1997" priority="8180" operator="equal">
      <formula>1</formula>
    </cfRule>
  </conditionalFormatting>
  <conditionalFormatting sqref="AN135">
    <cfRule type="cellIs" dxfId="1996" priority="8177" operator="equal">
      <formula>0</formula>
    </cfRule>
    <cfRule type="cellIs" dxfId="1995" priority="8178" operator="equal">
      <formula>1</formula>
    </cfRule>
  </conditionalFormatting>
  <conditionalFormatting sqref="AL135">
    <cfRule type="cellIs" dxfId="1994" priority="8175" operator="equal">
      <formula>0</formula>
    </cfRule>
    <cfRule type="cellIs" dxfId="1993" priority="8176" operator="equal">
      <formula>1</formula>
    </cfRule>
  </conditionalFormatting>
  <conditionalFormatting sqref="AJ135">
    <cfRule type="cellIs" dxfId="1992" priority="8173" operator="equal">
      <formula>0</formula>
    </cfRule>
    <cfRule type="cellIs" dxfId="1991" priority="8174" operator="equal">
      <formula>1</formula>
    </cfRule>
  </conditionalFormatting>
  <conditionalFormatting sqref="AS135">
    <cfRule type="cellIs" dxfId="1990" priority="7937" operator="equal">
      <formula>"OK"</formula>
    </cfRule>
    <cfRule type="cellIs" dxfId="1989" priority="7938" operator="equal">
      <formula>"NO HABILITADO"</formula>
    </cfRule>
  </conditionalFormatting>
  <conditionalFormatting sqref="BG135">
    <cfRule type="cellIs" dxfId="1988" priority="7935" operator="equal">
      <formula>0</formula>
    </cfRule>
    <cfRule type="cellIs" dxfId="1987" priority="7936" operator="equal">
      <formula>1</formula>
    </cfRule>
  </conditionalFormatting>
  <conditionalFormatting sqref="BE135">
    <cfRule type="cellIs" dxfId="1986" priority="7933" operator="equal">
      <formula>0</formula>
    </cfRule>
    <cfRule type="cellIs" dxfId="1985" priority="7934" operator="equal">
      <formula>1</formula>
    </cfRule>
  </conditionalFormatting>
  <conditionalFormatting sqref="BC135">
    <cfRule type="cellIs" dxfId="1984" priority="7931" operator="equal">
      <formula>0</formula>
    </cfRule>
    <cfRule type="cellIs" dxfId="1983" priority="7932" operator="equal">
      <formula>1</formula>
    </cfRule>
  </conditionalFormatting>
  <conditionalFormatting sqref="BA135">
    <cfRule type="cellIs" dxfId="1982" priority="7929" operator="equal">
      <formula>0</formula>
    </cfRule>
    <cfRule type="cellIs" dxfId="1981" priority="7930" operator="equal">
      <formula>1</formula>
    </cfRule>
  </conditionalFormatting>
  <conditionalFormatting sqref="BJ135">
    <cfRule type="cellIs" dxfId="1980" priority="7693" operator="equal">
      <formula>"OK"</formula>
    </cfRule>
    <cfRule type="cellIs" dxfId="1979" priority="7694" operator="equal">
      <formula>"NO HABILITADO"</formula>
    </cfRule>
  </conditionalFormatting>
  <conditionalFormatting sqref="BX135">
    <cfRule type="cellIs" dxfId="1978" priority="7691" operator="equal">
      <formula>0</formula>
    </cfRule>
    <cfRule type="cellIs" dxfId="1977" priority="7692" operator="equal">
      <formula>1</formula>
    </cfRule>
  </conditionalFormatting>
  <conditionalFormatting sqref="BV135">
    <cfRule type="cellIs" dxfId="1976" priority="7689" operator="equal">
      <formula>0</formula>
    </cfRule>
    <cfRule type="cellIs" dxfId="1975" priority="7690" operator="equal">
      <formula>1</formula>
    </cfRule>
  </conditionalFormatting>
  <conditionalFormatting sqref="BT135">
    <cfRule type="cellIs" dxfId="1974" priority="7687" operator="equal">
      <formula>0</formula>
    </cfRule>
    <cfRule type="cellIs" dxfId="1973" priority="7688" operator="equal">
      <formula>1</formula>
    </cfRule>
  </conditionalFormatting>
  <conditionalFormatting sqref="BR135">
    <cfRule type="cellIs" dxfId="1972" priority="7685" operator="equal">
      <formula>0</formula>
    </cfRule>
    <cfRule type="cellIs" dxfId="1971" priority="7686" operator="equal">
      <formula>1</formula>
    </cfRule>
  </conditionalFormatting>
  <conditionalFormatting sqref="CA135">
    <cfRule type="cellIs" dxfId="1970" priority="7449" operator="equal">
      <formula>"OK"</formula>
    </cfRule>
    <cfRule type="cellIs" dxfId="1969" priority="7450" operator="equal">
      <formula>"NO HABILITADO"</formula>
    </cfRule>
  </conditionalFormatting>
  <conditionalFormatting sqref="CO135">
    <cfRule type="cellIs" dxfId="1968" priority="7447" operator="equal">
      <formula>0</formula>
    </cfRule>
    <cfRule type="cellIs" dxfId="1967" priority="7448" operator="equal">
      <formula>1</formula>
    </cfRule>
  </conditionalFormatting>
  <conditionalFormatting sqref="CM135">
    <cfRule type="cellIs" dxfId="1966" priority="7445" operator="equal">
      <formula>0</formula>
    </cfRule>
    <cfRule type="cellIs" dxfId="1965" priority="7446" operator="equal">
      <formula>1</formula>
    </cfRule>
  </conditionalFormatting>
  <conditionalFormatting sqref="CK135">
    <cfRule type="cellIs" dxfId="1964" priority="7443" operator="equal">
      <formula>0</formula>
    </cfRule>
    <cfRule type="cellIs" dxfId="1963" priority="7444" operator="equal">
      <formula>1</formula>
    </cfRule>
  </conditionalFormatting>
  <conditionalFormatting sqref="CI135">
    <cfRule type="cellIs" dxfId="1962" priority="7441" operator="equal">
      <formula>0</formula>
    </cfRule>
    <cfRule type="cellIs" dxfId="1961" priority="7442" operator="equal">
      <formula>1</formula>
    </cfRule>
  </conditionalFormatting>
  <conditionalFormatting sqref="CR135">
    <cfRule type="cellIs" dxfId="1960" priority="7205" operator="equal">
      <formula>"OK"</formula>
    </cfRule>
    <cfRule type="cellIs" dxfId="1959" priority="7206" operator="equal">
      <formula>"NO HABILITADO"</formula>
    </cfRule>
  </conditionalFormatting>
  <conditionalFormatting sqref="DF135">
    <cfRule type="cellIs" dxfId="1958" priority="7203" operator="equal">
      <formula>0</formula>
    </cfRule>
    <cfRule type="cellIs" dxfId="1957" priority="7204" operator="equal">
      <formula>1</formula>
    </cfRule>
  </conditionalFormatting>
  <conditionalFormatting sqref="DD135">
    <cfRule type="cellIs" dxfId="1956" priority="7201" operator="equal">
      <formula>0</formula>
    </cfRule>
    <cfRule type="cellIs" dxfId="1955" priority="7202" operator="equal">
      <formula>1</formula>
    </cfRule>
  </conditionalFormatting>
  <conditionalFormatting sqref="DB135">
    <cfRule type="cellIs" dxfId="1954" priority="7199" operator="equal">
      <formula>0</formula>
    </cfRule>
    <cfRule type="cellIs" dxfId="1953" priority="7200" operator="equal">
      <formula>1</formula>
    </cfRule>
  </conditionalFormatting>
  <conditionalFormatting sqref="CZ135">
    <cfRule type="cellIs" dxfId="1952" priority="7197" operator="equal">
      <formula>0</formula>
    </cfRule>
    <cfRule type="cellIs" dxfId="1951" priority="7198" operator="equal">
      <formula>1</formula>
    </cfRule>
  </conditionalFormatting>
  <conditionalFormatting sqref="DI135">
    <cfRule type="cellIs" dxfId="1950" priority="6961" operator="equal">
      <formula>"OK"</formula>
    </cfRule>
    <cfRule type="cellIs" dxfId="1949" priority="6962" operator="equal">
      <formula>"NO HABILITADO"</formula>
    </cfRule>
  </conditionalFormatting>
  <conditionalFormatting sqref="DW135">
    <cfRule type="cellIs" dxfId="1948" priority="6959" operator="equal">
      <formula>0</formula>
    </cfRule>
    <cfRule type="cellIs" dxfId="1947" priority="6960" operator="equal">
      <formula>1</formula>
    </cfRule>
  </conditionalFormatting>
  <conditionalFormatting sqref="DU135">
    <cfRule type="cellIs" dxfId="1946" priority="6957" operator="equal">
      <formula>0</formula>
    </cfRule>
    <cfRule type="cellIs" dxfId="1945" priority="6958" operator="equal">
      <formula>1</formula>
    </cfRule>
  </conditionalFormatting>
  <conditionalFormatting sqref="DS135">
    <cfRule type="cellIs" dxfId="1944" priority="6955" operator="equal">
      <formula>0</formula>
    </cfRule>
    <cfRule type="cellIs" dxfId="1943" priority="6956" operator="equal">
      <formula>1</formula>
    </cfRule>
  </conditionalFormatting>
  <conditionalFormatting sqref="DQ135">
    <cfRule type="cellIs" dxfId="1942" priority="6953" operator="equal">
      <formula>0</formula>
    </cfRule>
    <cfRule type="cellIs" dxfId="1941" priority="6954" operator="equal">
      <formula>1</formula>
    </cfRule>
  </conditionalFormatting>
  <conditionalFormatting sqref="DZ135">
    <cfRule type="cellIs" dxfId="1940" priority="6717" operator="equal">
      <formula>"OK"</formula>
    </cfRule>
    <cfRule type="cellIs" dxfId="1939" priority="6718" operator="equal">
      <formula>"NO HABILITADO"</formula>
    </cfRule>
  </conditionalFormatting>
  <conditionalFormatting sqref="EN135">
    <cfRule type="cellIs" dxfId="1938" priority="6715" operator="equal">
      <formula>0</formula>
    </cfRule>
    <cfRule type="cellIs" dxfId="1937" priority="6716" operator="equal">
      <formula>1</formula>
    </cfRule>
  </conditionalFormatting>
  <conditionalFormatting sqref="EL135">
    <cfRule type="cellIs" dxfId="1936" priority="6713" operator="equal">
      <formula>0</formula>
    </cfRule>
    <cfRule type="cellIs" dxfId="1935" priority="6714" operator="equal">
      <formula>1</formula>
    </cfRule>
  </conditionalFormatting>
  <conditionalFormatting sqref="EJ135">
    <cfRule type="cellIs" dxfId="1934" priority="6711" operator="equal">
      <formula>0</formula>
    </cfRule>
    <cfRule type="cellIs" dxfId="1933" priority="6712" operator="equal">
      <formula>1</formula>
    </cfRule>
  </conditionalFormatting>
  <conditionalFormatting sqref="EH135">
    <cfRule type="cellIs" dxfId="1932" priority="6709" operator="equal">
      <formula>0</formula>
    </cfRule>
    <cfRule type="cellIs" dxfId="1931" priority="6710" operator="equal">
      <formula>1</formula>
    </cfRule>
  </conditionalFormatting>
  <conditionalFormatting sqref="EQ135">
    <cfRule type="cellIs" dxfId="1930" priority="6473" operator="equal">
      <formula>"OK"</formula>
    </cfRule>
    <cfRule type="cellIs" dxfId="1929" priority="6474" operator="equal">
      <formula>"NO HABILITADO"</formula>
    </cfRule>
  </conditionalFormatting>
  <conditionalFormatting sqref="FE135">
    <cfRule type="cellIs" dxfId="1928" priority="6471" operator="equal">
      <formula>0</formula>
    </cfRule>
    <cfRule type="cellIs" dxfId="1927" priority="6472" operator="equal">
      <formula>1</formula>
    </cfRule>
  </conditionalFormatting>
  <conditionalFormatting sqref="FC135">
    <cfRule type="cellIs" dxfId="1926" priority="6469" operator="equal">
      <formula>0</formula>
    </cfRule>
    <cfRule type="cellIs" dxfId="1925" priority="6470" operator="equal">
      <formula>1</formula>
    </cfRule>
  </conditionalFormatting>
  <conditionalFormatting sqref="FA135">
    <cfRule type="cellIs" dxfId="1924" priority="6467" operator="equal">
      <formula>0</formula>
    </cfRule>
    <cfRule type="cellIs" dxfId="1923" priority="6468" operator="equal">
      <formula>1</formula>
    </cfRule>
  </conditionalFormatting>
  <conditionalFormatting sqref="EY135">
    <cfRule type="cellIs" dxfId="1922" priority="6465" operator="equal">
      <formula>0</formula>
    </cfRule>
    <cfRule type="cellIs" dxfId="1921" priority="6466" operator="equal">
      <formula>1</formula>
    </cfRule>
  </conditionalFormatting>
  <conditionalFormatting sqref="FH135">
    <cfRule type="cellIs" dxfId="1920" priority="6229" operator="equal">
      <formula>"OK"</formula>
    </cfRule>
    <cfRule type="cellIs" dxfId="1919" priority="6230" operator="equal">
      <formula>"NO HABILITADO"</formula>
    </cfRule>
  </conditionalFormatting>
  <conditionalFormatting sqref="FV135">
    <cfRule type="cellIs" dxfId="1918" priority="6227" operator="equal">
      <formula>0</formula>
    </cfRule>
    <cfRule type="cellIs" dxfId="1917" priority="6228" operator="equal">
      <formula>1</formula>
    </cfRule>
  </conditionalFormatting>
  <conditionalFormatting sqref="FT135">
    <cfRule type="cellIs" dxfId="1916" priority="6225" operator="equal">
      <formula>0</formula>
    </cfRule>
    <cfRule type="cellIs" dxfId="1915" priority="6226" operator="equal">
      <formula>1</formula>
    </cfRule>
  </conditionalFormatting>
  <conditionalFormatting sqref="FR135">
    <cfRule type="cellIs" dxfId="1914" priority="6223" operator="equal">
      <formula>0</formula>
    </cfRule>
    <cfRule type="cellIs" dxfId="1913" priority="6224" operator="equal">
      <formula>1</formula>
    </cfRule>
  </conditionalFormatting>
  <conditionalFormatting sqref="FP135">
    <cfRule type="cellIs" dxfId="1912" priority="6221" operator="equal">
      <formula>0</formula>
    </cfRule>
    <cfRule type="cellIs" dxfId="1911" priority="6222" operator="equal">
      <formula>1</formula>
    </cfRule>
  </conditionalFormatting>
  <conditionalFormatting sqref="FY135">
    <cfRule type="cellIs" dxfId="1910" priority="5985" operator="equal">
      <formula>"OK"</formula>
    </cfRule>
    <cfRule type="cellIs" dxfId="1909" priority="5986" operator="equal">
      <formula>"NO HABILITADO"</formula>
    </cfRule>
  </conditionalFormatting>
  <conditionalFormatting sqref="GM135">
    <cfRule type="cellIs" dxfId="1908" priority="5983" operator="equal">
      <formula>0</formula>
    </cfRule>
    <cfRule type="cellIs" dxfId="1907" priority="5984" operator="equal">
      <formula>1</formula>
    </cfRule>
  </conditionalFormatting>
  <conditionalFormatting sqref="GK135">
    <cfRule type="cellIs" dxfId="1906" priority="5981" operator="equal">
      <formula>0</formula>
    </cfRule>
    <cfRule type="cellIs" dxfId="1905" priority="5982" operator="equal">
      <formula>1</formula>
    </cfRule>
  </conditionalFormatting>
  <conditionalFormatting sqref="GI135">
    <cfRule type="cellIs" dxfId="1904" priority="5979" operator="equal">
      <formula>0</formula>
    </cfRule>
    <cfRule type="cellIs" dxfId="1903" priority="5980" operator="equal">
      <formula>1</formula>
    </cfRule>
  </conditionalFormatting>
  <conditionalFormatting sqref="GG135">
    <cfRule type="cellIs" dxfId="1902" priority="5977" operator="equal">
      <formula>0</formula>
    </cfRule>
    <cfRule type="cellIs" dxfId="1901" priority="5978" operator="equal">
      <formula>1</formula>
    </cfRule>
  </conditionalFormatting>
  <conditionalFormatting sqref="GP135">
    <cfRule type="cellIs" dxfId="1900" priority="5741" operator="equal">
      <formula>"OK"</formula>
    </cfRule>
    <cfRule type="cellIs" dxfId="1899" priority="5742" operator="equal">
      <formula>"NO HABILITADO"</formula>
    </cfRule>
  </conditionalFormatting>
  <conditionalFormatting sqref="HD135">
    <cfRule type="cellIs" dxfId="1898" priority="5739" operator="equal">
      <formula>0</formula>
    </cfRule>
    <cfRule type="cellIs" dxfId="1897" priority="5740" operator="equal">
      <formula>1</formula>
    </cfRule>
  </conditionalFormatting>
  <conditionalFormatting sqref="HB135">
    <cfRule type="cellIs" dxfId="1896" priority="5737" operator="equal">
      <formula>0</formula>
    </cfRule>
    <cfRule type="cellIs" dxfId="1895" priority="5738" operator="equal">
      <formula>1</formula>
    </cfRule>
  </conditionalFormatting>
  <conditionalFormatting sqref="GZ135">
    <cfRule type="cellIs" dxfId="1894" priority="5735" operator="equal">
      <formula>0</formula>
    </cfRule>
    <cfRule type="cellIs" dxfId="1893" priority="5736" operator="equal">
      <formula>1</formula>
    </cfRule>
  </conditionalFormatting>
  <conditionalFormatting sqref="GX135">
    <cfRule type="cellIs" dxfId="1892" priority="5733" operator="equal">
      <formula>0</formula>
    </cfRule>
    <cfRule type="cellIs" dxfId="1891" priority="5734" operator="equal">
      <formula>1</formula>
    </cfRule>
  </conditionalFormatting>
  <conditionalFormatting sqref="HG135">
    <cfRule type="cellIs" dxfId="1890" priority="5497" operator="equal">
      <formula>"OK"</formula>
    </cfRule>
    <cfRule type="cellIs" dxfId="1889" priority="5498" operator="equal">
      <formula>"NO HABILITADO"</formula>
    </cfRule>
  </conditionalFormatting>
  <conditionalFormatting sqref="HU135">
    <cfRule type="cellIs" dxfId="1888" priority="5495" operator="equal">
      <formula>0</formula>
    </cfRule>
    <cfRule type="cellIs" dxfId="1887" priority="5496" operator="equal">
      <formula>1</formula>
    </cfRule>
  </conditionalFormatting>
  <conditionalFormatting sqref="HS135">
    <cfRule type="cellIs" dxfId="1886" priority="5493" operator="equal">
      <formula>0</formula>
    </cfRule>
    <cfRule type="cellIs" dxfId="1885" priority="5494" operator="equal">
      <formula>1</formula>
    </cfRule>
  </conditionalFormatting>
  <conditionalFormatting sqref="HQ135">
    <cfRule type="cellIs" dxfId="1884" priority="5491" operator="equal">
      <formula>0</formula>
    </cfRule>
    <cfRule type="cellIs" dxfId="1883" priority="5492" operator="equal">
      <formula>1</formula>
    </cfRule>
  </conditionalFormatting>
  <conditionalFormatting sqref="HO135">
    <cfRule type="cellIs" dxfId="1882" priority="5489" operator="equal">
      <formula>0</formula>
    </cfRule>
    <cfRule type="cellIs" dxfId="1881" priority="5490" operator="equal">
      <formula>1</formula>
    </cfRule>
  </conditionalFormatting>
  <conditionalFormatting sqref="JC135">
    <cfRule type="cellIs" dxfId="1880" priority="5007" operator="equal">
      <formula>0</formula>
    </cfRule>
    <cfRule type="cellIs" dxfId="1879" priority="5008" operator="equal">
      <formula>1</formula>
    </cfRule>
  </conditionalFormatting>
  <conditionalFormatting sqref="JA135">
    <cfRule type="cellIs" dxfId="1878" priority="5005" operator="equal">
      <formula>0</formula>
    </cfRule>
    <cfRule type="cellIs" dxfId="1877" priority="5006" operator="equal">
      <formula>1</formula>
    </cfRule>
  </conditionalFormatting>
  <conditionalFormatting sqref="IY135">
    <cfRule type="cellIs" dxfId="1876" priority="5003" operator="equal">
      <formula>0</formula>
    </cfRule>
    <cfRule type="cellIs" dxfId="1875" priority="5004" operator="equal">
      <formula>1</formula>
    </cfRule>
  </conditionalFormatting>
  <conditionalFormatting sqref="IW135">
    <cfRule type="cellIs" dxfId="1874" priority="5001" operator="equal">
      <formula>0</formula>
    </cfRule>
    <cfRule type="cellIs" dxfId="1873" priority="5002" operator="equal">
      <formula>1</formula>
    </cfRule>
  </conditionalFormatting>
  <conditionalFormatting sqref="HX135">
    <cfRule type="cellIs" dxfId="1872" priority="5253" operator="equal">
      <formula>"OK"</formula>
    </cfRule>
    <cfRule type="cellIs" dxfId="1871" priority="5254" operator="equal">
      <formula>"NO HABILITADO"</formula>
    </cfRule>
  </conditionalFormatting>
  <conditionalFormatting sqref="IL135">
    <cfRule type="cellIs" dxfId="1870" priority="5251" operator="equal">
      <formula>0</formula>
    </cfRule>
    <cfRule type="cellIs" dxfId="1869" priority="5252" operator="equal">
      <formula>1</formula>
    </cfRule>
  </conditionalFormatting>
  <conditionalFormatting sqref="IJ135">
    <cfRule type="cellIs" dxfId="1868" priority="5249" operator="equal">
      <formula>0</formula>
    </cfRule>
    <cfRule type="cellIs" dxfId="1867" priority="5250" operator="equal">
      <formula>1</formula>
    </cfRule>
  </conditionalFormatting>
  <conditionalFormatting sqref="IH135">
    <cfRule type="cellIs" dxfId="1866" priority="5247" operator="equal">
      <formula>0</formula>
    </cfRule>
    <cfRule type="cellIs" dxfId="1865" priority="5248" operator="equal">
      <formula>1</formula>
    </cfRule>
  </conditionalFormatting>
  <conditionalFormatting sqref="IF135">
    <cfRule type="cellIs" dxfId="1864" priority="5245" operator="equal">
      <formula>0</formula>
    </cfRule>
    <cfRule type="cellIs" dxfId="1863" priority="5246" operator="equal">
      <formula>1</formula>
    </cfRule>
  </conditionalFormatting>
  <conditionalFormatting sqref="IO135">
    <cfRule type="cellIs" dxfId="1862" priority="5009" operator="equal">
      <formula>"OK"</formula>
    </cfRule>
    <cfRule type="cellIs" dxfId="1861" priority="5010" operator="equal">
      <formula>"NO HABILITADO"</formula>
    </cfRule>
  </conditionalFormatting>
  <conditionalFormatting sqref="JT135">
    <cfRule type="cellIs" dxfId="1860" priority="4763" operator="equal">
      <formula>0</formula>
    </cfRule>
    <cfRule type="cellIs" dxfId="1859" priority="4764" operator="equal">
      <formula>1</formula>
    </cfRule>
  </conditionalFormatting>
  <conditionalFormatting sqref="JR135">
    <cfRule type="cellIs" dxfId="1858" priority="4761" operator="equal">
      <formula>0</formula>
    </cfRule>
    <cfRule type="cellIs" dxfId="1857" priority="4762" operator="equal">
      <formula>1</formula>
    </cfRule>
  </conditionalFormatting>
  <conditionalFormatting sqref="JP135">
    <cfRule type="cellIs" dxfId="1856" priority="4759" operator="equal">
      <formula>0</formula>
    </cfRule>
    <cfRule type="cellIs" dxfId="1855" priority="4760" operator="equal">
      <formula>1</formula>
    </cfRule>
  </conditionalFormatting>
  <conditionalFormatting sqref="JN135">
    <cfRule type="cellIs" dxfId="1854" priority="4757" operator="equal">
      <formula>0</formula>
    </cfRule>
    <cfRule type="cellIs" dxfId="1853" priority="4758" operator="equal">
      <formula>1</formula>
    </cfRule>
  </conditionalFormatting>
  <conditionalFormatting sqref="JF135">
    <cfRule type="cellIs" dxfId="1852" priority="4765" operator="equal">
      <formula>"OK"</formula>
    </cfRule>
    <cfRule type="cellIs" dxfId="1851" priority="4766" operator="equal">
      <formula>"NO HABILITADO"</formula>
    </cfRule>
  </conditionalFormatting>
  <conditionalFormatting sqref="R28:W28">
    <cfRule type="cellIs" dxfId="1850" priority="1835" operator="equal">
      <formula>0</formula>
    </cfRule>
    <cfRule type="cellIs" dxfId="1849" priority="1836" operator="equal">
      <formula>1</formula>
    </cfRule>
  </conditionalFormatting>
  <conditionalFormatting sqref="R36:W36">
    <cfRule type="cellIs" dxfId="1848" priority="1833" operator="equal">
      <formula>0</formula>
    </cfRule>
    <cfRule type="cellIs" dxfId="1847" priority="1834" operator="equal">
      <formula>1</formula>
    </cfRule>
  </conditionalFormatting>
  <conditionalFormatting sqref="R38:W38">
    <cfRule type="cellIs" dxfId="1846" priority="1831" operator="equal">
      <formula>0</formula>
    </cfRule>
    <cfRule type="cellIs" dxfId="1845" priority="1832" operator="equal">
      <formula>1</formula>
    </cfRule>
  </conditionalFormatting>
  <conditionalFormatting sqref="R40:W41">
    <cfRule type="cellIs" dxfId="1844" priority="1829" operator="equal">
      <formula>0</formula>
    </cfRule>
    <cfRule type="cellIs" dxfId="1843" priority="1830" operator="equal">
      <formula>1</formula>
    </cfRule>
  </conditionalFormatting>
  <conditionalFormatting sqref="R43:W43">
    <cfRule type="cellIs" dxfId="1842" priority="1827" operator="equal">
      <formula>0</formula>
    </cfRule>
    <cfRule type="cellIs" dxfId="1841" priority="1828" operator="equal">
      <formula>1</formula>
    </cfRule>
  </conditionalFormatting>
  <conditionalFormatting sqref="R46:W46">
    <cfRule type="cellIs" dxfId="1840" priority="1825" operator="equal">
      <formula>0</formula>
    </cfRule>
    <cfRule type="cellIs" dxfId="1839" priority="1826" operator="equal">
      <formula>1</formula>
    </cfRule>
  </conditionalFormatting>
  <conditionalFormatting sqref="R50:W52">
    <cfRule type="cellIs" dxfId="1838" priority="1823" operator="equal">
      <formula>0</formula>
    </cfRule>
    <cfRule type="cellIs" dxfId="1837" priority="1824" operator="equal">
      <formula>1</formula>
    </cfRule>
  </conditionalFormatting>
  <conditionalFormatting sqref="R54:W54">
    <cfRule type="cellIs" dxfId="1836" priority="1821" operator="equal">
      <formula>0</formula>
    </cfRule>
    <cfRule type="cellIs" dxfId="1835" priority="1822" operator="equal">
      <formula>1</formula>
    </cfRule>
  </conditionalFormatting>
  <conditionalFormatting sqref="R56:W56">
    <cfRule type="cellIs" dxfId="1834" priority="1819" operator="equal">
      <formula>0</formula>
    </cfRule>
    <cfRule type="cellIs" dxfId="1833" priority="1820" operator="equal">
      <formula>1</formula>
    </cfRule>
  </conditionalFormatting>
  <conditionalFormatting sqref="R61:W61">
    <cfRule type="cellIs" dxfId="1832" priority="1817" operator="equal">
      <formula>0</formula>
    </cfRule>
    <cfRule type="cellIs" dxfId="1831" priority="1818" operator="equal">
      <formula>1</formula>
    </cfRule>
  </conditionalFormatting>
  <conditionalFormatting sqref="R64:W67">
    <cfRule type="cellIs" dxfId="1830" priority="1815" operator="equal">
      <formula>0</formula>
    </cfRule>
    <cfRule type="cellIs" dxfId="1829" priority="1816" operator="equal">
      <formula>1</formula>
    </cfRule>
  </conditionalFormatting>
  <conditionalFormatting sqref="R69:W69">
    <cfRule type="cellIs" dxfId="1828" priority="1813" operator="equal">
      <formula>0</formula>
    </cfRule>
    <cfRule type="cellIs" dxfId="1827" priority="1814" operator="equal">
      <formula>1</formula>
    </cfRule>
  </conditionalFormatting>
  <conditionalFormatting sqref="R71:W71">
    <cfRule type="cellIs" dxfId="1826" priority="1811" operator="equal">
      <formula>0</formula>
    </cfRule>
    <cfRule type="cellIs" dxfId="1825" priority="1812" operator="equal">
      <formula>1</formula>
    </cfRule>
  </conditionalFormatting>
  <conditionalFormatting sqref="R73:W73">
    <cfRule type="cellIs" dxfId="1824" priority="1809" operator="equal">
      <formula>0</formula>
    </cfRule>
    <cfRule type="cellIs" dxfId="1823" priority="1810" operator="equal">
      <formula>1</formula>
    </cfRule>
  </conditionalFormatting>
  <conditionalFormatting sqref="R74:W74">
    <cfRule type="cellIs" dxfId="1822" priority="1807" operator="equal">
      <formula>0</formula>
    </cfRule>
    <cfRule type="cellIs" dxfId="1821" priority="1808" operator="equal">
      <formula>1</formula>
    </cfRule>
  </conditionalFormatting>
  <conditionalFormatting sqref="R78:W78">
    <cfRule type="cellIs" dxfId="1820" priority="1805" operator="equal">
      <formula>0</formula>
    </cfRule>
    <cfRule type="cellIs" dxfId="1819" priority="1806" operator="equal">
      <formula>1</formula>
    </cfRule>
  </conditionalFormatting>
  <conditionalFormatting sqref="R80:W80">
    <cfRule type="cellIs" dxfId="1818" priority="1803" operator="equal">
      <formula>0</formula>
    </cfRule>
    <cfRule type="cellIs" dxfId="1817" priority="1804" operator="equal">
      <formula>1</formula>
    </cfRule>
  </conditionalFormatting>
  <conditionalFormatting sqref="R87:W87">
    <cfRule type="cellIs" dxfId="1816" priority="1801" operator="equal">
      <formula>0</formula>
    </cfRule>
    <cfRule type="cellIs" dxfId="1815" priority="1802" operator="equal">
      <formula>1</formula>
    </cfRule>
  </conditionalFormatting>
  <conditionalFormatting sqref="R93:W93">
    <cfRule type="cellIs" dxfId="1814" priority="1799" operator="equal">
      <formula>0</formula>
    </cfRule>
    <cfRule type="cellIs" dxfId="1813" priority="1800" operator="equal">
      <formula>1</formula>
    </cfRule>
  </conditionalFormatting>
  <conditionalFormatting sqref="R96:W96">
    <cfRule type="cellIs" dxfId="1812" priority="1797" operator="equal">
      <formula>0</formula>
    </cfRule>
    <cfRule type="cellIs" dxfId="1811" priority="1798" operator="equal">
      <formula>1</formula>
    </cfRule>
  </conditionalFormatting>
  <conditionalFormatting sqref="R98:W98">
    <cfRule type="cellIs" dxfId="1810" priority="1795" operator="equal">
      <formula>0</formula>
    </cfRule>
    <cfRule type="cellIs" dxfId="1809" priority="1796" operator="equal">
      <formula>1</formula>
    </cfRule>
  </conditionalFormatting>
  <conditionalFormatting sqref="R99:W100">
    <cfRule type="cellIs" dxfId="1808" priority="1793" operator="equal">
      <formula>0</formula>
    </cfRule>
    <cfRule type="cellIs" dxfId="1807" priority="1794" operator="equal">
      <formula>1</formula>
    </cfRule>
  </conditionalFormatting>
  <conditionalFormatting sqref="R17:W17">
    <cfRule type="cellIs" dxfId="1806" priority="1771" operator="equal">
      <formula>0</formula>
    </cfRule>
    <cfRule type="cellIs" dxfId="1805" priority="1772" operator="equal">
      <formula>1</formula>
    </cfRule>
  </conditionalFormatting>
  <conditionalFormatting sqref="R107:W107">
    <cfRule type="cellIs" dxfId="1804" priority="1789" operator="equal">
      <formula>0</formula>
    </cfRule>
    <cfRule type="cellIs" dxfId="1803" priority="1790" operator="equal">
      <formula>1</formula>
    </cfRule>
  </conditionalFormatting>
  <conditionalFormatting sqref="R108:W109">
    <cfRule type="cellIs" dxfId="1802" priority="1787" operator="equal">
      <formula>0</formula>
    </cfRule>
    <cfRule type="cellIs" dxfId="1801" priority="1788" operator="equal">
      <formula>1</formula>
    </cfRule>
  </conditionalFormatting>
  <conditionalFormatting sqref="R113:W113">
    <cfRule type="cellIs" dxfId="1800" priority="1785" operator="equal">
      <formula>0</formula>
    </cfRule>
    <cfRule type="cellIs" dxfId="1799" priority="1786" operator="equal">
      <formula>1</formula>
    </cfRule>
  </conditionalFormatting>
  <conditionalFormatting sqref="R115:W115">
    <cfRule type="cellIs" dxfId="1798" priority="1783" operator="equal">
      <formula>0</formula>
    </cfRule>
    <cfRule type="cellIs" dxfId="1797" priority="1784" operator="equal">
      <formula>1</formula>
    </cfRule>
  </conditionalFormatting>
  <conditionalFormatting sqref="R110:W112">
    <cfRule type="cellIs" dxfId="1796" priority="1781" operator="equal">
      <formula>0</formula>
    </cfRule>
    <cfRule type="cellIs" dxfId="1795" priority="1782" operator="equal">
      <formula>1</formula>
    </cfRule>
  </conditionalFormatting>
  <conditionalFormatting sqref="R119:W119">
    <cfRule type="cellIs" dxfId="1794" priority="1779" operator="equal">
      <formula>0</formula>
    </cfRule>
    <cfRule type="cellIs" dxfId="1793" priority="1780" operator="equal">
      <formula>1</formula>
    </cfRule>
  </conditionalFormatting>
  <conditionalFormatting sqref="R121:W121">
    <cfRule type="cellIs" dxfId="1792" priority="1777" operator="equal">
      <formula>0</formula>
    </cfRule>
    <cfRule type="cellIs" dxfId="1791" priority="1778" operator="equal">
      <formula>1</formula>
    </cfRule>
  </conditionalFormatting>
  <conditionalFormatting sqref="R122:W123">
    <cfRule type="cellIs" dxfId="1790" priority="1775" operator="equal">
      <formula>0</formula>
    </cfRule>
    <cfRule type="cellIs" dxfId="1789" priority="1776" operator="equal">
      <formula>1</formula>
    </cfRule>
  </conditionalFormatting>
  <conditionalFormatting sqref="R15:W15">
    <cfRule type="cellIs" dxfId="1788" priority="1773" operator="equal">
      <formula>0</formula>
    </cfRule>
    <cfRule type="cellIs" dxfId="1787" priority="1774" operator="equal">
      <formula>1</formula>
    </cfRule>
  </conditionalFormatting>
  <conditionalFormatting sqref="AI57:AN57 AI62:AN62 AI70:AN70 AI75:AN75 AI97:AN97 AI106:AN106 AI124:AN124 AI12:AN13">
    <cfRule type="cellIs" dxfId="1786" priority="1769" operator="equal">
      <formula>0</formula>
    </cfRule>
    <cfRule type="cellIs" dxfId="1785" priority="1770" operator="equal">
      <formula>1</formula>
    </cfRule>
  </conditionalFormatting>
  <conditionalFormatting sqref="AI16:AN16">
    <cfRule type="cellIs" dxfId="1784" priority="1767" operator="equal">
      <formula>0</formula>
    </cfRule>
    <cfRule type="cellIs" dxfId="1783" priority="1768" operator="equal">
      <formula>1</formula>
    </cfRule>
  </conditionalFormatting>
  <conditionalFormatting sqref="AI19:AN27 AI29:AN31">
    <cfRule type="cellIs" dxfId="1782" priority="1765" operator="equal">
      <formula>0</formula>
    </cfRule>
    <cfRule type="cellIs" dxfId="1781" priority="1766" operator="equal">
      <formula>1</formula>
    </cfRule>
  </conditionalFormatting>
  <conditionalFormatting sqref="AI33:AN35 AI37:AN37 AI39:AN39">
    <cfRule type="cellIs" dxfId="1780" priority="1763" operator="equal">
      <formula>0</formula>
    </cfRule>
    <cfRule type="cellIs" dxfId="1779" priority="1764" operator="equal">
      <formula>1</formula>
    </cfRule>
  </conditionalFormatting>
  <conditionalFormatting sqref="AI44:AN45 AI47:AN49">
    <cfRule type="cellIs" dxfId="1778" priority="1761" operator="equal">
      <formula>0</formula>
    </cfRule>
    <cfRule type="cellIs" dxfId="1777" priority="1762" operator="equal">
      <formula>1</formula>
    </cfRule>
  </conditionalFormatting>
  <conditionalFormatting sqref="AI55:AN55">
    <cfRule type="cellIs" dxfId="1776" priority="1759" operator="equal">
      <formula>0</formula>
    </cfRule>
    <cfRule type="cellIs" dxfId="1775" priority="1760" operator="equal">
      <formula>1</formula>
    </cfRule>
  </conditionalFormatting>
  <conditionalFormatting sqref="AI58:AN58">
    <cfRule type="cellIs" dxfId="1774" priority="1757" operator="equal">
      <formula>0</formula>
    </cfRule>
    <cfRule type="cellIs" dxfId="1773" priority="1758" operator="equal">
      <formula>1</formula>
    </cfRule>
  </conditionalFormatting>
  <conditionalFormatting sqref="AI59:AN59">
    <cfRule type="cellIs" dxfId="1772" priority="1755" operator="equal">
      <formula>0</formula>
    </cfRule>
    <cfRule type="cellIs" dxfId="1771" priority="1756" operator="equal">
      <formula>1</formula>
    </cfRule>
  </conditionalFormatting>
  <conditionalFormatting sqref="AI14:AN14">
    <cfRule type="cellIs" dxfId="1770" priority="1753" operator="equal">
      <formula>0</formula>
    </cfRule>
    <cfRule type="cellIs" dxfId="1769" priority="1754" operator="equal">
      <formula>1</formula>
    </cfRule>
  </conditionalFormatting>
  <conditionalFormatting sqref="AI18:AN18">
    <cfRule type="cellIs" dxfId="1768" priority="1751" operator="equal">
      <formula>0</formula>
    </cfRule>
    <cfRule type="cellIs" dxfId="1767" priority="1752" operator="equal">
      <formula>1</formula>
    </cfRule>
  </conditionalFormatting>
  <conditionalFormatting sqref="AI32:AN32">
    <cfRule type="cellIs" dxfId="1766" priority="1749" operator="equal">
      <formula>0</formula>
    </cfRule>
    <cfRule type="cellIs" dxfId="1765" priority="1750" operator="equal">
      <formula>1</formula>
    </cfRule>
  </conditionalFormatting>
  <conditionalFormatting sqref="AI42:AN42">
    <cfRule type="cellIs" dxfId="1764" priority="1747" operator="equal">
      <formula>0</formula>
    </cfRule>
    <cfRule type="cellIs" dxfId="1763" priority="1748" operator="equal">
      <formula>1</formula>
    </cfRule>
  </conditionalFormatting>
  <conditionalFormatting sqref="AI53:AN53">
    <cfRule type="cellIs" dxfId="1762" priority="1745" operator="equal">
      <formula>0</formula>
    </cfRule>
    <cfRule type="cellIs" dxfId="1761" priority="1746" operator="equal">
      <formula>1</formula>
    </cfRule>
  </conditionalFormatting>
  <conditionalFormatting sqref="AI60:AN60">
    <cfRule type="cellIs" dxfId="1760" priority="1743" operator="equal">
      <formula>0</formula>
    </cfRule>
    <cfRule type="cellIs" dxfId="1759" priority="1744" operator="equal">
      <formula>1</formula>
    </cfRule>
  </conditionalFormatting>
  <conditionalFormatting sqref="AI63:AN63">
    <cfRule type="cellIs" dxfId="1758" priority="1741" operator="equal">
      <formula>0</formula>
    </cfRule>
    <cfRule type="cellIs" dxfId="1757" priority="1742" operator="equal">
      <formula>1</formula>
    </cfRule>
  </conditionalFormatting>
  <conditionalFormatting sqref="AI68:AN68">
    <cfRule type="cellIs" dxfId="1756" priority="1739" operator="equal">
      <formula>0</formula>
    </cfRule>
    <cfRule type="cellIs" dxfId="1755" priority="1740" operator="equal">
      <formula>1</formula>
    </cfRule>
  </conditionalFormatting>
  <conditionalFormatting sqref="AI72:AN72">
    <cfRule type="cellIs" dxfId="1754" priority="1737" operator="equal">
      <formula>0</formula>
    </cfRule>
    <cfRule type="cellIs" dxfId="1753" priority="1738" operator="equal">
      <formula>1</formula>
    </cfRule>
  </conditionalFormatting>
  <conditionalFormatting sqref="AI76:AN76">
    <cfRule type="cellIs" dxfId="1752" priority="1735" operator="equal">
      <formula>0</formula>
    </cfRule>
    <cfRule type="cellIs" dxfId="1751" priority="1736" operator="equal">
      <formula>1</formula>
    </cfRule>
  </conditionalFormatting>
  <conditionalFormatting sqref="AI77:AN77">
    <cfRule type="cellIs" dxfId="1750" priority="1733" operator="equal">
      <formula>0</formula>
    </cfRule>
    <cfRule type="cellIs" dxfId="1749" priority="1734" operator="equal">
      <formula>1</formula>
    </cfRule>
  </conditionalFormatting>
  <conditionalFormatting sqref="AI79:AN79">
    <cfRule type="cellIs" dxfId="1748" priority="1731" operator="equal">
      <formula>0</formula>
    </cfRule>
    <cfRule type="cellIs" dxfId="1747" priority="1732" operator="equal">
      <formula>1</formula>
    </cfRule>
  </conditionalFormatting>
  <conditionalFormatting sqref="AI81:AN86">
    <cfRule type="cellIs" dxfId="1746" priority="1729" operator="equal">
      <formula>0</formula>
    </cfRule>
    <cfRule type="cellIs" dxfId="1745" priority="1730" operator="equal">
      <formula>1</formula>
    </cfRule>
  </conditionalFormatting>
  <conditionalFormatting sqref="AI88:AN92">
    <cfRule type="cellIs" dxfId="1744" priority="1727" operator="equal">
      <formula>0</formula>
    </cfRule>
    <cfRule type="cellIs" dxfId="1743" priority="1728" operator="equal">
      <formula>1</formula>
    </cfRule>
  </conditionalFormatting>
  <conditionalFormatting sqref="AI94:AN95">
    <cfRule type="cellIs" dxfId="1742" priority="1725" operator="equal">
      <formula>0</formula>
    </cfRule>
    <cfRule type="cellIs" dxfId="1741" priority="1726" operator="equal">
      <formula>1</formula>
    </cfRule>
  </conditionalFormatting>
  <conditionalFormatting sqref="AI101:AN105">
    <cfRule type="cellIs" dxfId="1740" priority="1723" operator="equal">
      <formula>0</formula>
    </cfRule>
    <cfRule type="cellIs" dxfId="1739" priority="1724" operator="equal">
      <formula>1</formula>
    </cfRule>
  </conditionalFormatting>
  <conditionalFormatting sqref="AI114:AN114">
    <cfRule type="cellIs" dxfId="1738" priority="1721" operator="equal">
      <formula>0</formula>
    </cfRule>
    <cfRule type="cellIs" dxfId="1737" priority="1722" operator="equal">
      <formula>1</formula>
    </cfRule>
  </conditionalFormatting>
  <conditionalFormatting sqref="AI116:AN118 AI120:AN120">
    <cfRule type="cellIs" dxfId="1736" priority="1719" operator="equal">
      <formula>0</formula>
    </cfRule>
    <cfRule type="cellIs" dxfId="1735" priority="1720" operator="equal">
      <formula>1</formula>
    </cfRule>
  </conditionalFormatting>
  <conditionalFormatting sqref="AI125:AN126">
    <cfRule type="cellIs" dxfId="1734" priority="1717" operator="equal">
      <formula>0</formula>
    </cfRule>
    <cfRule type="cellIs" dxfId="1733" priority="1718" operator="equal">
      <formula>1</formula>
    </cfRule>
  </conditionalFormatting>
  <conditionalFormatting sqref="AI28:AN28">
    <cfRule type="cellIs" dxfId="1732" priority="1715" operator="equal">
      <formula>0</formula>
    </cfRule>
    <cfRule type="cellIs" dxfId="1731" priority="1716" operator="equal">
      <formula>1</formula>
    </cfRule>
  </conditionalFormatting>
  <conditionalFormatting sqref="AI36:AN36">
    <cfRule type="cellIs" dxfId="1730" priority="1713" operator="equal">
      <formula>0</formula>
    </cfRule>
    <cfRule type="cellIs" dxfId="1729" priority="1714" operator="equal">
      <formula>1</formula>
    </cfRule>
  </conditionalFormatting>
  <conditionalFormatting sqref="AI38:AN38">
    <cfRule type="cellIs" dxfId="1728" priority="1711" operator="equal">
      <formula>0</formula>
    </cfRule>
    <cfRule type="cellIs" dxfId="1727" priority="1712" operator="equal">
      <formula>1</formula>
    </cfRule>
  </conditionalFormatting>
  <conditionalFormatting sqref="AI40:AN41">
    <cfRule type="cellIs" dxfId="1726" priority="1709" operator="equal">
      <formula>0</formula>
    </cfRule>
    <cfRule type="cellIs" dxfId="1725" priority="1710" operator="equal">
      <formula>1</formula>
    </cfRule>
  </conditionalFormatting>
  <conditionalFormatting sqref="AI43:AN43">
    <cfRule type="cellIs" dxfId="1724" priority="1707" operator="equal">
      <formula>0</formula>
    </cfRule>
    <cfRule type="cellIs" dxfId="1723" priority="1708" operator="equal">
      <formula>1</formula>
    </cfRule>
  </conditionalFormatting>
  <conditionalFormatting sqref="AI46:AN46">
    <cfRule type="cellIs" dxfId="1722" priority="1705" operator="equal">
      <formula>0</formula>
    </cfRule>
    <cfRule type="cellIs" dxfId="1721" priority="1706" operator="equal">
      <formula>1</formula>
    </cfRule>
  </conditionalFormatting>
  <conditionalFormatting sqref="AI50:AN52">
    <cfRule type="cellIs" dxfId="1720" priority="1703" operator="equal">
      <formula>0</formula>
    </cfRule>
    <cfRule type="cellIs" dxfId="1719" priority="1704" operator="equal">
      <formula>1</formula>
    </cfRule>
  </conditionalFormatting>
  <conditionalFormatting sqref="AI54:AN54">
    <cfRule type="cellIs" dxfId="1718" priority="1701" operator="equal">
      <formula>0</formula>
    </cfRule>
    <cfRule type="cellIs" dxfId="1717" priority="1702" operator="equal">
      <formula>1</formula>
    </cfRule>
  </conditionalFormatting>
  <conditionalFormatting sqref="AI56:AN56">
    <cfRule type="cellIs" dxfId="1716" priority="1699" operator="equal">
      <formula>0</formula>
    </cfRule>
    <cfRule type="cellIs" dxfId="1715" priority="1700" operator="equal">
      <formula>1</formula>
    </cfRule>
  </conditionalFormatting>
  <conditionalFormatting sqref="AI61:AN61">
    <cfRule type="cellIs" dxfId="1714" priority="1697" operator="equal">
      <formula>0</formula>
    </cfRule>
    <cfRule type="cellIs" dxfId="1713" priority="1698" operator="equal">
      <formula>1</formula>
    </cfRule>
  </conditionalFormatting>
  <conditionalFormatting sqref="AI64:AN67">
    <cfRule type="cellIs" dxfId="1712" priority="1695" operator="equal">
      <formula>0</formula>
    </cfRule>
    <cfRule type="cellIs" dxfId="1711" priority="1696" operator="equal">
      <formula>1</formula>
    </cfRule>
  </conditionalFormatting>
  <conditionalFormatting sqref="AI69:AN69">
    <cfRule type="cellIs" dxfId="1710" priority="1693" operator="equal">
      <formula>0</formula>
    </cfRule>
    <cfRule type="cellIs" dxfId="1709" priority="1694" operator="equal">
      <formula>1</formula>
    </cfRule>
  </conditionalFormatting>
  <conditionalFormatting sqref="AI71:AN71">
    <cfRule type="cellIs" dxfId="1708" priority="1691" operator="equal">
      <formula>0</formula>
    </cfRule>
    <cfRule type="cellIs" dxfId="1707" priority="1692" operator="equal">
      <formula>1</formula>
    </cfRule>
  </conditionalFormatting>
  <conditionalFormatting sqref="AI73:AN73">
    <cfRule type="cellIs" dxfId="1706" priority="1689" operator="equal">
      <formula>0</formula>
    </cfRule>
    <cfRule type="cellIs" dxfId="1705" priority="1690" operator="equal">
      <formula>1</formula>
    </cfRule>
  </conditionalFormatting>
  <conditionalFormatting sqref="AI74:AN74">
    <cfRule type="cellIs" dxfId="1704" priority="1687" operator="equal">
      <formula>0</formula>
    </cfRule>
    <cfRule type="cellIs" dxfId="1703" priority="1688" operator="equal">
      <formula>1</formula>
    </cfRule>
  </conditionalFormatting>
  <conditionalFormatting sqref="AI78:AN78">
    <cfRule type="cellIs" dxfId="1702" priority="1685" operator="equal">
      <formula>0</formula>
    </cfRule>
    <cfRule type="cellIs" dxfId="1701" priority="1686" operator="equal">
      <formula>1</formula>
    </cfRule>
  </conditionalFormatting>
  <conditionalFormatting sqref="AI80:AN80">
    <cfRule type="cellIs" dxfId="1700" priority="1683" operator="equal">
      <formula>0</formula>
    </cfRule>
    <cfRule type="cellIs" dxfId="1699" priority="1684" operator="equal">
      <formula>1</formula>
    </cfRule>
  </conditionalFormatting>
  <conditionalFormatting sqref="AI87:AN87">
    <cfRule type="cellIs" dxfId="1698" priority="1681" operator="equal">
      <formula>0</formula>
    </cfRule>
    <cfRule type="cellIs" dxfId="1697" priority="1682" operator="equal">
      <formula>1</formula>
    </cfRule>
  </conditionalFormatting>
  <conditionalFormatting sqref="AI93:AN93">
    <cfRule type="cellIs" dxfId="1696" priority="1679" operator="equal">
      <formula>0</formula>
    </cfRule>
    <cfRule type="cellIs" dxfId="1695" priority="1680" operator="equal">
      <formula>1</formula>
    </cfRule>
  </conditionalFormatting>
  <conditionalFormatting sqref="AI96:AN96">
    <cfRule type="cellIs" dxfId="1694" priority="1677" operator="equal">
      <formula>0</formula>
    </cfRule>
    <cfRule type="cellIs" dxfId="1693" priority="1678" operator="equal">
      <formula>1</formula>
    </cfRule>
  </conditionalFormatting>
  <conditionalFormatting sqref="AI98:AN98">
    <cfRule type="cellIs" dxfId="1692" priority="1675" operator="equal">
      <formula>0</formula>
    </cfRule>
    <cfRule type="cellIs" dxfId="1691" priority="1676" operator="equal">
      <formula>1</formula>
    </cfRule>
  </conditionalFormatting>
  <conditionalFormatting sqref="AI99:AN100">
    <cfRule type="cellIs" dxfId="1690" priority="1673" operator="equal">
      <formula>0</formula>
    </cfRule>
    <cfRule type="cellIs" dxfId="1689" priority="1674" operator="equal">
      <formula>1</formula>
    </cfRule>
  </conditionalFormatting>
  <conditionalFormatting sqref="AI17:AN17">
    <cfRule type="cellIs" dxfId="1688" priority="1653" operator="equal">
      <formula>0</formula>
    </cfRule>
    <cfRule type="cellIs" dxfId="1687" priority="1654" operator="equal">
      <formula>1</formula>
    </cfRule>
  </conditionalFormatting>
  <conditionalFormatting sqref="AI107:AN107">
    <cfRule type="cellIs" dxfId="1686" priority="1671" operator="equal">
      <formula>0</formula>
    </cfRule>
    <cfRule type="cellIs" dxfId="1685" priority="1672" operator="equal">
      <formula>1</formula>
    </cfRule>
  </conditionalFormatting>
  <conditionalFormatting sqref="AI108:AN109">
    <cfRule type="cellIs" dxfId="1684" priority="1669" operator="equal">
      <formula>0</formula>
    </cfRule>
    <cfRule type="cellIs" dxfId="1683" priority="1670" operator="equal">
      <formula>1</formula>
    </cfRule>
  </conditionalFormatting>
  <conditionalFormatting sqref="AI113:AN113">
    <cfRule type="cellIs" dxfId="1682" priority="1667" operator="equal">
      <formula>0</formula>
    </cfRule>
    <cfRule type="cellIs" dxfId="1681" priority="1668" operator="equal">
      <formula>1</formula>
    </cfRule>
  </conditionalFormatting>
  <conditionalFormatting sqref="AI115:AN115">
    <cfRule type="cellIs" dxfId="1680" priority="1665" operator="equal">
      <formula>0</formula>
    </cfRule>
    <cfRule type="cellIs" dxfId="1679" priority="1666" operator="equal">
      <formula>1</formula>
    </cfRule>
  </conditionalFormatting>
  <conditionalFormatting sqref="AI110:AN112">
    <cfRule type="cellIs" dxfId="1678" priority="1663" operator="equal">
      <formula>0</formula>
    </cfRule>
    <cfRule type="cellIs" dxfId="1677" priority="1664" operator="equal">
      <formula>1</formula>
    </cfRule>
  </conditionalFormatting>
  <conditionalFormatting sqref="AI119:AN119">
    <cfRule type="cellIs" dxfId="1676" priority="1661" operator="equal">
      <formula>0</formula>
    </cfRule>
    <cfRule type="cellIs" dxfId="1675" priority="1662" operator="equal">
      <formula>1</formula>
    </cfRule>
  </conditionalFormatting>
  <conditionalFormatting sqref="AI121:AN121">
    <cfRule type="cellIs" dxfId="1674" priority="1659" operator="equal">
      <formula>0</formula>
    </cfRule>
    <cfRule type="cellIs" dxfId="1673" priority="1660" operator="equal">
      <formula>1</formula>
    </cfRule>
  </conditionalFormatting>
  <conditionalFormatting sqref="AI122:AN123">
    <cfRule type="cellIs" dxfId="1672" priority="1657" operator="equal">
      <formula>0</formula>
    </cfRule>
    <cfRule type="cellIs" dxfId="1671" priority="1658" operator="equal">
      <formula>1</formula>
    </cfRule>
  </conditionalFormatting>
  <conditionalFormatting sqref="AI15:AN15">
    <cfRule type="cellIs" dxfId="1670" priority="1655" operator="equal">
      <formula>0</formula>
    </cfRule>
    <cfRule type="cellIs" dxfId="1669" priority="1656" operator="equal">
      <formula>1</formula>
    </cfRule>
  </conditionalFormatting>
  <conditionalFormatting sqref="AZ57:BE57 AZ62:BE62 AZ70:BE70 AZ75:BE75 AZ97:BE97 AZ106:BE106 AZ124:BE124 AZ12:BE13">
    <cfRule type="cellIs" dxfId="1668" priority="1651" operator="equal">
      <formula>0</formula>
    </cfRule>
    <cfRule type="cellIs" dxfId="1667" priority="1652" operator="equal">
      <formula>1</formula>
    </cfRule>
  </conditionalFormatting>
  <conditionalFormatting sqref="AZ16:BE16">
    <cfRule type="cellIs" dxfId="1666" priority="1649" operator="equal">
      <formula>0</formula>
    </cfRule>
    <cfRule type="cellIs" dxfId="1665" priority="1650" operator="equal">
      <formula>1</formula>
    </cfRule>
  </conditionalFormatting>
  <conditionalFormatting sqref="AZ19:BE27 AZ29:BE31">
    <cfRule type="cellIs" dxfId="1664" priority="1647" operator="equal">
      <formula>0</formula>
    </cfRule>
    <cfRule type="cellIs" dxfId="1663" priority="1648" operator="equal">
      <formula>1</formula>
    </cfRule>
  </conditionalFormatting>
  <conditionalFormatting sqref="AZ33:BE35 AZ37:BE37 AZ39:BE39">
    <cfRule type="cellIs" dxfId="1662" priority="1645" operator="equal">
      <formula>0</formula>
    </cfRule>
    <cfRule type="cellIs" dxfId="1661" priority="1646" operator="equal">
      <formula>1</formula>
    </cfRule>
  </conditionalFormatting>
  <conditionalFormatting sqref="AZ44:BE45 AZ47:BE49">
    <cfRule type="cellIs" dxfId="1660" priority="1643" operator="equal">
      <formula>0</formula>
    </cfRule>
    <cfRule type="cellIs" dxfId="1659" priority="1644" operator="equal">
      <formula>1</formula>
    </cfRule>
  </conditionalFormatting>
  <conditionalFormatting sqref="AZ55:BE55">
    <cfRule type="cellIs" dxfId="1658" priority="1641" operator="equal">
      <formula>0</formula>
    </cfRule>
    <cfRule type="cellIs" dxfId="1657" priority="1642" operator="equal">
      <formula>1</formula>
    </cfRule>
  </conditionalFormatting>
  <conditionalFormatting sqref="AZ58:BE58">
    <cfRule type="cellIs" dxfId="1656" priority="1639" operator="equal">
      <formula>0</formula>
    </cfRule>
    <cfRule type="cellIs" dxfId="1655" priority="1640" operator="equal">
      <formula>1</formula>
    </cfRule>
  </conditionalFormatting>
  <conditionalFormatting sqref="AZ59:BE59">
    <cfRule type="cellIs" dxfId="1654" priority="1637" operator="equal">
      <formula>0</formula>
    </cfRule>
    <cfRule type="cellIs" dxfId="1653" priority="1638" operator="equal">
      <formula>1</formula>
    </cfRule>
  </conditionalFormatting>
  <conditionalFormatting sqref="AZ14:BE14">
    <cfRule type="cellIs" dxfId="1652" priority="1635" operator="equal">
      <formula>0</formula>
    </cfRule>
    <cfRule type="cellIs" dxfId="1651" priority="1636" operator="equal">
      <formula>1</formula>
    </cfRule>
  </conditionalFormatting>
  <conditionalFormatting sqref="AZ18:BE18">
    <cfRule type="cellIs" dxfId="1650" priority="1633" operator="equal">
      <formula>0</formula>
    </cfRule>
    <cfRule type="cellIs" dxfId="1649" priority="1634" operator="equal">
      <formula>1</formula>
    </cfRule>
  </conditionalFormatting>
  <conditionalFormatting sqref="AZ32:BE32">
    <cfRule type="cellIs" dxfId="1648" priority="1631" operator="equal">
      <formula>0</formula>
    </cfRule>
    <cfRule type="cellIs" dxfId="1647" priority="1632" operator="equal">
      <formula>1</formula>
    </cfRule>
  </conditionalFormatting>
  <conditionalFormatting sqref="AZ42:BE42">
    <cfRule type="cellIs" dxfId="1646" priority="1629" operator="equal">
      <formula>0</formula>
    </cfRule>
    <cfRule type="cellIs" dxfId="1645" priority="1630" operator="equal">
      <formula>1</formula>
    </cfRule>
  </conditionalFormatting>
  <conditionalFormatting sqref="AZ53:BE53">
    <cfRule type="cellIs" dxfId="1644" priority="1627" operator="equal">
      <formula>0</formula>
    </cfRule>
    <cfRule type="cellIs" dxfId="1643" priority="1628" operator="equal">
      <formula>1</formula>
    </cfRule>
  </conditionalFormatting>
  <conditionalFormatting sqref="AZ60:BE60">
    <cfRule type="cellIs" dxfId="1642" priority="1625" operator="equal">
      <formula>0</formula>
    </cfRule>
    <cfRule type="cellIs" dxfId="1641" priority="1626" operator="equal">
      <formula>1</formula>
    </cfRule>
  </conditionalFormatting>
  <conditionalFormatting sqref="AZ63:BE63">
    <cfRule type="cellIs" dxfId="1640" priority="1623" operator="equal">
      <formula>0</formula>
    </cfRule>
    <cfRule type="cellIs" dxfId="1639" priority="1624" operator="equal">
      <formula>1</formula>
    </cfRule>
  </conditionalFormatting>
  <conditionalFormatting sqref="AZ68:BE68">
    <cfRule type="cellIs" dxfId="1638" priority="1621" operator="equal">
      <formula>0</formula>
    </cfRule>
    <cfRule type="cellIs" dxfId="1637" priority="1622" operator="equal">
      <formula>1</formula>
    </cfRule>
  </conditionalFormatting>
  <conditionalFormatting sqref="AZ72:BE72">
    <cfRule type="cellIs" dxfId="1636" priority="1619" operator="equal">
      <formula>0</formula>
    </cfRule>
    <cfRule type="cellIs" dxfId="1635" priority="1620" operator="equal">
      <formula>1</formula>
    </cfRule>
  </conditionalFormatting>
  <conditionalFormatting sqref="AZ76:BE76">
    <cfRule type="cellIs" dxfId="1634" priority="1617" operator="equal">
      <formula>0</formula>
    </cfRule>
    <cfRule type="cellIs" dxfId="1633" priority="1618" operator="equal">
      <formula>1</formula>
    </cfRule>
  </conditionalFormatting>
  <conditionalFormatting sqref="AZ77:BE77">
    <cfRule type="cellIs" dxfId="1632" priority="1615" operator="equal">
      <formula>0</formula>
    </cfRule>
    <cfRule type="cellIs" dxfId="1631" priority="1616" operator="equal">
      <formula>1</formula>
    </cfRule>
  </conditionalFormatting>
  <conditionalFormatting sqref="AZ79:BE79">
    <cfRule type="cellIs" dxfId="1630" priority="1613" operator="equal">
      <formula>0</formula>
    </cfRule>
    <cfRule type="cellIs" dxfId="1629" priority="1614" operator="equal">
      <formula>1</formula>
    </cfRule>
  </conditionalFormatting>
  <conditionalFormatting sqref="AZ81:BE86">
    <cfRule type="cellIs" dxfId="1628" priority="1611" operator="equal">
      <formula>0</formula>
    </cfRule>
    <cfRule type="cellIs" dxfId="1627" priority="1612" operator="equal">
      <formula>1</formula>
    </cfRule>
  </conditionalFormatting>
  <conditionalFormatting sqref="AZ88:BE92">
    <cfRule type="cellIs" dxfId="1626" priority="1609" operator="equal">
      <formula>0</formula>
    </cfRule>
    <cfRule type="cellIs" dxfId="1625" priority="1610" operator="equal">
      <formula>1</formula>
    </cfRule>
  </conditionalFormatting>
  <conditionalFormatting sqref="AZ94:BE95">
    <cfRule type="cellIs" dxfId="1624" priority="1607" operator="equal">
      <formula>0</formula>
    </cfRule>
    <cfRule type="cellIs" dxfId="1623" priority="1608" operator="equal">
      <formula>1</formula>
    </cfRule>
  </conditionalFormatting>
  <conditionalFormatting sqref="AZ101:BE105">
    <cfRule type="cellIs" dxfId="1622" priority="1605" operator="equal">
      <formula>0</formula>
    </cfRule>
    <cfRule type="cellIs" dxfId="1621" priority="1606" operator="equal">
      <formula>1</formula>
    </cfRule>
  </conditionalFormatting>
  <conditionalFormatting sqref="AZ114:BE114">
    <cfRule type="cellIs" dxfId="1620" priority="1603" operator="equal">
      <formula>0</formula>
    </cfRule>
    <cfRule type="cellIs" dxfId="1619" priority="1604" operator="equal">
      <formula>1</formula>
    </cfRule>
  </conditionalFormatting>
  <conditionalFormatting sqref="AZ116:BE118 AZ120:BE120">
    <cfRule type="cellIs" dxfId="1618" priority="1601" operator="equal">
      <formula>0</formula>
    </cfRule>
    <cfRule type="cellIs" dxfId="1617" priority="1602" operator="equal">
      <formula>1</formula>
    </cfRule>
  </conditionalFormatting>
  <conditionalFormatting sqref="AZ125:BE126">
    <cfRule type="cellIs" dxfId="1616" priority="1599" operator="equal">
      <formula>0</formula>
    </cfRule>
    <cfRule type="cellIs" dxfId="1615" priority="1600" operator="equal">
      <formula>1</formula>
    </cfRule>
  </conditionalFormatting>
  <conditionalFormatting sqref="AZ28:BE28">
    <cfRule type="cellIs" dxfId="1614" priority="1597" operator="equal">
      <formula>0</formula>
    </cfRule>
    <cfRule type="cellIs" dxfId="1613" priority="1598" operator="equal">
      <formula>1</formula>
    </cfRule>
  </conditionalFormatting>
  <conditionalFormatting sqref="AZ36:BE36">
    <cfRule type="cellIs" dxfId="1612" priority="1595" operator="equal">
      <formula>0</formula>
    </cfRule>
    <cfRule type="cellIs" dxfId="1611" priority="1596" operator="equal">
      <formula>1</formula>
    </cfRule>
  </conditionalFormatting>
  <conditionalFormatting sqref="AZ38:BE38">
    <cfRule type="cellIs" dxfId="1610" priority="1593" operator="equal">
      <formula>0</formula>
    </cfRule>
    <cfRule type="cellIs" dxfId="1609" priority="1594" operator="equal">
      <formula>1</formula>
    </cfRule>
  </conditionalFormatting>
  <conditionalFormatting sqref="AZ40:BE41">
    <cfRule type="cellIs" dxfId="1608" priority="1591" operator="equal">
      <formula>0</formula>
    </cfRule>
    <cfRule type="cellIs" dxfId="1607" priority="1592" operator="equal">
      <formula>1</formula>
    </cfRule>
  </conditionalFormatting>
  <conditionalFormatting sqref="AZ43:BE43">
    <cfRule type="cellIs" dxfId="1606" priority="1589" operator="equal">
      <formula>0</formula>
    </cfRule>
    <cfRule type="cellIs" dxfId="1605" priority="1590" operator="equal">
      <formula>1</formula>
    </cfRule>
  </conditionalFormatting>
  <conditionalFormatting sqref="AZ46:BE46">
    <cfRule type="cellIs" dxfId="1604" priority="1587" operator="equal">
      <formula>0</formula>
    </cfRule>
    <cfRule type="cellIs" dxfId="1603" priority="1588" operator="equal">
      <formula>1</formula>
    </cfRule>
  </conditionalFormatting>
  <conditionalFormatting sqref="AZ50:BE52">
    <cfRule type="cellIs" dxfId="1602" priority="1585" operator="equal">
      <formula>0</formula>
    </cfRule>
    <cfRule type="cellIs" dxfId="1601" priority="1586" operator="equal">
      <formula>1</formula>
    </cfRule>
  </conditionalFormatting>
  <conditionalFormatting sqref="AZ54:BE54">
    <cfRule type="cellIs" dxfId="1600" priority="1583" operator="equal">
      <formula>0</formula>
    </cfRule>
    <cfRule type="cellIs" dxfId="1599" priority="1584" operator="equal">
      <formula>1</formula>
    </cfRule>
  </conditionalFormatting>
  <conditionalFormatting sqref="AZ56:BE56">
    <cfRule type="cellIs" dxfId="1598" priority="1581" operator="equal">
      <formula>0</formula>
    </cfRule>
    <cfRule type="cellIs" dxfId="1597" priority="1582" operator="equal">
      <formula>1</formula>
    </cfRule>
  </conditionalFormatting>
  <conditionalFormatting sqref="AZ61:BE61">
    <cfRule type="cellIs" dxfId="1596" priority="1579" operator="equal">
      <formula>0</formula>
    </cfRule>
    <cfRule type="cellIs" dxfId="1595" priority="1580" operator="equal">
      <formula>1</formula>
    </cfRule>
  </conditionalFormatting>
  <conditionalFormatting sqref="AZ64:BE67">
    <cfRule type="cellIs" dxfId="1594" priority="1577" operator="equal">
      <formula>0</formula>
    </cfRule>
    <cfRule type="cellIs" dxfId="1593" priority="1578" operator="equal">
      <formula>1</formula>
    </cfRule>
  </conditionalFormatting>
  <conditionalFormatting sqref="AZ69:BE69">
    <cfRule type="cellIs" dxfId="1592" priority="1575" operator="equal">
      <formula>0</formula>
    </cfRule>
    <cfRule type="cellIs" dxfId="1591" priority="1576" operator="equal">
      <formula>1</formula>
    </cfRule>
  </conditionalFormatting>
  <conditionalFormatting sqref="AZ71:BE71">
    <cfRule type="cellIs" dxfId="1590" priority="1573" operator="equal">
      <formula>0</formula>
    </cfRule>
    <cfRule type="cellIs" dxfId="1589" priority="1574" operator="equal">
      <formula>1</formula>
    </cfRule>
  </conditionalFormatting>
  <conditionalFormatting sqref="AZ73:BE73">
    <cfRule type="cellIs" dxfId="1588" priority="1571" operator="equal">
      <formula>0</formula>
    </cfRule>
    <cfRule type="cellIs" dxfId="1587" priority="1572" operator="equal">
      <formula>1</formula>
    </cfRule>
  </conditionalFormatting>
  <conditionalFormatting sqref="AZ74:BE74">
    <cfRule type="cellIs" dxfId="1586" priority="1569" operator="equal">
      <formula>0</formula>
    </cfRule>
    <cfRule type="cellIs" dxfId="1585" priority="1570" operator="equal">
      <formula>1</formula>
    </cfRule>
  </conditionalFormatting>
  <conditionalFormatting sqref="AZ78:BE78">
    <cfRule type="cellIs" dxfId="1584" priority="1567" operator="equal">
      <formula>0</formula>
    </cfRule>
    <cfRule type="cellIs" dxfId="1583" priority="1568" operator="equal">
      <formula>1</formula>
    </cfRule>
  </conditionalFormatting>
  <conditionalFormatting sqref="AZ80:BE80">
    <cfRule type="cellIs" dxfId="1582" priority="1565" operator="equal">
      <formula>0</formula>
    </cfRule>
    <cfRule type="cellIs" dxfId="1581" priority="1566" operator="equal">
      <formula>1</formula>
    </cfRule>
  </conditionalFormatting>
  <conditionalFormatting sqref="AZ87:BE87">
    <cfRule type="cellIs" dxfId="1580" priority="1563" operator="equal">
      <formula>0</formula>
    </cfRule>
    <cfRule type="cellIs" dxfId="1579" priority="1564" operator="equal">
      <formula>1</formula>
    </cfRule>
  </conditionalFormatting>
  <conditionalFormatting sqref="AZ93:BE93">
    <cfRule type="cellIs" dxfId="1578" priority="1561" operator="equal">
      <formula>0</formula>
    </cfRule>
    <cfRule type="cellIs" dxfId="1577" priority="1562" operator="equal">
      <formula>1</formula>
    </cfRule>
  </conditionalFormatting>
  <conditionalFormatting sqref="AZ96:BE96">
    <cfRule type="cellIs" dxfId="1576" priority="1559" operator="equal">
      <formula>0</formula>
    </cfRule>
    <cfRule type="cellIs" dxfId="1575" priority="1560" operator="equal">
      <formula>1</formula>
    </cfRule>
  </conditionalFormatting>
  <conditionalFormatting sqref="AZ98:BE98">
    <cfRule type="cellIs" dxfId="1574" priority="1557" operator="equal">
      <formula>0</formula>
    </cfRule>
    <cfRule type="cellIs" dxfId="1573" priority="1558" operator="equal">
      <formula>1</formula>
    </cfRule>
  </conditionalFormatting>
  <conditionalFormatting sqref="AZ99:BE100">
    <cfRule type="cellIs" dxfId="1572" priority="1555" operator="equal">
      <formula>0</formula>
    </cfRule>
    <cfRule type="cellIs" dxfId="1571" priority="1556" operator="equal">
      <formula>1</formula>
    </cfRule>
  </conditionalFormatting>
  <conditionalFormatting sqref="AZ17:BE17">
    <cfRule type="cellIs" dxfId="1570" priority="1535" operator="equal">
      <formula>0</formula>
    </cfRule>
    <cfRule type="cellIs" dxfId="1569" priority="1536" operator="equal">
      <formula>1</formula>
    </cfRule>
  </conditionalFormatting>
  <conditionalFormatting sqref="AZ107:BE107">
    <cfRule type="cellIs" dxfId="1568" priority="1553" operator="equal">
      <formula>0</formula>
    </cfRule>
    <cfRule type="cellIs" dxfId="1567" priority="1554" operator="equal">
      <formula>1</formula>
    </cfRule>
  </conditionalFormatting>
  <conditionalFormatting sqref="AZ108:BE109">
    <cfRule type="cellIs" dxfId="1566" priority="1551" operator="equal">
      <formula>0</formula>
    </cfRule>
    <cfRule type="cellIs" dxfId="1565" priority="1552" operator="equal">
      <formula>1</formula>
    </cfRule>
  </conditionalFormatting>
  <conditionalFormatting sqref="AZ113:BE113">
    <cfRule type="cellIs" dxfId="1564" priority="1549" operator="equal">
      <formula>0</formula>
    </cfRule>
    <cfRule type="cellIs" dxfId="1563" priority="1550" operator="equal">
      <formula>1</formula>
    </cfRule>
  </conditionalFormatting>
  <conditionalFormatting sqref="AZ115:BE115">
    <cfRule type="cellIs" dxfId="1562" priority="1547" operator="equal">
      <formula>0</formula>
    </cfRule>
    <cfRule type="cellIs" dxfId="1561" priority="1548" operator="equal">
      <formula>1</formula>
    </cfRule>
  </conditionalFormatting>
  <conditionalFormatting sqref="AZ110:BE112">
    <cfRule type="cellIs" dxfId="1560" priority="1545" operator="equal">
      <formula>0</formula>
    </cfRule>
    <cfRule type="cellIs" dxfId="1559" priority="1546" operator="equal">
      <formula>1</formula>
    </cfRule>
  </conditionalFormatting>
  <conditionalFormatting sqref="AZ119:BE119">
    <cfRule type="cellIs" dxfId="1558" priority="1543" operator="equal">
      <formula>0</formula>
    </cfRule>
    <cfRule type="cellIs" dxfId="1557" priority="1544" operator="equal">
      <formula>1</formula>
    </cfRule>
  </conditionalFormatting>
  <conditionalFormatting sqref="AZ121:BE121">
    <cfRule type="cellIs" dxfId="1556" priority="1541" operator="equal">
      <formula>0</formula>
    </cfRule>
    <cfRule type="cellIs" dxfId="1555" priority="1542" operator="equal">
      <formula>1</formula>
    </cfRule>
  </conditionalFormatting>
  <conditionalFormatting sqref="AZ122:BE123">
    <cfRule type="cellIs" dxfId="1554" priority="1539" operator="equal">
      <formula>0</formula>
    </cfRule>
    <cfRule type="cellIs" dxfId="1553" priority="1540" operator="equal">
      <formula>1</formula>
    </cfRule>
  </conditionalFormatting>
  <conditionalFormatting sqref="AZ15:BE15">
    <cfRule type="cellIs" dxfId="1552" priority="1537" operator="equal">
      <formula>0</formula>
    </cfRule>
    <cfRule type="cellIs" dxfId="1551" priority="1538" operator="equal">
      <formula>1</formula>
    </cfRule>
  </conditionalFormatting>
  <conditionalFormatting sqref="BQ57:BV57 BQ62:BV62 BQ70:BV70 BQ75:BV75 BQ97:BV97 BQ106:BV106 BQ124:BV124 BQ12:BV13">
    <cfRule type="cellIs" dxfId="1550" priority="1533" operator="equal">
      <formula>0</formula>
    </cfRule>
    <cfRule type="cellIs" dxfId="1549" priority="1534" operator="equal">
      <formula>1</formula>
    </cfRule>
  </conditionalFormatting>
  <conditionalFormatting sqref="BQ16:BV16">
    <cfRule type="cellIs" dxfId="1548" priority="1531" operator="equal">
      <formula>0</formula>
    </cfRule>
    <cfRule type="cellIs" dxfId="1547" priority="1532" operator="equal">
      <formula>1</formula>
    </cfRule>
  </conditionalFormatting>
  <conditionalFormatting sqref="BQ19:BV27 BQ29:BV31">
    <cfRule type="cellIs" dxfId="1546" priority="1529" operator="equal">
      <formula>0</formula>
    </cfRule>
    <cfRule type="cellIs" dxfId="1545" priority="1530" operator="equal">
      <formula>1</formula>
    </cfRule>
  </conditionalFormatting>
  <conditionalFormatting sqref="BQ33:BV35 BQ37:BV37 BQ39:BV39">
    <cfRule type="cellIs" dxfId="1544" priority="1527" operator="equal">
      <formula>0</formula>
    </cfRule>
    <cfRule type="cellIs" dxfId="1543" priority="1528" operator="equal">
      <formula>1</formula>
    </cfRule>
  </conditionalFormatting>
  <conditionalFormatting sqref="BQ44:BV45 BQ47:BV49">
    <cfRule type="cellIs" dxfId="1542" priority="1525" operator="equal">
      <formula>0</formula>
    </cfRule>
    <cfRule type="cellIs" dxfId="1541" priority="1526" operator="equal">
      <formula>1</formula>
    </cfRule>
  </conditionalFormatting>
  <conditionalFormatting sqref="BQ55:BV55">
    <cfRule type="cellIs" dxfId="1540" priority="1523" operator="equal">
      <formula>0</formula>
    </cfRule>
    <cfRule type="cellIs" dxfId="1539" priority="1524" operator="equal">
      <formula>1</formula>
    </cfRule>
  </conditionalFormatting>
  <conditionalFormatting sqref="BQ58:BV58">
    <cfRule type="cellIs" dxfId="1538" priority="1521" operator="equal">
      <formula>0</formula>
    </cfRule>
    <cfRule type="cellIs" dxfId="1537" priority="1522" operator="equal">
      <formula>1</formula>
    </cfRule>
  </conditionalFormatting>
  <conditionalFormatting sqref="BQ59:BV59">
    <cfRule type="cellIs" dxfId="1536" priority="1519" operator="equal">
      <formula>0</formula>
    </cfRule>
    <cfRule type="cellIs" dxfId="1535" priority="1520" operator="equal">
      <formula>1</formula>
    </cfRule>
  </conditionalFormatting>
  <conditionalFormatting sqref="BQ14:BV14">
    <cfRule type="cellIs" dxfId="1534" priority="1517" operator="equal">
      <formula>0</formula>
    </cfRule>
    <cfRule type="cellIs" dxfId="1533" priority="1518" operator="equal">
      <formula>1</formula>
    </cfRule>
  </conditionalFormatting>
  <conditionalFormatting sqref="BQ18:BV18">
    <cfRule type="cellIs" dxfId="1532" priority="1515" operator="equal">
      <formula>0</formula>
    </cfRule>
    <cfRule type="cellIs" dxfId="1531" priority="1516" operator="equal">
      <formula>1</formula>
    </cfRule>
  </conditionalFormatting>
  <conditionalFormatting sqref="BQ32:BV32">
    <cfRule type="cellIs" dxfId="1530" priority="1513" operator="equal">
      <formula>0</formula>
    </cfRule>
    <cfRule type="cellIs" dxfId="1529" priority="1514" operator="equal">
      <formula>1</formula>
    </cfRule>
  </conditionalFormatting>
  <conditionalFormatting sqref="BQ42:BV42">
    <cfRule type="cellIs" dxfId="1528" priority="1511" operator="equal">
      <formula>0</formula>
    </cfRule>
    <cfRule type="cellIs" dxfId="1527" priority="1512" operator="equal">
      <formula>1</formula>
    </cfRule>
  </conditionalFormatting>
  <conditionalFormatting sqref="BQ53:BV53">
    <cfRule type="cellIs" dxfId="1526" priority="1509" operator="equal">
      <formula>0</formula>
    </cfRule>
    <cfRule type="cellIs" dxfId="1525" priority="1510" operator="equal">
      <formula>1</formula>
    </cfRule>
  </conditionalFormatting>
  <conditionalFormatting sqref="BQ60:BV60">
    <cfRule type="cellIs" dxfId="1524" priority="1507" operator="equal">
      <formula>0</formula>
    </cfRule>
    <cfRule type="cellIs" dxfId="1523" priority="1508" operator="equal">
      <formula>1</formula>
    </cfRule>
  </conditionalFormatting>
  <conditionalFormatting sqref="BQ63:BV63">
    <cfRule type="cellIs" dxfId="1522" priority="1505" operator="equal">
      <formula>0</formula>
    </cfRule>
    <cfRule type="cellIs" dxfId="1521" priority="1506" operator="equal">
      <formula>1</formula>
    </cfRule>
  </conditionalFormatting>
  <conditionalFormatting sqref="BQ68:BV68">
    <cfRule type="cellIs" dxfId="1520" priority="1503" operator="equal">
      <formula>0</formula>
    </cfRule>
    <cfRule type="cellIs" dxfId="1519" priority="1504" operator="equal">
      <formula>1</formula>
    </cfRule>
  </conditionalFormatting>
  <conditionalFormatting sqref="BQ72:BV72">
    <cfRule type="cellIs" dxfId="1518" priority="1501" operator="equal">
      <formula>0</formula>
    </cfRule>
    <cfRule type="cellIs" dxfId="1517" priority="1502" operator="equal">
      <formula>1</formula>
    </cfRule>
  </conditionalFormatting>
  <conditionalFormatting sqref="BQ76:BV76">
    <cfRule type="cellIs" dxfId="1516" priority="1499" operator="equal">
      <formula>0</formula>
    </cfRule>
    <cfRule type="cellIs" dxfId="1515" priority="1500" operator="equal">
      <formula>1</formula>
    </cfRule>
  </conditionalFormatting>
  <conditionalFormatting sqref="BQ77:BV77">
    <cfRule type="cellIs" dxfId="1514" priority="1497" operator="equal">
      <formula>0</formula>
    </cfRule>
    <cfRule type="cellIs" dxfId="1513" priority="1498" operator="equal">
      <formula>1</formula>
    </cfRule>
  </conditionalFormatting>
  <conditionalFormatting sqref="BQ79:BV79">
    <cfRule type="cellIs" dxfId="1512" priority="1495" operator="equal">
      <formula>0</formula>
    </cfRule>
    <cfRule type="cellIs" dxfId="1511" priority="1496" operator="equal">
      <formula>1</formula>
    </cfRule>
  </conditionalFormatting>
  <conditionalFormatting sqref="BQ81:BV86">
    <cfRule type="cellIs" dxfId="1510" priority="1493" operator="equal">
      <formula>0</formula>
    </cfRule>
    <cfRule type="cellIs" dxfId="1509" priority="1494" operator="equal">
      <formula>1</formula>
    </cfRule>
  </conditionalFormatting>
  <conditionalFormatting sqref="BQ88:BV92">
    <cfRule type="cellIs" dxfId="1508" priority="1491" operator="equal">
      <formula>0</formula>
    </cfRule>
    <cfRule type="cellIs" dxfId="1507" priority="1492" operator="equal">
      <formula>1</formula>
    </cfRule>
  </conditionalFormatting>
  <conditionalFormatting sqref="BQ94:BV95">
    <cfRule type="cellIs" dxfId="1506" priority="1489" operator="equal">
      <formula>0</formula>
    </cfRule>
    <cfRule type="cellIs" dxfId="1505" priority="1490" operator="equal">
      <formula>1</formula>
    </cfRule>
  </conditionalFormatting>
  <conditionalFormatting sqref="BQ101:BV105">
    <cfRule type="cellIs" dxfId="1504" priority="1487" operator="equal">
      <formula>0</formula>
    </cfRule>
    <cfRule type="cellIs" dxfId="1503" priority="1488" operator="equal">
      <formula>1</formula>
    </cfRule>
  </conditionalFormatting>
  <conditionalFormatting sqref="BQ114:BV114">
    <cfRule type="cellIs" dxfId="1502" priority="1485" operator="equal">
      <formula>0</formula>
    </cfRule>
    <cfRule type="cellIs" dxfId="1501" priority="1486" operator="equal">
      <formula>1</formula>
    </cfRule>
  </conditionalFormatting>
  <conditionalFormatting sqref="BQ116:BV118 BQ120:BV120">
    <cfRule type="cellIs" dxfId="1500" priority="1483" operator="equal">
      <formula>0</formula>
    </cfRule>
    <cfRule type="cellIs" dxfId="1499" priority="1484" operator="equal">
      <formula>1</formula>
    </cfRule>
  </conditionalFormatting>
  <conditionalFormatting sqref="BQ125:BV126">
    <cfRule type="cellIs" dxfId="1498" priority="1481" operator="equal">
      <formula>0</formula>
    </cfRule>
    <cfRule type="cellIs" dxfId="1497" priority="1482" operator="equal">
      <formula>1</formula>
    </cfRule>
  </conditionalFormatting>
  <conditionalFormatting sqref="BQ28:BV28">
    <cfRule type="cellIs" dxfId="1496" priority="1479" operator="equal">
      <formula>0</formula>
    </cfRule>
    <cfRule type="cellIs" dxfId="1495" priority="1480" operator="equal">
      <formula>1</formula>
    </cfRule>
  </conditionalFormatting>
  <conditionalFormatting sqref="BQ36:BV36">
    <cfRule type="cellIs" dxfId="1494" priority="1477" operator="equal">
      <formula>0</formula>
    </cfRule>
    <cfRule type="cellIs" dxfId="1493" priority="1478" operator="equal">
      <formula>1</formula>
    </cfRule>
  </conditionalFormatting>
  <conditionalFormatting sqref="BQ38:BV38">
    <cfRule type="cellIs" dxfId="1492" priority="1475" operator="equal">
      <formula>0</formula>
    </cfRule>
    <cfRule type="cellIs" dxfId="1491" priority="1476" operator="equal">
      <formula>1</formula>
    </cfRule>
  </conditionalFormatting>
  <conditionalFormatting sqref="BQ40:BV41">
    <cfRule type="cellIs" dxfId="1490" priority="1473" operator="equal">
      <formula>0</formula>
    </cfRule>
    <cfRule type="cellIs" dxfId="1489" priority="1474" operator="equal">
      <formula>1</formula>
    </cfRule>
  </conditionalFormatting>
  <conditionalFormatting sqref="BQ43:BV43">
    <cfRule type="cellIs" dxfId="1488" priority="1471" operator="equal">
      <formula>0</formula>
    </cfRule>
    <cfRule type="cellIs" dxfId="1487" priority="1472" operator="equal">
      <formula>1</formula>
    </cfRule>
  </conditionalFormatting>
  <conditionalFormatting sqref="BQ46:BV46">
    <cfRule type="cellIs" dxfId="1486" priority="1469" operator="equal">
      <formula>0</formula>
    </cfRule>
    <cfRule type="cellIs" dxfId="1485" priority="1470" operator="equal">
      <formula>1</formula>
    </cfRule>
  </conditionalFormatting>
  <conditionalFormatting sqref="BQ50:BV52">
    <cfRule type="cellIs" dxfId="1484" priority="1467" operator="equal">
      <formula>0</formula>
    </cfRule>
    <cfRule type="cellIs" dxfId="1483" priority="1468" operator="equal">
      <formula>1</formula>
    </cfRule>
  </conditionalFormatting>
  <conditionalFormatting sqref="BQ54:BV54">
    <cfRule type="cellIs" dxfId="1482" priority="1465" operator="equal">
      <formula>0</formula>
    </cfRule>
    <cfRule type="cellIs" dxfId="1481" priority="1466" operator="equal">
      <formula>1</formula>
    </cfRule>
  </conditionalFormatting>
  <conditionalFormatting sqref="BQ56:BV56">
    <cfRule type="cellIs" dxfId="1480" priority="1463" operator="equal">
      <formula>0</formula>
    </cfRule>
    <cfRule type="cellIs" dxfId="1479" priority="1464" operator="equal">
      <formula>1</formula>
    </cfRule>
  </conditionalFormatting>
  <conditionalFormatting sqref="BQ61:BV61">
    <cfRule type="cellIs" dxfId="1478" priority="1461" operator="equal">
      <formula>0</formula>
    </cfRule>
    <cfRule type="cellIs" dxfId="1477" priority="1462" operator="equal">
      <formula>1</formula>
    </cfRule>
  </conditionalFormatting>
  <conditionalFormatting sqref="BQ64:BV67">
    <cfRule type="cellIs" dxfId="1476" priority="1459" operator="equal">
      <formula>0</formula>
    </cfRule>
    <cfRule type="cellIs" dxfId="1475" priority="1460" operator="equal">
      <formula>1</formula>
    </cfRule>
  </conditionalFormatting>
  <conditionalFormatting sqref="BQ69:BV69">
    <cfRule type="cellIs" dxfId="1474" priority="1457" operator="equal">
      <formula>0</formula>
    </cfRule>
    <cfRule type="cellIs" dxfId="1473" priority="1458" operator="equal">
      <formula>1</formula>
    </cfRule>
  </conditionalFormatting>
  <conditionalFormatting sqref="BQ71:BV71">
    <cfRule type="cellIs" dxfId="1472" priority="1455" operator="equal">
      <formula>0</formula>
    </cfRule>
    <cfRule type="cellIs" dxfId="1471" priority="1456" operator="equal">
      <formula>1</formula>
    </cfRule>
  </conditionalFormatting>
  <conditionalFormatting sqref="BQ73:BV73">
    <cfRule type="cellIs" dxfId="1470" priority="1453" operator="equal">
      <formula>0</formula>
    </cfRule>
    <cfRule type="cellIs" dxfId="1469" priority="1454" operator="equal">
      <formula>1</formula>
    </cfRule>
  </conditionalFormatting>
  <conditionalFormatting sqref="BQ74:BV74">
    <cfRule type="cellIs" dxfId="1468" priority="1451" operator="equal">
      <formula>0</formula>
    </cfRule>
    <cfRule type="cellIs" dxfId="1467" priority="1452" operator="equal">
      <formula>1</formula>
    </cfRule>
  </conditionalFormatting>
  <conditionalFormatting sqref="BQ78:BV78">
    <cfRule type="cellIs" dxfId="1466" priority="1449" operator="equal">
      <formula>0</formula>
    </cfRule>
    <cfRule type="cellIs" dxfId="1465" priority="1450" operator="equal">
      <formula>1</formula>
    </cfRule>
  </conditionalFormatting>
  <conditionalFormatting sqref="BQ80:BV80">
    <cfRule type="cellIs" dxfId="1464" priority="1447" operator="equal">
      <formula>0</formula>
    </cfRule>
    <cfRule type="cellIs" dxfId="1463" priority="1448" operator="equal">
      <formula>1</formula>
    </cfRule>
  </conditionalFormatting>
  <conditionalFormatting sqref="BQ87:BV87">
    <cfRule type="cellIs" dxfId="1462" priority="1445" operator="equal">
      <formula>0</formula>
    </cfRule>
    <cfRule type="cellIs" dxfId="1461" priority="1446" operator="equal">
      <formula>1</formula>
    </cfRule>
  </conditionalFormatting>
  <conditionalFormatting sqref="BQ93:BV93">
    <cfRule type="cellIs" dxfId="1460" priority="1443" operator="equal">
      <formula>0</formula>
    </cfRule>
    <cfRule type="cellIs" dxfId="1459" priority="1444" operator="equal">
      <formula>1</formula>
    </cfRule>
  </conditionalFormatting>
  <conditionalFormatting sqref="BQ96:BV96">
    <cfRule type="cellIs" dxfId="1458" priority="1441" operator="equal">
      <formula>0</formula>
    </cfRule>
    <cfRule type="cellIs" dxfId="1457" priority="1442" operator="equal">
      <formula>1</formula>
    </cfRule>
  </conditionalFormatting>
  <conditionalFormatting sqref="BQ98:BV98">
    <cfRule type="cellIs" dxfId="1456" priority="1439" operator="equal">
      <formula>0</formula>
    </cfRule>
    <cfRule type="cellIs" dxfId="1455" priority="1440" operator="equal">
      <formula>1</formula>
    </cfRule>
  </conditionalFormatting>
  <conditionalFormatting sqref="BQ99:BV100">
    <cfRule type="cellIs" dxfId="1454" priority="1437" operator="equal">
      <formula>0</formula>
    </cfRule>
    <cfRule type="cellIs" dxfId="1453" priority="1438" operator="equal">
      <formula>1</formula>
    </cfRule>
  </conditionalFormatting>
  <conditionalFormatting sqref="BQ17:BV17">
    <cfRule type="cellIs" dxfId="1452" priority="1417" operator="equal">
      <formula>0</formula>
    </cfRule>
    <cfRule type="cellIs" dxfId="1451" priority="1418" operator="equal">
      <formula>1</formula>
    </cfRule>
  </conditionalFormatting>
  <conditionalFormatting sqref="BQ107:BV107">
    <cfRule type="cellIs" dxfId="1450" priority="1435" operator="equal">
      <formula>0</formula>
    </cfRule>
    <cfRule type="cellIs" dxfId="1449" priority="1436" operator="equal">
      <formula>1</formula>
    </cfRule>
  </conditionalFormatting>
  <conditionalFormatting sqref="BQ108:BV109">
    <cfRule type="cellIs" dxfId="1448" priority="1433" operator="equal">
      <formula>0</formula>
    </cfRule>
    <cfRule type="cellIs" dxfId="1447" priority="1434" operator="equal">
      <formula>1</formula>
    </cfRule>
  </conditionalFormatting>
  <conditionalFormatting sqref="BQ113:BV113">
    <cfRule type="cellIs" dxfId="1446" priority="1431" operator="equal">
      <formula>0</formula>
    </cfRule>
    <cfRule type="cellIs" dxfId="1445" priority="1432" operator="equal">
      <formula>1</formula>
    </cfRule>
  </conditionalFormatting>
  <conditionalFormatting sqref="BQ115:BV115">
    <cfRule type="cellIs" dxfId="1444" priority="1429" operator="equal">
      <formula>0</formula>
    </cfRule>
    <cfRule type="cellIs" dxfId="1443" priority="1430" operator="equal">
      <formula>1</formula>
    </cfRule>
  </conditionalFormatting>
  <conditionalFormatting sqref="BQ110:BV112">
    <cfRule type="cellIs" dxfId="1442" priority="1427" operator="equal">
      <formula>0</formula>
    </cfRule>
    <cfRule type="cellIs" dxfId="1441" priority="1428" operator="equal">
      <formula>1</formula>
    </cfRule>
  </conditionalFormatting>
  <conditionalFormatting sqref="BQ119:BV119">
    <cfRule type="cellIs" dxfId="1440" priority="1425" operator="equal">
      <formula>0</formula>
    </cfRule>
    <cfRule type="cellIs" dxfId="1439" priority="1426" operator="equal">
      <formula>1</formula>
    </cfRule>
  </conditionalFormatting>
  <conditionalFormatting sqref="BQ121:BV121">
    <cfRule type="cellIs" dxfId="1438" priority="1423" operator="equal">
      <formula>0</formula>
    </cfRule>
    <cfRule type="cellIs" dxfId="1437" priority="1424" operator="equal">
      <formula>1</formula>
    </cfRule>
  </conditionalFormatting>
  <conditionalFormatting sqref="BQ122:BV123">
    <cfRule type="cellIs" dxfId="1436" priority="1421" operator="equal">
      <formula>0</formula>
    </cfRule>
    <cfRule type="cellIs" dxfId="1435" priority="1422" operator="equal">
      <formula>1</formula>
    </cfRule>
  </conditionalFormatting>
  <conditionalFormatting sqref="BQ15:BV15">
    <cfRule type="cellIs" dxfId="1434" priority="1419" operator="equal">
      <formula>0</formula>
    </cfRule>
    <cfRule type="cellIs" dxfId="1433" priority="1420" operator="equal">
      <formula>1</formula>
    </cfRule>
  </conditionalFormatting>
  <conditionalFormatting sqref="CH57:CM57 CH62:CM62 CH70:CM70 CH75:CM75 CH97:CM97 CH106:CM106 CH124:CM124 CH12:CM13">
    <cfRule type="cellIs" dxfId="1432" priority="1415" operator="equal">
      <formula>0</formula>
    </cfRule>
    <cfRule type="cellIs" dxfId="1431" priority="1416" operator="equal">
      <formula>1</formula>
    </cfRule>
  </conditionalFormatting>
  <conditionalFormatting sqref="CH16:CM16">
    <cfRule type="cellIs" dxfId="1430" priority="1413" operator="equal">
      <formula>0</formula>
    </cfRule>
    <cfRule type="cellIs" dxfId="1429" priority="1414" operator="equal">
      <formula>1</formula>
    </cfRule>
  </conditionalFormatting>
  <conditionalFormatting sqref="CH19:CM27 CH29:CM31">
    <cfRule type="cellIs" dxfId="1428" priority="1411" operator="equal">
      <formula>0</formula>
    </cfRule>
    <cfRule type="cellIs" dxfId="1427" priority="1412" operator="equal">
      <formula>1</formula>
    </cfRule>
  </conditionalFormatting>
  <conditionalFormatting sqref="CH33:CM35 CH37:CM37 CH39:CM39">
    <cfRule type="cellIs" dxfId="1426" priority="1409" operator="equal">
      <formula>0</formula>
    </cfRule>
    <cfRule type="cellIs" dxfId="1425" priority="1410" operator="equal">
      <formula>1</formula>
    </cfRule>
  </conditionalFormatting>
  <conditionalFormatting sqref="CH44:CM45 CH47:CM49">
    <cfRule type="cellIs" dxfId="1424" priority="1407" operator="equal">
      <formula>0</formula>
    </cfRule>
    <cfRule type="cellIs" dxfId="1423" priority="1408" operator="equal">
      <formula>1</formula>
    </cfRule>
  </conditionalFormatting>
  <conditionalFormatting sqref="CH55:CM55">
    <cfRule type="cellIs" dxfId="1422" priority="1405" operator="equal">
      <formula>0</formula>
    </cfRule>
    <cfRule type="cellIs" dxfId="1421" priority="1406" operator="equal">
      <formula>1</formula>
    </cfRule>
  </conditionalFormatting>
  <conditionalFormatting sqref="CH58:CM58">
    <cfRule type="cellIs" dxfId="1420" priority="1403" operator="equal">
      <formula>0</formula>
    </cfRule>
    <cfRule type="cellIs" dxfId="1419" priority="1404" operator="equal">
      <formula>1</formula>
    </cfRule>
  </conditionalFormatting>
  <conditionalFormatting sqref="CH59:CM59">
    <cfRule type="cellIs" dxfId="1418" priority="1401" operator="equal">
      <formula>0</formula>
    </cfRule>
    <cfRule type="cellIs" dxfId="1417" priority="1402" operator="equal">
      <formula>1</formula>
    </cfRule>
  </conditionalFormatting>
  <conditionalFormatting sqref="CH14:CM14">
    <cfRule type="cellIs" dxfId="1416" priority="1399" operator="equal">
      <formula>0</formula>
    </cfRule>
    <cfRule type="cellIs" dxfId="1415" priority="1400" operator="equal">
      <formula>1</formula>
    </cfRule>
  </conditionalFormatting>
  <conditionalFormatting sqref="CH18:CM18">
    <cfRule type="cellIs" dxfId="1414" priority="1397" operator="equal">
      <formula>0</formula>
    </cfRule>
    <cfRule type="cellIs" dxfId="1413" priority="1398" operator="equal">
      <formula>1</formula>
    </cfRule>
  </conditionalFormatting>
  <conditionalFormatting sqref="CH32:CM32">
    <cfRule type="cellIs" dxfId="1412" priority="1395" operator="equal">
      <formula>0</formula>
    </cfRule>
    <cfRule type="cellIs" dxfId="1411" priority="1396" operator="equal">
      <formula>1</formula>
    </cfRule>
  </conditionalFormatting>
  <conditionalFormatting sqref="CH42:CM42">
    <cfRule type="cellIs" dxfId="1410" priority="1393" operator="equal">
      <formula>0</formula>
    </cfRule>
    <cfRule type="cellIs" dxfId="1409" priority="1394" operator="equal">
      <formula>1</formula>
    </cfRule>
  </conditionalFormatting>
  <conditionalFormatting sqref="CH53:CM53">
    <cfRule type="cellIs" dxfId="1408" priority="1391" operator="equal">
      <formula>0</formula>
    </cfRule>
    <cfRule type="cellIs" dxfId="1407" priority="1392" operator="equal">
      <formula>1</formula>
    </cfRule>
  </conditionalFormatting>
  <conditionalFormatting sqref="CH60:CM60">
    <cfRule type="cellIs" dxfId="1406" priority="1389" operator="equal">
      <formula>0</formula>
    </cfRule>
    <cfRule type="cellIs" dxfId="1405" priority="1390" operator="equal">
      <formula>1</formula>
    </cfRule>
  </conditionalFormatting>
  <conditionalFormatting sqref="CH63:CM63">
    <cfRule type="cellIs" dxfId="1404" priority="1387" operator="equal">
      <formula>0</formula>
    </cfRule>
    <cfRule type="cellIs" dxfId="1403" priority="1388" operator="equal">
      <formula>1</formula>
    </cfRule>
  </conditionalFormatting>
  <conditionalFormatting sqref="CH68:CM68">
    <cfRule type="cellIs" dxfId="1402" priority="1385" operator="equal">
      <formula>0</formula>
    </cfRule>
    <cfRule type="cellIs" dxfId="1401" priority="1386" operator="equal">
      <formula>1</formula>
    </cfRule>
  </conditionalFormatting>
  <conditionalFormatting sqref="CH72:CM72">
    <cfRule type="cellIs" dxfId="1400" priority="1383" operator="equal">
      <formula>0</formula>
    </cfRule>
    <cfRule type="cellIs" dxfId="1399" priority="1384" operator="equal">
      <formula>1</formula>
    </cfRule>
  </conditionalFormatting>
  <conditionalFormatting sqref="CH76:CM76">
    <cfRule type="cellIs" dxfId="1398" priority="1381" operator="equal">
      <formula>0</formula>
    </cfRule>
    <cfRule type="cellIs" dxfId="1397" priority="1382" operator="equal">
      <formula>1</formula>
    </cfRule>
  </conditionalFormatting>
  <conditionalFormatting sqref="CH77:CM77">
    <cfRule type="cellIs" dxfId="1396" priority="1379" operator="equal">
      <formula>0</formula>
    </cfRule>
    <cfRule type="cellIs" dxfId="1395" priority="1380" operator="equal">
      <formula>1</formula>
    </cfRule>
  </conditionalFormatting>
  <conditionalFormatting sqref="CH79:CM79">
    <cfRule type="cellIs" dxfId="1394" priority="1377" operator="equal">
      <formula>0</formula>
    </cfRule>
    <cfRule type="cellIs" dxfId="1393" priority="1378" operator="equal">
      <formula>1</formula>
    </cfRule>
  </conditionalFormatting>
  <conditionalFormatting sqref="CH81:CM86">
    <cfRule type="cellIs" dxfId="1392" priority="1375" operator="equal">
      <formula>0</formula>
    </cfRule>
    <cfRule type="cellIs" dxfId="1391" priority="1376" operator="equal">
      <formula>1</formula>
    </cfRule>
  </conditionalFormatting>
  <conditionalFormatting sqref="CH88:CM92">
    <cfRule type="cellIs" dxfId="1390" priority="1373" operator="equal">
      <formula>0</formula>
    </cfRule>
    <cfRule type="cellIs" dxfId="1389" priority="1374" operator="equal">
      <formula>1</formula>
    </cfRule>
  </conditionalFormatting>
  <conditionalFormatting sqref="CH94:CM95">
    <cfRule type="cellIs" dxfId="1388" priority="1371" operator="equal">
      <formula>0</formula>
    </cfRule>
    <cfRule type="cellIs" dxfId="1387" priority="1372" operator="equal">
      <formula>1</formula>
    </cfRule>
  </conditionalFormatting>
  <conditionalFormatting sqref="CH101:CM105">
    <cfRule type="cellIs" dxfId="1386" priority="1369" operator="equal">
      <formula>0</formula>
    </cfRule>
    <cfRule type="cellIs" dxfId="1385" priority="1370" operator="equal">
      <formula>1</formula>
    </cfRule>
  </conditionalFormatting>
  <conditionalFormatting sqref="CH114:CM114">
    <cfRule type="cellIs" dxfId="1384" priority="1367" operator="equal">
      <formula>0</formula>
    </cfRule>
    <cfRule type="cellIs" dxfId="1383" priority="1368" operator="equal">
      <formula>1</formula>
    </cfRule>
  </conditionalFormatting>
  <conditionalFormatting sqref="CH116:CM118 CH120:CM120">
    <cfRule type="cellIs" dxfId="1382" priority="1365" operator="equal">
      <formula>0</formula>
    </cfRule>
    <cfRule type="cellIs" dxfId="1381" priority="1366" operator="equal">
      <formula>1</formula>
    </cfRule>
  </conditionalFormatting>
  <conditionalFormatting sqref="CH125:CM126">
    <cfRule type="cellIs" dxfId="1380" priority="1363" operator="equal">
      <formula>0</formula>
    </cfRule>
    <cfRule type="cellIs" dxfId="1379" priority="1364" operator="equal">
      <formula>1</formula>
    </cfRule>
  </conditionalFormatting>
  <conditionalFormatting sqref="CH28:CM28">
    <cfRule type="cellIs" dxfId="1378" priority="1361" operator="equal">
      <formula>0</formula>
    </cfRule>
    <cfRule type="cellIs" dxfId="1377" priority="1362" operator="equal">
      <formula>1</formula>
    </cfRule>
  </conditionalFormatting>
  <conditionalFormatting sqref="CH36:CM36">
    <cfRule type="cellIs" dxfId="1376" priority="1359" operator="equal">
      <formula>0</formula>
    </cfRule>
    <cfRule type="cellIs" dxfId="1375" priority="1360" operator="equal">
      <formula>1</formula>
    </cfRule>
  </conditionalFormatting>
  <conditionalFormatting sqref="CH38:CM38">
    <cfRule type="cellIs" dxfId="1374" priority="1357" operator="equal">
      <formula>0</formula>
    </cfRule>
    <cfRule type="cellIs" dxfId="1373" priority="1358" operator="equal">
      <formula>1</formula>
    </cfRule>
  </conditionalFormatting>
  <conditionalFormatting sqref="CH40:CM41">
    <cfRule type="cellIs" dxfId="1372" priority="1355" operator="equal">
      <formula>0</formula>
    </cfRule>
    <cfRule type="cellIs" dxfId="1371" priority="1356" operator="equal">
      <formula>1</formula>
    </cfRule>
  </conditionalFormatting>
  <conditionalFormatting sqref="CH43:CM43">
    <cfRule type="cellIs" dxfId="1370" priority="1353" operator="equal">
      <formula>0</formula>
    </cfRule>
    <cfRule type="cellIs" dxfId="1369" priority="1354" operator="equal">
      <formula>1</formula>
    </cfRule>
  </conditionalFormatting>
  <conditionalFormatting sqref="CH46:CM46">
    <cfRule type="cellIs" dxfId="1368" priority="1351" operator="equal">
      <formula>0</formula>
    </cfRule>
    <cfRule type="cellIs" dxfId="1367" priority="1352" operator="equal">
      <formula>1</formula>
    </cfRule>
  </conditionalFormatting>
  <conditionalFormatting sqref="CH50:CM52">
    <cfRule type="cellIs" dxfId="1366" priority="1349" operator="equal">
      <formula>0</formula>
    </cfRule>
    <cfRule type="cellIs" dxfId="1365" priority="1350" operator="equal">
      <formula>1</formula>
    </cfRule>
  </conditionalFormatting>
  <conditionalFormatting sqref="CH54:CM54">
    <cfRule type="cellIs" dxfId="1364" priority="1347" operator="equal">
      <formula>0</formula>
    </cfRule>
    <cfRule type="cellIs" dxfId="1363" priority="1348" operator="equal">
      <formula>1</formula>
    </cfRule>
  </conditionalFormatting>
  <conditionalFormatting sqref="CH56:CM56">
    <cfRule type="cellIs" dxfId="1362" priority="1345" operator="equal">
      <formula>0</formula>
    </cfRule>
    <cfRule type="cellIs" dxfId="1361" priority="1346" operator="equal">
      <formula>1</formula>
    </cfRule>
  </conditionalFormatting>
  <conditionalFormatting sqref="CH61:CM61">
    <cfRule type="cellIs" dxfId="1360" priority="1343" operator="equal">
      <formula>0</formula>
    </cfRule>
    <cfRule type="cellIs" dxfId="1359" priority="1344" operator="equal">
      <formula>1</formula>
    </cfRule>
  </conditionalFormatting>
  <conditionalFormatting sqref="CH64:CM67">
    <cfRule type="cellIs" dxfId="1358" priority="1341" operator="equal">
      <formula>0</formula>
    </cfRule>
    <cfRule type="cellIs" dxfId="1357" priority="1342" operator="equal">
      <formula>1</formula>
    </cfRule>
  </conditionalFormatting>
  <conditionalFormatting sqref="CH69:CM69">
    <cfRule type="cellIs" dxfId="1356" priority="1339" operator="equal">
      <formula>0</formula>
    </cfRule>
    <cfRule type="cellIs" dxfId="1355" priority="1340" operator="equal">
      <formula>1</formula>
    </cfRule>
  </conditionalFormatting>
  <conditionalFormatting sqref="CH71:CM71">
    <cfRule type="cellIs" dxfId="1354" priority="1337" operator="equal">
      <formula>0</formula>
    </cfRule>
    <cfRule type="cellIs" dxfId="1353" priority="1338" operator="equal">
      <formula>1</formula>
    </cfRule>
  </conditionalFormatting>
  <conditionalFormatting sqref="CH73:CM73">
    <cfRule type="cellIs" dxfId="1352" priority="1335" operator="equal">
      <formula>0</formula>
    </cfRule>
    <cfRule type="cellIs" dxfId="1351" priority="1336" operator="equal">
      <formula>1</formula>
    </cfRule>
  </conditionalFormatting>
  <conditionalFormatting sqref="CH74:CM74">
    <cfRule type="cellIs" dxfId="1350" priority="1333" operator="equal">
      <formula>0</formula>
    </cfRule>
    <cfRule type="cellIs" dxfId="1349" priority="1334" operator="equal">
      <formula>1</formula>
    </cfRule>
  </conditionalFormatting>
  <conditionalFormatting sqref="CH78:CM78">
    <cfRule type="cellIs" dxfId="1348" priority="1331" operator="equal">
      <formula>0</formula>
    </cfRule>
    <cfRule type="cellIs" dxfId="1347" priority="1332" operator="equal">
      <formula>1</formula>
    </cfRule>
  </conditionalFormatting>
  <conditionalFormatting sqref="CH80:CM80">
    <cfRule type="cellIs" dxfId="1346" priority="1329" operator="equal">
      <formula>0</formula>
    </cfRule>
    <cfRule type="cellIs" dxfId="1345" priority="1330" operator="equal">
      <formula>1</formula>
    </cfRule>
  </conditionalFormatting>
  <conditionalFormatting sqref="CH87:CM87">
    <cfRule type="cellIs" dxfId="1344" priority="1327" operator="equal">
      <formula>0</formula>
    </cfRule>
    <cfRule type="cellIs" dxfId="1343" priority="1328" operator="equal">
      <formula>1</formula>
    </cfRule>
  </conditionalFormatting>
  <conditionalFormatting sqref="CH93:CM93">
    <cfRule type="cellIs" dxfId="1342" priority="1325" operator="equal">
      <formula>0</formula>
    </cfRule>
    <cfRule type="cellIs" dxfId="1341" priority="1326" operator="equal">
      <formula>1</formula>
    </cfRule>
  </conditionalFormatting>
  <conditionalFormatting sqref="CH96:CM96">
    <cfRule type="cellIs" dxfId="1340" priority="1323" operator="equal">
      <formula>0</formula>
    </cfRule>
    <cfRule type="cellIs" dxfId="1339" priority="1324" operator="equal">
      <formula>1</formula>
    </cfRule>
  </conditionalFormatting>
  <conditionalFormatting sqref="CH98:CM98">
    <cfRule type="cellIs" dxfId="1338" priority="1321" operator="equal">
      <formula>0</formula>
    </cfRule>
    <cfRule type="cellIs" dxfId="1337" priority="1322" operator="equal">
      <formula>1</formula>
    </cfRule>
  </conditionalFormatting>
  <conditionalFormatting sqref="CH99:CM100">
    <cfRule type="cellIs" dxfId="1336" priority="1319" operator="equal">
      <formula>0</formula>
    </cfRule>
    <cfRule type="cellIs" dxfId="1335" priority="1320" operator="equal">
      <formula>1</formula>
    </cfRule>
  </conditionalFormatting>
  <conditionalFormatting sqref="CH17:CM17">
    <cfRule type="cellIs" dxfId="1334" priority="1299" operator="equal">
      <formula>0</formula>
    </cfRule>
    <cfRule type="cellIs" dxfId="1333" priority="1300" operator="equal">
      <formula>1</formula>
    </cfRule>
  </conditionalFormatting>
  <conditionalFormatting sqref="CH107:CM107">
    <cfRule type="cellIs" dxfId="1332" priority="1317" operator="equal">
      <formula>0</formula>
    </cfRule>
    <cfRule type="cellIs" dxfId="1331" priority="1318" operator="equal">
      <formula>1</formula>
    </cfRule>
  </conditionalFormatting>
  <conditionalFormatting sqref="CH108:CM109">
    <cfRule type="cellIs" dxfId="1330" priority="1315" operator="equal">
      <formula>0</formula>
    </cfRule>
    <cfRule type="cellIs" dxfId="1329" priority="1316" operator="equal">
      <formula>1</formula>
    </cfRule>
  </conditionalFormatting>
  <conditionalFormatting sqref="CH113:CM113">
    <cfRule type="cellIs" dxfId="1328" priority="1313" operator="equal">
      <formula>0</formula>
    </cfRule>
    <cfRule type="cellIs" dxfId="1327" priority="1314" operator="equal">
      <formula>1</formula>
    </cfRule>
  </conditionalFormatting>
  <conditionalFormatting sqref="CH115:CM115">
    <cfRule type="cellIs" dxfId="1326" priority="1311" operator="equal">
      <formula>0</formula>
    </cfRule>
    <cfRule type="cellIs" dxfId="1325" priority="1312" operator="equal">
      <formula>1</formula>
    </cfRule>
  </conditionalFormatting>
  <conditionalFormatting sqref="CH110:CM112">
    <cfRule type="cellIs" dxfId="1324" priority="1309" operator="equal">
      <formula>0</formula>
    </cfRule>
    <cfRule type="cellIs" dxfId="1323" priority="1310" operator="equal">
      <formula>1</formula>
    </cfRule>
  </conditionalFormatting>
  <conditionalFormatting sqref="CH119:CM119">
    <cfRule type="cellIs" dxfId="1322" priority="1307" operator="equal">
      <formula>0</formula>
    </cfRule>
    <cfRule type="cellIs" dxfId="1321" priority="1308" operator="equal">
      <formula>1</formula>
    </cfRule>
  </conditionalFormatting>
  <conditionalFormatting sqref="CH121:CM121">
    <cfRule type="cellIs" dxfId="1320" priority="1305" operator="equal">
      <formula>0</formula>
    </cfRule>
    <cfRule type="cellIs" dxfId="1319" priority="1306" operator="equal">
      <formula>1</formula>
    </cfRule>
  </conditionalFormatting>
  <conditionalFormatting sqref="CH122:CM123">
    <cfRule type="cellIs" dxfId="1318" priority="1303" operator="equal">
      <formula>0</formula>
    </cfRule>
    <cfRule type="cellIs" dxfId="1317" priority="1304" operator="equal">
      <formula>1</formula>
    </cfRule>
  </conditionalFormatting>
  <conditionalFormatting sqref="CH15:CM15">
    <cfRule type="cellIs" dxfId="1316" priority="1301" operator="equal">
      <formula>0</formula>
    </cfRule>
    <cfRule type="cellIs" dxfId="1315" priority="1302" operator="equal">
      <formula>1</formula>
    </cfRule>
  </conditionalFormatting>
  <conditionalFormatting sqref="CY57:DD57 CY62:DD62 CY70:DD70 CY75:DD75 CY97:DD97 CY106:DD106 CY124:DD124 CY12:DD13">
    <cfRule type="cellIs" dxfId="1314" priority="1297" operator="equal">
      <formula>0</formula>
    </cfRule>
    <cfRule type="cellIs" dxfId="1313" priority="1298" operator="equal">
      <formula>1</formula>
    </cfRule>
  </conditionalFormatting>
  <conditionalFormatting sqref="CY16:DD16">
    <cfRule type="cellIs" dxfId="1312" priority="1295" operator="equal">
      <formula>0</formula>
    </cfRule>
    <cfRule type="cellIs" dxfId="1311" priority="1296" operator="equal">
      <formula>1</formula>
    </cfRule>
  </conditionalFormatting>
  <conditionalFormatting sqref="CY19:DD27 CY29:DD31">
    <cfRule type="cellIs" dxfId="1310" priority="1293" operator="equal">
      <formula>0</formula>
    </cfRule>
    <cfRule type="cellIs" dxfId="1309" priority="1294" operator="equal">
      <formula>1</formula>
    </cfRule>
  </conditionalFormatting>
  <conditionalFormatting sqref="CY33:DD35 CY37:DD37 CY39:DD39">
    <cfRule type="cellIs" dxfId="1308" priority="1291" operator="equal">
      <formula>0</formula>
    </cfRule>
    <cfRule type="cellIs" dxfId="1307" priority="1292" operator="equal">
      <formula>1</formula>
    </cfRule>
  </conditionalFormatting>
  <conditionalFormatting sqref="CY44:DD45 CY47:DD49">
    <cfRule type="cellIs" dxfId="1306" priority="1289" operator="equal">
      <formula>0</formula>
    </cfRule>
    <cfRule type="cellIs" dxfId="1305" priority="1290" operator="equal">
      <formula>1</formula>
    </cfRule>
  </conditionalFormatting>
  <conditionalFormatting sqref="CY55:DD55">
    <cfRule type="cellIs" dxfId="1304" priority="1287" operator="equal">
      <formula>0</formula>
    </cfRule>
    <cfRule type="cellIs" dxfId="1303" priority="1288" operator="equal">
      <formula>1</formula>
    </cfRule>
  </conditionalFormatting>
  <conditionalFormatting sqref="CY58:DD58">
    <cfRule type="cellIs" dxfId="1302" priority="1285" operator="equal">
      <formula>0</formula>
    </cfRule>
    <cfRule type="cellIs" dxfId="1301" priority="1286" operator="equal">
      <formula>1</formula>
    </cfRule>
  </conditionalFormatting>
  <conditionalFormatting sqref="CY59:DD59">
    <cfRule type="cellIs" dxfId="1300" priority="1283" operator="equal">
      <formula>0</formula>
    </cfRule>
    <cfRule type="cellIs" dxfId="1299" priority="1284" operator="equal">
      <formula>1</formula>
    </cfRule>
  </conditionalFormatting>
  <conditionalFormatting sqref="CY14:DD14">
    <cfRule type="cellIs" dxfId="1298" priority="1281" operator="equal">
      <formula>0</formula>
    </cfRule>
    <cfRule type="cellIs" dxfId="1297" priority="1282" operator="equal">
      <formula>1</formula>
    </cfRule>
  </conditionalFormatting>
  <conditionalFormatting sqref="CY18:DD18">
    <cfRule type="cellIs" dxfId="1296" priority="1279" operator="equal">
      <formula>0</formula>
    </cfRule>
    <cfRule type="cellIs" dxfId="1295" priority="1280" operator="equal">
      <formula>1</formula>
    </cfRule>
  </conditionalFormatting>
  <conditionalFormatting sqref="CY32:DD32">
    <cfRule type="cellIs" dxfId="1294" priority="1277" operator="equal">
      <formula>0</formula>
    </cfRule>
    <cfRule type="cellIs" dxfId="1293" priority="1278" operator="equal">
      <formula>1</formula>
    </cfRule>
  </conditionalFormatting>
  <conditionalFormatting sqref="CY42:DD42">
    <cfRule type="cellIs" dxfId="1292" priority="1275" operator="equal">
      <formula>0</formula>
    </cfRule>
    <cfRule type="cellIs" dxfId="1291" priority="1276" operator="equal">
      <formula>1</formula>
    </cfRule>
  </conditionalFormatting>
  <conditionalFormatting sqref="CY53:DD53">
    <cfRule type="cellIs" dxfId="1290" priority="1273" operator="equal">
      <formula>0</formula>
    </cfRule>
    <cfRule type="cellIs" dxfId="1289" priority="1274" operator="equal">
      <formula>1</formula>
    </cfRule>
  </conditionalFormatting>
  <conditionalFormatting sqref="CY60:DD60">
    <cfRule type="cellIs" dxfId="1288" priority="1271" operator="equal">
      <formula>0</formula>
    </cfRule>
    <cfRule type="cellIs" dxfId="1287" priority="1272" operator="equal">
      <formula>1</formula>
    </cfRule>
  </conditionalFormatting>
  <conditionalFormatting sqref="CY63:DD63">
    <cfRule type="cellIs" dxfId="1286" priority="1269" operator="equal">
      <formula>0</formula>
    </cfRule>
    <cfRule type="cellIs" dxfId="1285" priority="1270" operator="equal">
      <formula>1</formula>
    </cfRule>
  </conditionalFormatting>
  <conditionalFormatting sqref="CY68:DD68">
    <cfRule type="cellIs" dxfId="1284" priority="1267" operator="equal">
      <formula>0</formula>
    </cfRule>
    <cfRule type="cellIs" dxfId="1283" priority="1268" operator="equal">
      <formula>1</formula>
    </cfRule>
  </conditionalFormatting>
  <conditionalFormatting sqref="CY72:DD72">
    <cfRule type="cellIs" dxfId="1282" priority="1265" operator="equal">
      <formula>0</formula>
    </cfRule>
    <cfRule type="cellIs" dxfId="1281" priority="1266" operator="equal">
      <formula>1</formula>
    </cfRule>
  </conditionalFormatting>
  <conditionalFormatting sqref="CY76:DD76">
    <cfRule type="cellIs" dxfId="1280" priority="1263" operator="equal">
      <formula>0</formula>
    </cfRule>
    <cfRule type="cellIs" dxfId="1279" priority="1264" operator="equal">
      <formula>1</formula>
    </cfRule>
  </conditionalFormatting>
  <conditionalFormatting sqref="CY77:DD77">
    <cfRule type="cellIs" dxfId="1278" priority="1261" operator="equal">
      <formula>0</formula>
    </cfRule>
    <cfRule type="cellIs" dxfId="1277" priority="1262" operator="equal">
      <formula>1</formula>
    </cfRule>
  </conditionalFormatting>
  <conditionalFormatting sqref="CY79:DD79">
    <cfRule type="cellIs" dxfId="1276" priority="1259" operator="equal">
      <formula>0</formula>
    </cfRule>
    <cfRule type="cellIs" dxfId="1275" priority="1260" operator="equal">
      <formula>1</formula>
    </cfRule>
  </conditionalFormatting>
  <conditionalFormatting sqref="CY81:DD86">
    <cfRule type="cellIs" dxfId="1274" priority="1257" operator="equal">
      <formula>0</formula>
    </cfRule>
    <cfRule type="cellIs" dxfId="1273" priority="1258" operator="equal">
      <formula>1</formula>
    </cfRule>
  </conditionalFormatting>
  <conditionalFormatting sqref="CY88:DD92">
    <cfRule type="cellIs" dxfId="1272" priority="1255" operator="equal">
      <formula>0</formula>
    </cfRule>
    <cfRule type="cellIs" dxfId="1271" priority="1256" operator="equal">
      <formula>1</formula>
    </cfRule>
  </conditionalFormatting>
  <conditionalFormatting sqref="CY94:DD95">
    <cfRule type="cellIs" dxfId="1270" priority="1253" operator="equal">
      <formula>0</formula>
    </cfRule>
    <cfRule type="cellIs" dxfId="1269" priority="1254" operator="equal">
      <formula>1</formula>
    </cfRule>
  </conditionalFormatting>
  <conditionalFormatting sqref="CY101:DD105">
    <cfRule type="cellIs" dxfId="1268" priority="1251" operator="equal">
      <formula>0</formula>
    </cfRule>
    <cfRule type="cellIs" dxfId="1267" priority="1252" operator="equal">
      <formula>1</formula>
    </cfRule>
  </conditionalFormatting>
  <conditionalFormatting sqref="CY114:DD114">
    <cfRule type="cellIs" dxfId="1266" priority="1249" operator="equal">
      <formula>0</formula>
    </cfRule>
    <cfRule type="cellIs" dxfId="1265" priority="1250" operator="equal">
      <formula>1</formula>
    </cfRule>
  </conditionalFormatting>
  <conditionalFormatting sqref="CY116:DD118 CY120:DD120">
    <cfRule type="cellIs" dxfId="1264" priority="1247" operator="equal">
      <formula>0</formula>
    </cfRule>
    <cfRule type="cellIs" dxfId="1263" priority="1248" operator="equal">
      <formula>1</formula>
    </cfRule>
  </conditionalFormatting>
  <conditionalFormatting sqref="CY125:DD126">
    <cfRule type="cellIs" dxfId="1262" priority="1245" operator="equal">
      <formula>0</formula>
    </cfRule>
    <cfRule type="cellIs" dxfId="1261" priority="1246" operator="equal">
      <formula>1</formula>
    </cfRule>
  </conditionalFormatting>
  <conditionalFormatting sqref="CY28:DD28">
    <cfRule type="cellIs" dxfId="1260" priority="1243" operator="equal">
      <formula>0</formula>
    </cfRule>
    <cfRule type="cellIs" dxfId="1259" priority="1244" operator="equal">
      <formula>1</formula>
    </cfRule>
  </conditionalFormatting>
  <conditionalFormatting sqref="CY36:DD36">
    <cfRule type="cellIs" dxfId="1258" priority="1241" operator="equal">
      <formula>0</formula>
    </cfRule>
    <cfRule type="cellIs" dxfId="1257" priority="1242" operator="equal">
      <formula>1</formula>
    </cfRule>
  </conditionalFormatting>
  <conditionalFormatting sqref="CY38:DD38">
    <cfRule type="cellIs" dxfId="1256" priority="1239" operator="equal">
      <formula>0</formula>
    </cfRule>
    <cfRule type="cellIs" dxfId="1255" priority="1240" operator="equal">
      <formula>1</formula>
    </cfRule>
  </conditionalFormatting>
  <conditionalFormatting sqref="CY40:DD41">
    <cfRule type="cellIs" dxfId="1254" priority="1237" operator="equal">
      <formula>0</formula>
    </cfRule>
    <cfRule type="cellIs" dxfId="1253" priority="1238" operator="equal">
      <formula>1</formula>
    </cfRule>
  </conditionalFormatting>
  <conditionalFormatting sqref="CY43:DD43">
    <cfRule type="cellIs" dxfId="1252" priority="1235" operator="equal">
      <formula>0</formula>
    </cfRule>
    <cfRule type="cellIs" dxfId="1251" priority="1236" operator="equal">
      <formula>1</formula>
    </cfRule>
  </conditionalFormatting>
  <conditionalFormatting sqref="CY46:DD46">
    <cfRule type="cellIs" dxfId="1250" priority="1233" operator="equal">
      <formula>0</formula>
    </cfRule>
    <cfRule type="cellIs" dxfId="1249" priority="1234" operator="equal">
      <formula>1</formula>
    </cfRule>
  </conditionalFormatting>
  <conditionalFormatting sqref="CY50:DD52">
    <cfRule type="cellIs" dxfId="1248" priority="1231" operator="equal">
      <formula>0</formula>
    </cfRule>
    <cfRule type="cellIs" dxfId="1247" priority="1232" operator="equal">
      <formula>1</formula>
    </cfRule>
  </conditionalFormatting>
  <conditionalFormatting sqref="CY54:DD54">
    <cfRule type="cellIs" dxfId="1246" priority="1229" operator="equal">
      <formula>0</formula>
    </cfRule>
    <cfRule type="cellIs" dxfId="1245" priority="1230" operator="equal">
      <formula>1</formula>
    </cfRule>
  </conditionalFormatting>
  <conditionalFormatting sqref="CY56:DD56">
    <cfRule type="cellIs" dxfId="1244" priority="1227" operator="equal">
      <formula>0</formula>
    </cfRule>
    <cfRule type="cellIs" dxfId="1243" priority="1228" operator="equal">
      <formula>1</formula>
    </cfRule>
  </conditionalFormatting>
  <conditionalFormatting sqref="CY61:DD61">
    <cfRule type="cellIs" dxfId="1242" priority="1225" operator="equal">
      <formula>0</formula>
    </cfRule>
    <cfRule type="cellIs" dxfId="1241" priority="1226" operator="equal">
      <formula>1</formula>
    </cfRule>
  </conditionalFormatting>
  <conditionalFormatting sqref="CY64:DD67">
    <cfRule type="cellIs" dxfId="1240" priority="1223" operator="equal">
      <formula>0</formula>
    </cfRule>
    <cfRule type="cellIs" dxfId="1239" priority="1224" operator="equal">
      <formula>1</formula>
    </cfRule>
  </conditionalFormatting>
  <conditionalFormatting sqref="CY69:DD69">
    <cfRule type="cellIs" dxfId="1238" priority="1221" operator="equal">
      <formula>0</formula>
    </cfRule>
    <cfRule type="cellIs" dxfId="1237" priority="1222" operator="equal">
      <formula>1</formula>
    </cfRule>
  </conditionalFormatting>
  <conditionalFormatting sqref="CY71:DD71">
    <cfRule type="cellIs" dxfId="1236" priority="1219" operator="equal">
      <formula>0</formula>
    </cfRule>
    <cfRule type="cellIs" dxfId="1235" priority="1220" operator="equal">
      <formula>1</formula>
    </cfRule>
  </conditionalFormatting>
  <conditionalFormatting sqref="CY73:DD73">
    <cfRule type="cellIs" dxfId="1234" priority="1217" operator="equal">
      <formula>0</formula>
    </cfRule>
    <cfRule type="cellIs" dxfId="1233" priority="1218" operator="equal">
      <formula>1</formula>
    </cfRule>
  </conditionalFormatting>
  <conditionalFormatting sqref="CY74:DD74">
    <cfRule type="cellIs" dxfId="1232" priority="1215" operator="equal">
      <formula>0</formula>
    </cfRule>
    <cfRule type="cellIs" dxfId="1231" priority="1216" operator="equal">
      <formula>1</formula>
    </cfRule>
  </conditionalFormatting>
  <conditionalFormatting sqref="CY78:DD78">
    <cfRule type="cellIs" dxfId="1230" priority="1213" operator="equal">
      <formula>0</formula>
    </cfRule>
    <cfRule type="cellIs" dxfId="1229" priority="1214" operator="equal">
      <formula>1</formula>
    </cfRule>
  </conditionalFormatting>
  <conditionalFormatting sqref="CY80:DD80">
    <cfRule type="cellIs" dxfId="1228" priority="1211" operator="equal">
      <formula>0</formula>
    </cfRule>
    <cfRule type="cellIs" dxfId="1227" priority="1212" operator="equal">
      <formula>1</formula>
    </cfRule>
  </conditionalFormatting>
  <conditionalFormatting sqref="CY87:DD87">
    <cfRule type="cellIs" dxfId="1226" priority="1209" operator="equal">
      <formula>0</formula>
    </cfRule>
    <cfRule type="cellIs" dxfId="1225" priority="1210" operator="equal">
      <formula>1</formula>
    </cfRule>
  </conditionalFormatting>
  <conditionalFormatting sqref="CY93:DD93">
    <cfRule type="cellIs" dxfId="1224" priority="1207" operator="equal">
      <formula>0</formula>
    </cfRule>
    <cfRule type="cellIs" dxfId="1223" priority="1208" operator="equal">
      <formula>1</formula>
    </cfRule>
  </conditionalFormatting>
  <conditionalFormatting sqref="CY96:DD96">
    <cfRule type="cellIs" dxfId="1222" priority="1205" operator="equal">
      <formula>0</formula>
    </cfRule>
    <cfRule type="cellIs" dxfId="1221" priority="1206" operator="equal">
      <formula>1</formula>
    </cfRule>
  </conditionalFormatting>
  <conditionalFormatting sqref="CY98:DD98">
    <cfRule type="cellIs" dxfId="1220" priority="1203" operator="equal">
      <formula>0</formula>
    </cfRule>
    <cfRule type="cellIs" dxfId="1219" priority="1204" operator="equal">
      <formula>1</formula>
    </cfRule>
  </conditionalFormatting>
  <conditionalFormatting sqref="CY99:DD100">
    <cfRule type="cellIs" dxfId="1218" priority="1201" operator="equal">
      <formula>0</formula>
    </cfRule>
    <cfRule type="cellIs" dxfId="1217" priority="1202" operator="equal">
      <formula>1</formula>
    </cfRule>
  </conditionalFormatting>
  <conditionalFormatting sqref="CY17:DD17">
    <cfRule type="cellIs" dxfId="1216" priority="1181" operator="equal">
      <formula>0</formula>
    </cfRule>
    <cfRule type="cellIs" dxfId="1215" priority="1182" operator="equal">
      <formula>1</formula>
    </cfRule>
  </conditionalFormatting>
  <conditionalFormatting sqref="CY107:DD107">
    <cfRule type="cellIs" dxfId="1214" priority="1199" operator="equal">
      <formula>0</formula>
    </cfRule>
    <cfRule type="cellIs" dxfId="1213" priority="1200" operator="equal">
      <formula>1</formula>
    </cfRule>
  </conditionalFormatting>
  <conditionalFormatting sqref="CY108:DD109">
    <cfRule type="cellIs" dxfId="1212" priority="1197" operator="equal">
      <formula>0</formula>
    </cfRule>
    <cfRule type="cellIs" dxfId="1211" priority="1198" operator="equal">
      <formula>1</formula>
    </cfRule>
  </conditionalFormatting>
  <conditionalFormatting sqref="CY113:DD113">
    <cfRule type="cellIs" dxfId="1210" priority="1195" operator="equal">
      <formula>0</formula>
    </cfRule>
    <cfRule type="cellIs" dxfId="1209" priority="1196" operator="equal">
      <formula>1</formula>
    </cfRule>
  </conditionalFormatting>
  <conditionalFormatting sqref="CY115:DD115">
    <cfRule type="cellIs" dxfId="1208" priority="1193" operator="equal">
      <formula>0</formula>
    </cfRule>
    <cfRule type="cellIs" dxfId="1207" priority="1194" operator="equal">
      <formula>1</formula>
    </cfRule>
  </conditionalFormatting>
  <conditionalFormatting sqref="CY110:DD112">
    <cfRule type="cellIs" dxfId="1206" priority="1191" operator="equal">
      <formula>0</formula>
    </cfRule>
    <cfRule type="cellIs" dxfId="1205" priority="1192" operator="equal">
      <formula>1</formula>
    </cfRule>
  </conditionalFormatting>
  <conditionalFormatting sqref="CY119:DD119">
    <cfRule type="cellIs" dxfId="1204" priority="1189" operator="equal">
      <formula>0</formula>
    </cfRule>
    <cfRule type="cellIs" dxfId="1203" priority="1190" operator="equal">
      <formula>1</formula>
    </cfRule>
  </conditionalFormatting>
  <conditionalFormatting sqref="CY121:DD121">
    <cfRule type="cellIs" dxfId="1202" priority="1187" operator="equal">
      <formula>0</formula>
    </cfRule>
    <cfRule type="cellIs" dxfId="1201" priority="1188" operator="equal">
      <formula>1</formula>
    </cfRule>
  </conditionalFormatting>
  <conditionalFormatting sqref="CY122:DD123">
    <cfRule type="cellIs" dxfId="1200" priority="1185" operator="equal">
      <formula>0</formula>
    </cfRule>
    <cfRule type="cellIs" dxfId="1199" priority="1186" operator="equal">
      <formula>1</formula>
    </cfRule>
  </conditionalFormatting>
  <conditionalFormatting sqref="CY15:DD15">
    <cfRule type="cellIs" dxfId="1198" priority="1183" operator="equal">
      <formula>0</formula>
    </cfRule>
    <cfRule type="cellIs" dxfId="1197" priority="1184" operator="equal">
      <formula>1</formula>
    </cfRule>
  </conditionalFormatting>
  <conditionalFormatting sqref="DP57:DU57 DP62:DU62 DP70:DU70 DP75:DU75 DP97:DU97 DP106:DU106 DP124:DU124 DP12:DU13">
    <cfRule type="cellIs" dxfId="1196" priority="1179" operator="equal">
      <formula>0</formula>
    </cfRule>
    <cfRule type="cellIs" dxfId="1195" priority="1180" operator="equal">
      <formula>1</formula>
    </cfRule>
  </conditionalFormatting>
  <conditionalFormatting sqref="DP16:DU16">
    <cfRule type="cellIs" dxfId="1194" priority="1177" operator="equal">
      <formula>0</formula>
    </cfRule>
    <cfRule type="cellIs" dxfId="1193" priority="1178" operator="equal">
      <formula>1</formula>
    </cfRule>
  </conditionalFormatting>
  <conditionalFormatting sqref="DP19:DU27 DP29:DU31">
    <cfRule type="cellIs" dxfId="1192" priority="1175" operator="equal">
      <formula>0</formula>
    </cfRule>
    <cfRule type="cellIs" dxfId="1191" priority="1176" operator="equal">
      <formula>1</formula>
    </cfRule>
  </conditionalFormatting>
  <conditionalFormatting sqref="DP33:DU35 DP37:DU37 DP39:DU39">
    <cfRule type="cellIs" dxfId="1190" priority="1173" operator="equal">
      <formula>0</formula>
    </cfRule>
    <cfRule type="cellIs" dxfId="1189" priority="1174" operator="equal">
      <formula>1</formula>
    </cfRule>
  </conditionalFormatting>
  <conditionalFormatting sqref="DP44:DU45 DP47:DU49">
    <cfRule type="cellIs" dxfId="1188" priority="1171" operator="equal">
      <formula>0</formula>
    </cfRule>
    <cfRule type="cellIs" dxfId="1187" priority="1172" operator="equal">
      <formula>1</formula>
    </cfRule>
  </conditionalFormatting>
  <conditionalFormatting sqref="DP55:DU55">
    <cfRule type="cellIs" dxfId="1186" priority="1169" operator="equal">
      <formula>0</formula>
    </cfRule>
    <cfRule type="cellIs" dxfId="1185" priority="1170" operator="equal">
      <formula>1</formula>
    </cfRule>
  </conditionalFormatting>
  <conditionalFormatting sqref="DP58:DU58">
    <cfRule type="cellIs" dxfId="1184" priority="1167" operator="equal">
      <formula>0</formula>
    </cfRule>
    <cfRule type="cellIs" dxfId="1183" priority="1168" operator="equal">
      <formula>1</formula>
    </cfRule>
  </conditionalFormatting>
  <conditionalFormatting sqref="DP59:DU59">
    <cfRule type="cellIs" dxfId="1182" priority="1165" operator="equal">
      <formula>0</formula>
    </cfRule>
    <cfRule type="cellIs" dxfId="1181" priority="1166" operator="equal">
      <formula>1</formula>
    </cfRule>
  </conditionalFormatting>
  <conditionalFormatting sqref="DP14:DU14">
    <cfRule type="cellIs" dxfId="1180" priority="1163" operator="equal">
      <formula>0</formula>
    </cfRule>
    <cfRule type="cellIs" dxfId="1179" priority="1164" operator="equal">
      <formula>1</formula>
    </cfRule>
  </conditionalFormatting>
  <conditionalFormatting sqref="DP18:DU18">
    <cfRule type="cellIs" dxfId="1178" priority="1161" operator="equal">
      <formula>0</formula>
    </cfRule>
    <cfRule type="cellIs" dxfId="1177" priority="1162" operator="equal">
      <formula>1</formula>
    </cfRule>
  </conditionalFormatting>
  <conditionalFormatting sqref="DP32:DU32">
    <cfRule type="cellIs" dxfId="1176" priority="1159" operator="equal">
      <formula>0</formula>
    </cfRule>
    <cfRule type="cellIs" dxfId="1175" priority="1160" operator="equal">
      <formula>1</formula>
    </cfRule>
  </conditionalFormatting>
  <conditionalFormatting sqref="DP42:DU42">
    <cfRule type="cellIs" dxfId="1174" priority="1157" operator="equal">
      <formula>0</formula>
    </cfRule>
    <cfRule type="cellIs" dxfId="1173" priority="1158" operator="equal">
      <formula>1</formula>
    </cfRule>
  </conditionalFormatting>
  <conditionalFormatting sqref="DP53:DU53">
    <cfRule type="cellIs" dxfId="1172" priority="1155" operator="equal">
      <formula>0</formula>
    </cfRule>
    <cfRule type="cellIs" dxfId="1171" priority="1156" operator="equal">
      <formula>1</formula>
    </cfRule>
  </conditionalFormatting>
  <conditionalFormatting sqref="DP60:DU60">
    <cfRule type="cellIs" dxfId="1170" priority="1153" operator="equal">
      <formula>0</formula>
    </cfRule>
    <cfRule type="cellIs" dxfId="1169" priority="1154" operator="equal">
      <formula>1</formula>
    </cfRule>
  </conditionalFormatting>
  <conditionalFormatting sqref="DP63:DU63">
    <cfRule type="cellIs" dxfId="1168" priority="1151" operator="equal">
      <formula>0</formula>
    </cfRule>
    <cfRule type="cellIs" dxfId="1167" priority="1152" operator="equal">
      <formula>1</formula>
    </cfRule>
  </conditionalFormatting>
  <conditionalFormatting sqref="DP68:DU68">
    <cfRule type="cellIs" dxfId="1166" priority="1149" operator="equal">
      <formula>0</formula>
    </cfRule>
    <cfRule type="cellIs" dxfId="1165" priority="1150" operator="equal">
      <formula>1</formula>
    </cfRule>
  </conditionalFormatting>
  <conditionalFormatting sqref="DP72:DU72">
    <cfRule type="cellIs" dxfId="1164" priority="1147" operator="equal">
      <formula>0</formula>
    </cfRule>
    <cfRule type="cellIs" dxfId="1163" priority="1148" operator="equal">
      <formula>1</formula>
    </cfRule>
  </conditionalFormatting>
  <conditionalFormatting sqref="DP76:DU76">
    <cfRule type="cellIs" dxfId="1162" priority="1145" operator="equal">
      <formula>0</formula>
    </cfRule>
    <cfRule type="cellIs" dxfId="1161" priority="1146" operator="equal">
      <formula>1</formula>
    </cfRule>
  </conditionalFormatting>
  <conditionalFormatting sqref="DP77:DU77">
    <cfRule type="cellIs" dxfId="1160" priority="1143" operator="equal">
      <formula>0</formula>
    </cfRule>
    <cfRule type="cellIs" dxfId="1159" priority="1144" operator="equal">
      <formula>1</formula>
    </cfRule>
  </conditionalFormatting>
  <conditionalFormatting sqref="DP79:DU79">
    <cfRule type="cellIs" dxfId="1158" priority="1141" operator="equal">
      <formula>0</formula>
    </cfRule>
    <cfRule type="cellIs" dxfId="1157" priority="1142" operator="equal">
      <formula>1</formula>
    </cfRule>
  </conditionalFormatting>
  <conditionalFormatting sqref="DP81:DU86">
    <cfRule type="cellIs" dxfId="1156" priority="1139" operator="equal">
      <formula>0</formula>
    </cfRule>
    <cfRule type="cellIs" dxfId="1155" priority="1140" operator="equal">
      <formula>1</formula>
    </cfRule>
  </conditionalFormatting>
  <conditionalFormatting sqref="DP88:DU92">
    <cfRule type="cellIs" dxfId="1154" priority="1137" operator="equal">
      <formula>0</formula>
    </cfRule>
    <cfRule type="cellIs" dxfId="1153" priority="1138" operator="equal">
      <formula>1</formula>
    </cfRule>
  </conditionalFormatting>
  <conditionalFormatting sqref="DP94:DU95">
    <cfRule type="cellIs" dxfId="1152" priority="1135" operator="equal">
      <formula>0</formula>
    </cfRule>
    <cfRule type="cellIs" dxfId="1151" priority="1136" operator="equal">
      <formula>1</formula>
    </cfRule>
  </conditionalFormatting>
  <conditionalFormatting sqref="DP101:DU105">
    <cfRule type="cellIs" dxfId="1150" priority="1133" operator="equal">
      <formula>0</formula>
    </cfRule>
    <cfRule type="cellIs" dxfId="1149" priority="1134" operator="equal">
      <formula>1</formula>
    </cfRule>
  </conditionalFormatting>
  <conditionalFormatting sqref="DP114:DU114">
    <cfRule type="cellIs" dxfId="1148" priority="1131" operator="equal">
      <formula>0</formula>
    </cfRule>
    <cfRule type="cellIs" dxfId="1147" priority="1132" operator="equal">
      <formula>1</formula>
    </cfRule>
  </conditionalFormatting>
  <conditionalFormatting sqref="DP116:DU118 DP120:DU120">
    <cfRule type="cellIs" dxfId="1146" priority="1129" operator="equal">
      <formula>0</formula>
    </cfRule>
    <cfRule type="cellIs" dxfId="1145" priority="1130" operator="equal">
      <formula>1</formula>
    </cfRule>
  </conditionalFormatting>
  <conditionalFormatting sqref="DP125:DU126">
    <cfRule type="cellIs" dxfId="1144" priority="1127" operator="equal">
      <formula>0</formula>
    </cfRule>
    <cfRule type="cellIs" dxfId="1143" priority="1128" operator="equal">
      <formula>1</formula>
    </cfRule>
  </conditionalFormatting>
  <conditionalFormatting sqref="DP28:DU28">
    <cfRule type="cellIs" dxfId="1142" priority="1125" operator="equal">
      <formula>0</formula>
    </cfRule>
    <cfRule type="cellIs" dxfId="1141" priority="1126" operator="equal">
      <formula>1</formula>
    </cfRule>
  </conditionalFormatting>
  <conditionalFormatting sqref="DP36:DU36">
    <cfRule type="cellIs" dxfId="1140" priority="1123" operator="equal">
      <formula>0</formula>
    </cfRule>
    <cfRule type="cellIs" dxfId="1139" priority="1124" operator="equal">
      <formula>1</formula>
    </cfRule>
  </conditionalFormatting>
  <conditionalFormatting sqref="DP38:DU38">
    <cfRule type="cellIs" dxfId="1138" priority="1121" operator="equal">
      <formula>0</formula>
    </cfRule>
    <cfRule type="cellIs" dxfId="1137" priority="1122" operator="equal">
      <formula>1</formula>
    </cfRule>
  </conditionalFormatting>
  <conditionalFormatting sqref="DP40:DU41">
    <cfRule type="cellIs" dxfId="1136" priority="1119" operator="equal">
      <formula>0</formula>
    </cfRule>
    <cfRule type="cellIs" dxfId="1135" priority="1120" operator="equal">
      <formula>1</formula>
    </cfRule>
  </conditionalFormatting>
  <conditionalFormatting sqref="DP43:DU43">
    <cfRule type="cellIs" dxfId="1134" priority="1117" operator="equal">
      <formula>0</formula>
    </cfRule>
    <cfRule type="cellIs" dxfId="1133" priority="1118" operator="equal">
      <formula>1</formula>
    </cfRule>
  </conditionalFormatting>
  <conditionalFormatting sqref="DP46:DU46">
    <cfRule type="cellIs" dxfId="1132" priority="1115" operator="equal">
      <formula>0</formula>
    </cfRule>
    <cfRule type="cellIs" dxfId="1131" priority="1116" operator="equal">
      <formula>1</formula>
    </cfRule>
  </conditionalFormatting>
  <conditionalFormatting sqref="DP50:DU52">
    <cfRule type="cellIs" dxfId="1130" priority="1113" operator="equal">
      <formula>0</formula>
    </cfRule>
    <cfRule type="cellIs" dxfId="1129" priority="1114" operator="equal">
      <formula>1</formula>
    </cfRule>
  </conditionalFormatting>
  <conditionalFormatting sqref="DP54:DU54">
    <cfRule type="cellIs" dxfId="1128" priority="1111" operator="equal">
      <formula>0</formula>
    </cfRule>
    <cfRule type="cellIs" dxfId="1127" priority="1112" operator="equal">
      <formula>1</formula>
    </cfRule>
  </conditionalFormatting>
  <conditionalFormatting sqref="DP56:DU56">
    <cfRule type="cellIs" dxfId="1126" priority="1109" operator="equal">
      <formula>0</formula>
    </cfRule>
    <cfRule type="cellIs" dxfId="1125" priority="1110" operator="equal">
      <formula>1</formula>
    </cfRule>
  </conditionalFormatting>
  <conditionalFormatting sqref="DP61:DU61">
    <cfRule type="cellIs" dxfId="1124" priority="1107" operator="equal">
      <formula>0</formula>
    </cfRule>
    <cfRule type="cellIs" dxfId="1123" priority="1108" operator="equal">
      <formula>1</formula>
    </cfRule>
  </conditionalFormatting>
  <conditionalFormatting sqref="DP64:DU67">
    <cfRule type="cellIs" dxfId="1122" priority="1105" operator="equal">
      <formula>0</formula>
    </cfRule>
    <cfRule type="cellIs" dxfId="1121" priority="1106" operator="equal">
      <formula>1</formula>
    </cfRule>
  </conditionalFormatting>
  <conditionalFormatting sqref="DP69:DU69">
    <cfRule type="cellIs" dxfId="1120" priority="1103" operator="equal">
      <formula>0</formula>
    </cfRule>
    <cfRule type="cellIs" dxfId="1119" priority="1104" operator="equal">
      <formula>1</formula>
    </cfRule>
  </conditionalFormatting>
  <conditionalFormatting sqref="DP71:DU71">
    <cfRule type="cellIs" dxfId="1118" priority="1101" operator="equal">
      <formula>0</formula>
    </cfRule>
    <cfRule type="cellIs" dxfId="1117" priority="1102" operator="equal">
      <formula>1</formula>
    </cfRule>
  </conditionalFormatting>
  <conditionalFormatting sqref="DP73:DU73">
    <cfRule type="cellIs" dxfId="1116" priority="1099" operator="equal">
      <formula>0</formula>
    </cfRule>
    <cfRule type="cellIs" dxfId="1115" priority="1100" operator="equal">
      <formula>1</formula>
    </cfRule>
  </conditionalFormatting>
  <conditionalFormatting sqref="DP74:DU74">
    <cfRule type="cellIs" dxfId="1114" priority="1097" operator="equal">
      <formula>0</formula>
    </cfRule>
    <cfRule type="cellIs" dxfId="1113" priority="1098" operator="equal">
      <formula>1</formula>
    </cfRule>
  </conditionalFormatting>
  <conditionalFormatting sqref="DP78:DU78">
    <cfRule type="cellIs" dxfId="1112" priority="1095" operator="equal">
      <formula>0</formula>
    </cfRule>
    <cfRule type="cellIs" dxfId="1111" priority="1096" operator="equal">
      <formula>1</formula>
    </cfRule>
  </conditionalFormatting>
  <conditionalFormatting sqref="DP80:DU80">
    <cfRule type="cellIs" dxfId="1110" priority="1093" operator="equal">
      <formula>0</formula>
    </cfRule>
    <cfRule type="cellIs" dxfId="1109" priority="1094" operator="equal">
      <formula>1</formula>
    </cfRule>
  </conditionalFormatting>
  <conditionalFormatting sqref="DP87:DU87">
    <cfRule type="cellIs" dxfId="1108" priority="1091" operator="equal">
      <formula>0</formula>
    </cfRule>
    <cfRule type="cellIs" dxfId="1107" priority="1092" operator="equal">
      <formula>1</formula>
    </cfRule>
  </conditionalFormatting>
  <conditionalFormatting sqref="DP93:DU93">
    <cfRule type="cellIs" dxfId="1106" priority="1089" operator="equal">
      <formula>0</formula>
    </cfRule>
    <cfRule type="cellIs" dxfId="1105" priority="1090" operator="equal">
      <formula>1</formula>
    </cfRule>
  </conditionalFormatting>
  <conditionalFormatting sqref="DP96:DU96">
    <cfRule type="cellIs" dxfId="1104" priority="1087" operator="equal">
      <formula>0</formula>
    </cfRule>
    <cfRule type="cellIs" dxfId="1103" priority="1088" operator="equal">
      <formula>1</formula>
    </cfRule>
  </conditionalFormatting>
  <conditionalFormatting sqref="DP98:DU98">
    <cfRule type="cellIs" dxfId="1102" priority="1085" operator="equal">
      <formula>0</formula>
    </cfRule>
    <cfRule type="cellIs" dxfId="1101" priority="1086" operator="equal">
      <formula>1</formula>
    </cfRule>
  </conditionalFormatting>
  <conditionalFormatting sqref="DP99:DU100">
    <cfRule type="cellIs" dxfId="1100" priority="1083" operator="equal">
      <formula>0</formula>
    </cfRule>
    <cfRule type="cellIs" dxfId="1099" priority="1084" operator="equal">
      <formula>1</formula>
    </cfRule>
  </conditionalFormatting>
  <conditionalFormatting sqref="DP17:DU17">
    <cfRule type="cellIs" dxfId="1098" priority="1063" operator="equal">
      <formula>0</formula>
    </cfRule>
    <cfRule type="cellIs" dxfId="1097" priority="1064" operator="equal">
      <formula>1</formula>
    </cfRule>
  </conditionalFormatting>
  <conditionalFormatting sqref="DP107:DU107">
    <cfRule type="cellIs" dxfId="1096" priority="1081" operator="equal">
      <formula>0</formula>
    </cfRule>
    <cfRule type="cellIs" dxfId="1095" priority="1082" operator="equal">
      <formula>1</formula>
    </cfRule>
  </conditionalFormatting>
  <conditionalFormatting sqref="DP108:DU109">
    <cfRule type="cellIs" dxfId="1094" priority="1079" operator="equal">
      <formula>0</formula>
    </cfRule>
    <cfRule type="cellIs" dxfId="1093" priority="1080" operator="equal">
      <formula>1</formula>
    </cfRule>
  </conditionalFormatting>
  <conditionalFormatting sqref="DP113:DU113">
    <cfRule type="cellIs" dxfId="1092" priority="1077" operator="equal">
      <formula>0</formula>
    </cfRule>
    <cfRule type="cellIs" dxfId="1091" priority="1078" operator="equal">
      <formula>1</formula>
    </cfRule>
  </conditionalFormatting>
  <conditionalFormatting sqref="DP115:DU115">
    <cfRule type="cellIs" dxfId="1090" priority="1075" operator="equal">
      <formula>0</formula>
    </cfRule>
    <cfRule type="cellIs" dxfId="1089" priority="1076" operator="equal">
      <formula>1</formula>
    </cfRule>
  </conditionalFormatting>
  <conditionalFormatting sqref="DP110:DU112">
    <cfRule type="cellIs" dxfId="1088" priority="1073" operator="equal">
      <formula>0</formula>
    </cfRule>
    <cfRule type="cellIs" dxfId="1087" priority="1074" operator="equal">
      <formula>1</formula>
    </cfRule>
  </conditionalFormatting>
  <conditionalFormatting sqref="DP119:DU119">
    <cfRule type="cellIs" dxfId="1086" priority="1071" operator="equal">
      <formula>0</formula>
    </cfRule>
    <cfRule type="cellIs" dxfId="1085" priority="1072" operator="equal">
      <formula>1</formula>
    </cfRule>
  </conditionalFormatting>
  <conditionalFormatting sqref="DP121:DU121">
    <cfRule type="cellIs" dxfId="1084" priority="1069" operator="equal">
      <formula>0</formula>
    </cfRule>
    <cfRule type="cellIs" dxfId="1083" priority="1070" operator="equal">
      <formula>1</formula>
    </cfRule>
  </conditionalFormatting>
  <conditionalFormatting sqref="DP122:DU123">
    <cfRule type="cellIs" dxfId="1082" priority="1067" operator="equal">
      <formula>0</formula>
    </cfRule>
    <cfRule type="cellIs" dxfId="1081" priority="1068" operator="equal">
      <formula>1</formula>
    </cfRule>
  </conditionalFormatting>
  <conditionalFormatting sqref="DP15:DU15">
    <cfRule type="cellIs" dxfId="1080" priority="1065" operator="equal">
      <formula>0</formula>
    </cfRule>
    <cfRule type="cellIs" dxfId="1079" priority="1066" operator="equal">
      <formula>1</formula>
    </cfRule>
  </conditionalFormatting>
  <conditionalFormatting sqref="EG57:EL57 EG62:EL62 EG70:EL70 EG75:EL75 EG97:EL97 EG106:EL106 EG124:EL124 EG12:EL13">
    <cfRule type="cellIs" dxfId="1078" priority="1061" operator="equal">
      <formula>0</formula>
    </cfRule>
    <cfRule type="cellIs" dxfId="1077" priority="1062" operator="equal">
      <formula>1</formula>
    </cfRule>
  </conditionalFormatting>
  <conditionalFormatting sqref="EG16:EL16">
    <cfRule type="cellIs" dxfId="1076" priority="1059" operator="equal">
      <formula>0</formula>
    </cfRule>
    <cfRule type="cellIs" dxfId="1075" priority="1060" operator="equal">
      <formula>1</formula>
    </cfRule>
  </conditionalFormatting>
  <conditionalFormatting sqref="EG19:EL27 EG29:EL31">
    <cfRule type="cellIs" dxfId="1074" priority="1057" operator="equal">
      <formula>0</formula>
    </cfRule>
    <cfRule type="cellIs" dxfId="1073" priority="1058" operator="equal">
      <formula>1</formula>
    </cfRule>
  </conditionalFormatting>
  <conditionalFormatting sqref="EG33:EL35 EG37:EL37 EG39:EL39">
    <cfRule type="cellIs" dxfId="1072" priority="1055" operator="equal">
      <formula>0</formula>
    </cfRule>
    <cfRule type="cellIs" dxfId="1071" priority="1056" operator="equal">
      <formula>1</formula>
    </cfRule>
  </conditionalFormatting>
  <conditionalFormatting sqref="EG44:EL45 EG47:EL49">
    <cfRule type="cellIs" dxfId="1070" priority="1053" operator="equal">
      <formula>0</formula>
    </cfRule>
    <cfRule type="cellIs" dxfId="1069" priority="1054" operator="equal">
      <formula>1</formula>
    </cfRule>
  </conditionalFormatting>
  <conditionalFormatting sqref="EG55:EL55">
    <cfRule type="cellIs" dxfId="1068" priority="1051" operator="equal">
      <formula>0</formula>
    </cfRule>
    <cfRule type="cellIs" dxfId="1067" priority="1052" operator="equal">
      <formula>1</formula>
    </cfRule>
  </conditionalFormatting>
  <conditionalFormatting sqref="EG58:EL58">
    <cfRule type="cellIs" dxfId="1066" priority="1049" operator="equal">
      <formula>0</formula>
    </cfRule>
    <cfRule type="cellIs" dxfId="1065" priority="1050" operator="equal">
      <formula>1</formula>
    </cfRule>
  </conditionalFormatting>
  <conditionalFormatting sqref="EG59:EL59">
    <cfRule type="cellIs" dxfId="1064" priority="1047" operator="equal">
      <formula>0</formula>
    </cfRule>
    <cfRule type="cellIs" dxfId="1063" priority="1048" operator="equal">
      <formula>1</formula>
    </cfRule>
  </conditionalFormatting>
  <conditionalFormatting sqref="EG14:EL14">
    <cfRule type="cellIs" dxfId="1062" priority="1045" operator="equal">
      <formula>0</formula>
    </cfRule>
    <cfRule type="cellIs" dxfId="1061" priority="1046" operator="equal">
      <formula>1</formula>
    </cfRule>
  </conditionalFormatting>
  <conditionalFormatting sqref="EG18:EL18">
    <cfRule type="cellIs" dxfId="1060" priority="1043" operator="equal">
      <formula>0</formula>
    </cfRule>
    <cfRule type="cellIs" dxfId="1059" priority="1044" operator="equal">
      <formula>1</formula>
    </cfRule>
  </conditionalFormatting>
  <conditionalFormatting sqref="EG32:EL32">
    <cfRule type="cellIs" dxfId="1058" priority="1041" operator="equal">
      <formula>0</formula>
    </cfRule>
    <cfRule type="cellIs" dxfId="1057" priority="1042" operator="equal">
      <formula>1</formula>
    </cfRule>
  </conditionalFormatting>
  <conditionalFormatting sqref="EG42:EL42">
    <cfRule type="cellIs" dxfId="1056" priority="1039" operator="equal">
      <formula>0</formula>
    </cfRule>
    <cfRule type="cellIs" dxfId="1055" priority="1040" operator="equal">
      <formula>1</formula>
    </cfRule>
  </conditionalFormatting>
  <conditionalFormatting sqref="EG53:EL53">
    <cfRule type="cellIs" dxfId="1054" priority="1037" operator="equal">
      <formula>0</formula>
    </cfRule>
    <cfRule type="cellIs" dxfId="1053" priority="1038" operator="equal">
      <formula>1</formula>
    </cfRule>
  </conditionalFormatting>
  <conditionalFormatting sqref="EG60:EL60">
    <cfRule type="cellIs" dxfId="1052" priority="1035" operator="equal">
      <formula>0</formula>
    </cfRule>
    <cfRule type="cellIs" dxfId="1051" priority="1036" operator="equal">
      <formula>1</formula>
    </cfRule>
  </conditionalFormatting>
  <conditionalFormatting sqref="EG63:EL63">
    <cfRule type="cellIs" dxfId="1050" priority="1033" operator="equal">
      <formula>0</formula>
    </cfRule>
    <cfRule type="cellIs" dxfId="1049" priority="1034" operator="equal">
      <formula>1</formula>
    </cfRule>
  </conditionalFormatting>
  <conditionalFormatting sqref="EG68:EL68">
    <cfRule type="cellIs" dxfId="1048" priority="1031" operator="equal">
      <formula>0</formula>
    </cfRule>
    <cfRule type="cellIs" dxfId="1047" priority="1032" operator="equal">
      <formula>1</formula>
    </cfRule>
  </conditionalFormatting>
  <conditionalFormatting sqref="EG72:EL72">
    <cfRule type="cellIs" dxfId="1046" priority="1029" operator="equal">
      <formula>0</formula>
    </cfRule>
    <cfRule type="cellIs" dxfId="1045" priority="1030" operator="equal">
      <formula>1</formula>
    </cfRule>
  </conditionalFormatting>
  <conditionalFormatting sqref="EG76:EL76">
    <cfRule type="cellIs" dxfId="1044" priority="1027" operator="equal">
      <formula>0</formula>
    </cfRule>
    <cfRule type="cellIs" dxfId="1043" priority="1028" operator="equal">
      <formula>1</formula>
    </cfRule>
  </conditionalFormatting>
  <conditionalFormatting sqref="EG77:EL77">
    <cfRule type="cellIs" dxfId="1042" priority="1025" operator="equal">
      <formula>0</formula>
    </cfRule>
    <cfRule type="cellIs" dxfId="1041" priority="1026" operator="equal">
      <formula>1</formula>
    </cfRule>
  </conditionalFormatting>
  <conditionalFormatting sqref="EG79:EL79">
    <cfRule type="cellIs" dxfId="1040" priority="1023" operator="equal">
      <formula>0</formula>
    </cfRule>
    <cfRule type="cellIs" dxfId="1039" priority="1024" operator="equal">
      <formula>1</formula>
    </cfRule>
  </conditionalFormatting>
  <conditionalFormatting sqref="EG81:EL86">
    <cfRule type="cellIs" dxfId="1038" priority="1021" operator="equal">
      <formula>0</formula>
    </cfRule>
    <cfRule type="cellIs" dxfId="1037" priority="1022" operator="equal">
      <formula>1</formula>
    </cfRule>
  </conditionalFormatting>
  <conditionalFormatting sqref="EG88:EL92">
    <cfRule type="cellIs" dxfId="1036" priority="1019" operator="equal">
      <formula>0</formula>
    </cfRule>
    <cfRule type="cellIs" dxfId="1035" priority="1020" operator="equal">
      <formula>1</formula>
    </cfRule>
  </conditionalFormatting>
  <conditionalFormatting sqref="EG94:EL95">
    <cfRule type="cellIs" dxfId="1034" priority="1017" operator="equal">
      <formula>0</formula>
    </cfRule>
    <cfRule type="cellIs" dxfId="1033" priority="1018" operator="equal">
      <formula>1</formula>
    </cfRule>
  </conditionalFormatting>
  <conditionalFormatting sqref="EG101:EL105">
    <cfRule type="cellIs" dxfId="1032" priority="1015" operator="equal">
      <formula>0</formula>
    </cfRule>
    <cfRule type="cellIs" dxfId="1031" priority="1016" operator="equal">
      <formula>1</formula>
    </cfRule>
  </conditionalFormatting>
  <conditionalFormatting sqref="EG114:EL114">
    <cfRule type="cellIs" dxfId="1030" priority="1013" operator="equal">
      <formula>0</formula>
    </cfRule>
    <cfRule type="cellIs" dxfId="1029" priority="1014" operator="equal">
      <formula>1</formula>
    </cfRule>
  </conditionalFormatting>
  <conditionalFormatting sqref="EG116:EL118 EG120:EL120">
    <cfRule type="cellIs" dxfId="1028" priority="1011" operator="equal">
      <formula>0</formula>
    </cfRule>
    <cfRule type="cellIs" dxfId="1027" priority="1012" operator="equal">
      <formula>1</formula>
    </cfRule>
  </conditionalFormatting>
  <conditionalFormatting sqref="EG125:EL126">
    <cfRule type="cellIs" dxfId="1026" priority="1009" operator="equal">
      <formula>0</formula>
    </cfRule>
    <cfRule type="cellIs" dxfId="1025" priority="1010" operator="equal">
      <formula>1</formula>
    </cfRule>
  </conditionalFormatting>
  <conditionalFormatting sqref="EG28:EL28">
    <cfRule type="cellIs" dxfId="1024" priority="1007" operator="equal">
      <formula>0</formula>
    </cfRule>
    <cfRule type="cellIs" dxfId="1023" priority="1008" operator="equal">
      <formula>1</formula>
    </cfRule>
  </conditionalFormatting>
  <conditionalFormatting sqref="EG36:EL36">
    <cfRule type="cellIs" dxfId="1022" priority="1005" operator="equal">
      <formula>0</formula>
    </cfRule>
    <cfRule type="cellIs" dxfId="1021" priority="1006" operator="equal">
      <formula>1</formula>
    </cfRule>
  </conditionalFormatting>
  <conditionalFormatting sqref="EG38:EL38">
    <cfRule type="cellIs" dxfId="1020" priority="1003" operator="equal">
      <formula>0</formula>
    </cfRule>
    <cfRule type="cellIs" dxfId="1019" priority="1004" operator="equal">
      <formula>1</formula>
    </cfRule>
  </conditionalFormatting>
  <conditionalFormatting sqref="EG40:EL41">
    <cfRule type="cellIs" dxfId="1018" priority="1001" operator="equal">
      <formula>0</formula>
    </cfRule>
    <cfRule type="cellIs" dxfId="1017" priority="1002" operator="equal">
      <formula>1</formula>
    </cfRule>
  </conditionalFormatting>
  <conditionalFormatting sqref="EG43:EL43">
    <cfRule type="cellIs" dxfId="1016" priority="999" operator="equal">
      <formula>0</formula>
    </cfRule>
    <cfRule type="cellIs" dxfId="1015" priority="1000" operator="equal">
      <formula>1</formula>
    </cfRule>
  </conditionalFormatting>
  <conditionalFormatting sqref="EG46:EL46">
    <cfRule type="cellIs" dxfId="1014" priority="997" operator="equal">
      <formula>0</formula>
    </cfRule>
    <cfRule type="cellIs" dxfId="1013" priority="998" operator="equal">
      <formula>1</formula>
    </cfRule>
  </conditionalFormatting>
  <conditionalFormatting sqref="EG50:EL52">
    <cfRule type="cellIs" dxfId="1012" priority="995" operator="equal">
      <formula>0</formula>
    </cfRule>
    <cfRule type="cellIs" dxfId="1011" priority="996" operator="equal">
      <formula>1</formula>
    </cfRule>
  </conditionalFormatting>
  <conditionalFormatting sqref="EG54:EL54">
    <cfRule type="cellIs" dxfId="1010" priority="993" operator="equal">
      <formula>0</formula>
    </cfRule>
    <cfRule type="cellIs" dxfId="1009" priority="994" operator="equal">
      <formula>1</formula>
    </cfRule>
  </conditionalFormatting>
  <conditionalFormatting sqref="EG56:EL56">
    <cfRule type="cellIs" dxfId="1008" priority="991" operator="equal">
      <formula>0</formula>
    </cfRule>
    <cfRule type="cellIs" dxfId="1007" priority="992" operator="equal">
      <formula>1</formula>
    </cfRule>
  </conditionalFormatting>
  <conditionalFormatting sqref="EG61:EL61">
    <cfRule type="cellIs" dxfId="1006" priority="989" operator="equal">
      <formula>0</formula>
    </cfRule>
    <cfRule type="cellIs" dxfId="1005" priority="990" operator="equal">
      <formula>1</formula>
    </cfRule>
  </conditionalFormatting>
  <conditionalFormatting sqref="EG64:EL67">
    <cfRule type="cellIs" dxfId="1004" priority="987" operator="equal">
      <formula>0</formula>
    </cfRule>
    <cfRule type="cellIs" dxfId="1003" priority="988" operator="equal">
      <formula>1</formula>
    </cfRule>
  </conditionalFormatting>
  <conditionalFormatting sqref="EG69:EL69">
    <cfRule type="cellIs" dxfId="1002" priority="985" operator="equal">
      <formula>0</formula>
    </cfRule>
    <cfRule type="cellIs" dxfId="1001" priority="986" operator="equal">
      <formula>1</formula>
    </cfRule>
  </conditionalFormatting>
  <conditionalFormatting sqref="EG71:EL71">
    <cfRule type="cellIs" dxfId="1000" priority="983" operator="equal">
      <formula>0</formula>
    </cfRule>
    <cfRule type="cellIs" dxfId="999" priority="984" operator="equal">
      <formula>1</formula>
    </cfRule>
  </conditionalFormatting>
  <conditionalFormatting sqref="EG73:EL73">
    <cfRule type="cellIs" dxfId="998" priority="981" operator="equal">
      <formula>0</formula>
    </cfRule>
    <cfRule type="cellIs" dxfId="997" priority="982" operator="equal">
      <formula>1</formula>
    </cfRule>
  </conditionalFormatting>
  <conditionalFormatting sqref="EG74:EL74">
    <cfRule type="cellIs" dxfId="996" priority="979" operator="equal">
      <formula>0</formula>
    </cfRule>
    <cfRule type="cellIs" dxfId="995" priority="980" operator="equal">
      <formula>1</formula>
    </cfRule>
  </conditionalFormatting>
  <conditionalFormatting sqref="EG78:EL78">
    <cfRule type="cellIs" dxfId="994" priority="977" operator="equal">
      <formula>0</formula>
    </cfRule>
    <cfRule type="cellIs" dxfId="993" priority="978" operator="equal">
      <formula>1</formula>
    </cfRule>
  </conditionalFormatting>
  <conditionalFormatting sqref="EG80:EL80">
    <cfRule type="cellIs" dxfId="992" priority="975" operator="equal">
      <formula>0</formula>
    </cfRule>
    <cfRule type="cellIs" dxfId="991" priority="976" operator="equal">
      <formula>1</formula>
    </cfRule>
  </conditionalFormatting>
  <conditionalFormatting sqref="EG87:EL87">
    <cfRule type="cellIs" dxfId="990" priority="973" operator="equal">
      <formula>0</formula>
    </cfRule>
    <cfRule type="cellIs" dxfId="989" priority="974" operator="equal">
      <formula>1</formula>
    </cfRule>
  </conditionalFormatting>
  <conditionalFormatting sqref="EG93:EL93">
    <cfRule type="cellIs" dxfId="988" priority="971" operator="equal">
      <formula>0</formula>
    </cfRule>
    <cfRule type="cellIs" dxfId="987" priority="972" operator="equal">
      <formula>1</formula>
    </cfRule>
  </conditionalFormatting>
  <conditionalFormatting sqref="EG96:EL96">
    <cfRule type="cellIs" dxfId="986" priority="969" operator="equal">
      <formula>0</formula>
    </cfRule>
    <cfRule type="cellIs" dxfId="985" priority="970" operator="equal">
      <formula>1</formula>
    </cfRule>
  </conditionalFormatting>
  <conditionalFormatting sqref="EG98:EL98">
    <cfRule type="cellIs" dxfId="984" priority="967" operator="equal">
      <formula>0</formula>
    </cfRule>
    <cfRule type="cellIs" dxfId="983" priority="968" operator="equal">
      <formula>1</formula>
    </cfRule>
  </conditionalFormatting>
  <conditionalFormatting sqref="EG99:EL100">
    <cfRule type="cellIs" dxfId="982" priority="965" operator="equal">
      <formula>0</formula>
    </cfRule>
    <cfRule type="cellIs" dxfId="981" priority="966" operator="equal">
      <formula>1</formula>
    </cfRule>
  </conditionalFormatting>
  <conditionalFormatting sqref="EG17:EL17">
    <cfRule type="cellIs" dxfId="980" priority="945" operator="equal">
      <formula>0</formula>
    </cfRule>
    <cfRule type="cellIs" dxfId="979" priority="946" operator="equal">
      <formula>1</formula>
    </cfRule>
  </conditionalFormatting>
  <conditionalFormatting sqref="EG107:EL107">
    <cfRule type="cellIs" dxfId="978" priority="963" operator="equal">
      <formula>0</formula>
    </cfRule>
    <cfRule type="cellIs" dxfId="977" priority="964" operator="equal">
      <formula>1</formula>
    </cfRule>
  </conditionalFormatting>
  <conditionalFormatting sqref="EG108:EL109">
    <cfRule type="cellIs" dxfId="976" priority="961" operator="equal">
      <formula>0</formula>
    </cfRule>
    <cfRule type="cellIs" dxfId="975" priority="962" operator="equal">
      <formula>1</formula>
    </cfRule>
  </conditionalFormatting>
  <conditionalFormatting sqref="EG113:EL113">
    <cfRule type="cellIs" dxfId="974" priority="959" operator="equal">
      <formula>0</formula>
    </cfRule>
    <cfRule type="cellIs" dxfId="973" priority="960" operator="equal">
      <formula>1</formula>
    </cfRule>
  </conditionalFormatting>
  <conditionalFormatting sqref="EG115:EL115">
    <cfRule type="cellIs" dxfId="972" priority="957" operator="equal">
      <formula>0</formula>
    </cfRule>
    <cfRule type="cellIs" dxfId="971" priority="958" operator="equal">
      <formula>1</formula>
    </cfRule>
  </conditionalFormatting>
  <conditionalFormatting sqref="EG110:EL112">
    <cfRule type="cellIs" dxfId="970" priority="955" operator="equal">
      <formula>0</formula>
    </cfRule>
    <cfRule type="cellIs" dxfId="969" priority="956" operator="equal">
      <formula>1</formula>
    </cfRule>
  </conditionalFormatting>
  <conditionalFormatting sqref="EG119:EL119">
    <cfRule type="cellIs" dxfId="968" priority="953" operator="equal">
      <formula>0</formula>
    </cfRule>
    <cfRule type="cellIs" dxfId="967" priority="954" operator="equal">
      <formula>1</formula>
    </cfRule>
  </conditionalFormatting>
  <conditionalFormatting sqref="EG121:EL121">
    <cfRule type="cellIs" dxfId="966" priority="951" operator="equal">
      <formula>0</formula>
    </cfRule>
    <cfRule type="cellIs" dxfId="965" priority="952" operator="equal">
      <formula>1</formula>
    </cfRule>
  </conditionalFormatting>
  <conditionalFormatting sqref="EG122:EL123">
    <cfRule type="cellIs" dxfId="964" priority="949" operator="equal">
      <formula>0</formula>
    </cfRule>
    <cfRule type="cellIs" dxfId="963" priority="950" operator="equal">
      <formula>1</formula>
    </cfRule>
  </conditionalFormatting>
  <conditionalFormatting sqref="EG15:EL15">
    <cfRule type="cellIs" dxfId="962" priority="947" operator="equal">
      <formula>0</formula>
    </cfRule>
    <cfRule type="cellIs" dxfId="961" priority="948" operator="equal">
      <formula>1</formula>
    </cfRule>
  </conditionalFormatting>
  <conditionalFormatting sqref="EX57:FC57 EX62:FC62 EX70:FC70 EX75:FC75 EX97:FC97 EX106:FC106 EX124:FC124 EX12:FC13">
    <cfRule type="cellIs" dxfId="960" priority="943" operator="equal">
      <formula>0</formula>
    </cfRule>
    <cfRule type="cellIs" dxfId="959" priority="944" operator="equal">
      <formula>1</formula>
    </cfRule>
  </conditionalFormatting>
  <conditionalFormatting sqref="EX16:FC16">
    <cfRule type="cellIs" dxfId="958" priority="941" operator="equal">
      <formula>0</formula>
    </cfRule>
    <cfRule type="cellIs" dxfId="957" priority="942" operator="equal">
      <formula>1</formula>
    </cfRule>
  </conditionalFormatting>
  <conditionalFormatting sqref="EX19:FC27 EX29:FC31">
    <cfRule type="cellIs" dxfId="956" priority="939" operator="equal">
      <formula>0</formula>
    </cfRule>
    <cfRule type="cellIs" dxfId="955" priority="940" operator="equal">
      <formula>1</formula>
    </cfRule>
  </conditionalFormatting>
  <conditionalFormatting sqref="EX33:FC35 EX37:FC37 EX39:FC39">
    <cfRule type="cellIs" dxfId="954" priority="937" operator="equal">
      <formula>0</formula>
    </cfRule>
    <cfRule type="cellIs" dxfId="953" priority="938" operator="equal">
      <formula>1</formula>
    </cfRule>
  </conditionalFormatting>
  <conditionalFormatting sqref="EX44:FC45 EX47:FC49">
    <cfRule type="cellIs" dxfId="952" priority="935" operator="equal">
      <formula>0</formula>
    </cfRule>
    <cfRule type="cellIs" dxfId="951" priority="936" operator="equal">
      <formula>1</formula>
    </cfRule>
  </conditionalFormatting>
  <conditionalFormatting sqref="EX55:FC55">
    <cfRule type="cellIs" dxfId="950" priority="933" operator="equal">
      <formula>0</formula>
    </cfRule>
    <cfRule type="cellIs" dxfId="949" priority="934" operator="equal">
      <formula>1</formula>
    </cfRule>
  </conditionalFormatting>
  <conditionalFormatting sqref="EX58:FC58">
    <cfRule type="cellIs" dxfId="948" priority="931" operator="equal">
      <formula>0</formula>
    </cfRule>
    <cfRule type="cellIs" dxfId="947" priority="932" operator="equal">
      <formula>1</formula>
    </cfRule>
  </conditionalFormatting>
  <conditionalFormatting sqref="EX59:FC59">
    <cfRule type="cellIs" dxfId="946" priority="929" operator="equal">
      <formula>0</formula>
    </cfRule>
    <cfRule type="cellIs" dxfId="945" priority="930" operator="equal">
      <formula>1</formula>
    </cfRule>
  </conditionalFormatting>
  <conditionalFormatting sqref="EX14:FC14">
    <cfRule type="cellIs" dxfId="944" priority="927" operator="equal">
      <formula>0</formula>
    </cfRule>
    <cfRule type="cellIs" dxfId="943" priority="928" operator="equal">
      <formula>1</formula>
    </cfRule>
  </conditionalFormatting>
  <conditionalFormatting sqref="EX18:FC18">
    <cfRule type="cellIs" dxfId="942" priority="925" operator="equal">
      <formula>0</formula>
    </cfRule>
    <cfRule type="cellIs" dxfId="941" priority="926" operator="equal">
      <formula>1</formula>
    </cfRule>
  </conditionalFormatting>
  <conditionalFormatting sqref="EX32:FC32">
    <cfRule type="cellIs" dxfId="940" priority="923" operator="equal">
      <formula>0</formula>
    </cfRule>
    <cfRule type="cellIs" dxfId="939" priority="924" operator="equal">
      <formula>1</formula>
    </cfRule>
  </conditionalFormatting>
  <conditionalFormatting sqref="EX42:FC42">
    <cfRule type="cellIs" dxfId="938" priority="921" operator="equal">
      <formula>0</formula>
    </cfRule>
    <cfRule type="cellIs" dxfId="937" priority="922" operator="equal">
      <formula>1</formula>
    </cfRule>
  </conditionalFormatting>
  <conditionalFormatting sqref="EX53:FC53">
    <cfRule type="cellIs" dxfId="936" priority="919" operator="equal">
      <formula>0</formula>
    </cfRule>
    <cfRule type="cellIs" dxfId="935" priority="920" operator="equal">
      <formula>1</formula>
    </cfRule>
  </conditionalFormatting>
  <conditionalFormatting sqref="EX60:FC60">
    <cfRule type="cellIs" dxfId="934" priority="917" operator="equal">
      <formula>0</formula>
    </cfRule>
    <cfRule type="cellIs" dxfId="933" priority="918" operator="equal">
      <formula>1</formula>
    </cfRule>
  </conditionalFormatting>
  <conditionalFormatting sqref="EX63:FC63">
    <cfRule type="cellIs" dxfId="932" priority="915" operator="equal">
      <formula>0</formula>
    </cfRule>
    <cfRule type="cellIs" dxfId="931" priority="916" operator="equal">
      <formula>1</formula>
    </cfRule>
  </conditionalFormatting>
  <conditionalFormatting sqref="EX68:FC68">
    <cfRule type="cellIs" dxfId="930" priority="913" operator="equal">
      <formula>0</formula>
    </cfRule>
    <cfRule type="cellIs" dxfId="929" priority="914" operator="equal">
      <formula>1</formula>
    </cfRule>
  </conditionalFormatting>
  <conditionalFormatting sqref="EX72:FC72">
    <cfRule type="cellIs" dxfId="928" priority="911" operator="equal">
      <formula>0</formula>
    </cfRule>
    <cfRule type="cellIs" dxfId="927" priority="912" operator="equal">
      <formula>1</formula>
    </cfRule>
  </conditionalFormatting>
  <conditionalFormatting sqref="EX76:FC76">
    <cfRule type="cellIs" dxfId="926" priority="909" operator="equal">
      <formula>0</formula>
    </cfRule>
    <cfRule type="cellIs" dxfId="925" priority="910" operator="equal">
      <formula>1</formula>
    </cfRule>
  </conditionalFormatting>
  <conditionalFormatting sqref="EX77:FC77">
    <cfRule type="cellIs" dxfId="924" priority="907" operator="equal">
      <formula>0</formula>
    </cfRule>
    <cfRule type="cellIs" dxfId="923" priority="908" operator="equal">
      <formula>1</formula>
    </cfRule>
  </conditionalFormatting>
  <conditionalFormatting sqref="EX79:FC79">
    <cfRule type="cellIs" dxfId="922" priority="905" operator="equal">
      <formula>0</formula>
    </cfRule>
    <cfRule type="cellIs" dxfId="921" priority="906" operator="equal">
      <formula>1</formula>
    </cfRule>
  </conditionalFormatting>
  <conditionalFormatting sqref="EX81:FC86">
    <cfRule type="cellIs" dxfId="920" priority="903" operator="equal">
      <formula>0</formula>
    </cfRule>
    <cfRule type="cellIs" dxfId="919" priority="904" operator="equal">
      <formula>1</formula>
    </cfRule>
  </conditionalFormatting>
  <conditionalFormatting sqref="EX88:FC92">
    <cfRule type="cellIs" dxfId="918" priority="901" operator="equal">
      <formula>0</formula>
    </cfRule>
    <cfRule type="cellIs" dxfId="917" priority="902" operator="equal">
      <formula>1</formula>
    </cfRule>
  </conditionalFormatting>
  <conditionalFormatting sqref="EX94:FC95">
    <cfRule type="cellIs" dxfId="916" priority="899" operator="equal">
      <formula>0</formula>
    </cfRule>
    <cfRule type="cellIs" dxfId="915" priority="900" operator="equal">
      <formula>1</formula>
    </cfRule>
  </conditionalFormatting>
  <conditionalFormatting sqref="EX101:FC105">
    <cfRule type="cellIs" dxfId="914" priority="897" operator="equal">
      <formula>0</formula>
    </cfRule>
    <cfRule type="cellIs" dxfId="913" priority="898" operator="equal">
      <formula>1</formula>
    </cfRule>
  </conditionalFormatting>
  <conditionalFormatting sqref="EX114:FC114">
    <cfRule type="cellIs" dxfId="912" priority="895" operator="equal">
      <formula>0</formula>
    </cfRule>
    <cfRule type="cellIs" dxfId="911" priority="896" operator="equal">
      <formula>1</formula>
    </cfRule>
  </conditionalFormatting>
  <conditionalFormatting sqref="EX116:FC118 EX120:FC120">
    <cfRule type="cellIs" dxfId="910" priority="893" operator="equal">
      <formula>0</formula>
    </cfRule>
    <cfRule type="cellIs" dxfId="909" priority="894" operator="equal">
      <formula>1</formula>
    </cfRule>
  </conditionalFormatting>
  <conditionalFormatting sqref="EX125:FC126">
    <cfRule type="cellIs" dxfId="908" priority="891" operator="equal">
      <formula>0</formula>
    </cfRule>
    <cfRule type="cellIs" dxfId="907" priority="892" operator="equal">
      <formula>1</formula>
    </cfRule>
  </conditionalFormatting>
  <conditionalFormatting sqref="EX28:FC28">
    <cfRule type="cellIs" dxfId="906" priority="889" operator="equal">
      <formula>0</formula>
    </cfRule>
    <cfRule type="cellIs" dxfId="905" priority="890" operator="equal">
      <formula>1</formula>
    </cfRule>
  </conditionalFormatting>
  <conditionalFormatting sqref="EX36:FC36">
    <cfRule type="cellIs" dxfId="904" priority="887" operator="equal">
      <formula>0</formula>
    </cfRule>
    <cfRule type="cellIs" dxfId="903" priority="888" operator="equal">
      <formula>1</formula>
    </cfRule>
  </conditionalFormatting>
  <conditionalFormatting sqref="EX38:FC38">
    <cfRule type="cellIs" dxfId="902" priority="885" operator="equal">
      <formula>0</formula>
    </cfRule>
    <cfRule type="cellIs" dxfId="901" priority="886" operator="equal">
      <formula>1</formula>
    </cfRule>
  </conditionalFormatting>
  <conditionalFormatting sqref="EX40:FC41">
    <cfRule type="cellIs" dxfId="900" priority="883" operator="equal">
      <formula>0</formula>
    </cfRule>
    <cfRule type="cellIs" dxfId="899" priority="884" operator="equal">
      <formula>1</formula>
    </cfRule>
  </conditionalFormatting>
  <conditionalFormatting sqref="EX43:FC43">
    <cfRule type="cellIs" dxfId="898" priority="881" operator="equal">
      <formula>0</formula>
    </cfRule>
    <cfRule type="cellIs" dxfId="897" priority="882" operator="equal">
      <formula>1</formula>
    </cfRule>
  </conditionalFormatting>
  <conditionalFormatting sqref="EX46:FC46">
    <cfRule type="cellIs" dxfId="896" priority="879" operator="equal">
      <formula>0</formula>
    </cfRule>
    <cfRule type="cellIs" dxfId="895" priority="880" operator="equal">
      <formula>1</formula>
    </cfRule>
  </conditionalFormatting>
  <conditionalFormatting sqref="EX50:FC52">
    <cfRule type="cellIs" dxfId="894" priority="877" operator="equal">
      <formula>0</formula>
    </cfRule>
    <cfRule type="cellIs" dxfId="893" priority="878" operator="equal">
      <formula>1</formula>
    </cfRule>
  </conditionalFormatting>
  <conditionalFormatting sqref="EX54:FC54">
    <cfRule type="cellIs" dxfId="892" priority="875" operator="equal">
      <formula>0</formula>
    </cfRule>
    <cfRule type="cellIs" dxfId="891" priority="876" operator="equal">
      <formula>1</formula>
    </cfRule>
  </conditionalFormatting>
  <conditionalFormatting sqref="EX56:FC56">
    <cfRule type="cellIs" dxfId="890" priority="873" operator="equal">
      <formula>0</formula>
    </cfRule>
    <cfRule type="cellIs" dxfId="889" priority="874" operator="equal">
      <formula>1</formula>
    </cfRule>
  </conditionalFormatting>
  <conditionalFormatting sqref="EX61:FC61">
    <cfRule type="cellIs" dxfId="888" priority="871" operator="equal">
      <formula>0</formula>
    </cfRule>
    <cfRule type="cellIs" dxfId="887" priority="872" operator="equal">
      <formula>1</formula>
    </cfRule>
  </conditionalFormatting>
  <conditionalFormatting sqref="EX64:FC67">
    <cfRule type="cellIs" dxfId="886" priority="869" operator="equal">
      <formula>0</formula>
    </cfRule>
    <cfRule type="cellIs" dxfId="885" priority="870" operator="equal">
      <formula>1</formula>
    </cfRule>
  </conditionalFormatting>
  <conditionalFormatting sqref="EX69:FC69">
    <cfRule type="cellIs" dxfId="884" priority="867" operator="equal">
      <formula>0</formula>
    </cfRule>
    <cfRule type="cellIs" dxfId="883" priority="868" operator="equal">
      <formula>1</formula>
    </cfRule>
  </conditionalFormatting>
  <conditionalFormatting sqref="EX71:FC71">
    <cfRule type="cellIs" dxfId="882" priority="865" operator="equal">
      <formula>0</formula>
    </cfRule>
    <cfRule type="cellIs" dxfId="881" priority="866" operator="equal">
      <formula>1</formula>
    </cfRule>
  </conditionalFormatting>
  <conditionalFormatting sqref="EX73:FC73">
    <cfRule type="cellIs" dxfId="880" priority="863" operator="equal">
      <formula>0</formula>
    </cfRule>
    <cfRule type="cellIs" dxfId="879" priority="864" operator="equal">
      <formula>1</formula>
    </cfRule>
  </conditionalFormatting>
  <conditionalFormatting sqref="EX74:FC74">
    <cfRule type="cellIs" dxfId="878" priority="861" operator="equal">
      <formula>0</formula>
    </cfRule>
    <cfRule type="cellIs" dxfId="877" priority="862" operator="equal">
      <formula>1</formula>
    </cfRule>
  </conditionalFormatting>
  <conditionalFormatting sqref="EX78:FC78">
    <cfRule type="cellIs" dxfId="876" priority="859" operator="equal">
      <formula>0</formula>
    </cfRule>
    <cfRule type="cellIs" dxfId="875" priority="860" operator="equal">
      <formula>1</formula>
    </cfRule>
  </conditionalFormatting>
  <conditionalFormatting sqref="EX80:FC80">
    <cfRule type="cellIs" dxfId="874" priority="857" operator="equal">
      <formula>0</formula>
    </cfRule>
    <cfRule type="cellIs" dxfId="873" priority="858" operator="equal">
      <formula>1</formula>
    </cfRule>
  </conditionalFormatting>
  <conditionalFormatting sqref="EX87:FC87">
    <cfRule type="cellIs" dxfId="872" priority="855" operator="equal">
      <formula>0</formula>
    </cfRule>
    <cfRule type="cellIs" dxfId="871" priority="856" operator="equal">
      <formula>1</formula>
    </cfRule>
  </conditionalFormatting>
  <conditionalFormatting sqref="EX93:FC93">
    <cfRule type="cellIs" dxfId="870" priority="853" operator="equal">
      <formula>0</formula>
    </cfRule>
    <cfRule type="cellIs" dxfId="869" priority="854" operator="equal">
      <formula>1</formula>
    </cfRule>
  </conditionalFormatting>
  <conditionalFormatting sqref="EX96:FC96">
    <cfRule type="cellIs" dxfId="868" priority="851" operator="equal">
      <formula>0</formula>
    </cfRule>
    <cfRule type="cellIs" dxfId="867" priority="852" operator="equal">
      <formula>1</formula>
    </cfRule>
  </conditionalFormatting>
  <conditionalFormatting sqref="EX98:FC98">
    <cfRule type="cellIs" dxfId="866" priority="849" operator="equal">
      <formula>0</formula>
    </cfRule>
    <cfRule type="cellIs" dxfId="865" priority="850" operator="equal">
      <formula>1</formula>
    </cfRule>
  </conditionalFormatting>
  <conditionalFormatting sqref="EX99:FC100">
    <cfRule type="cellIs" dxfId="864" priority="847" operator="equal">
      <formula>0</formula>
    </cfRule>
    <cfRule type="cellIs" dxfId="863" priority="848" operator="equal">
      <formula>1</formula>
    </cfRule>
  </conditionalFormatting>
  <conditionalFormatting sqref="EX17:FC17">
    <cfRule type="cellIs" dxfId="862" priority="827" operator="equal">
      <formula>0</formula>
    </cfRule>
    <cfRule type="cellIs" dxfId="861" priority="828" operator="equal">
      <formula>1</formula>
    </cfRule>
  </conditionalFormatting>
  <conditionalFormatting sqref="EX107:FC107">
    <cfRule type="cellIs" dxfId="860" priority="845" operator="equal">
      <formula>0</formula>
    </cfRule>
    <cfRule type="cellIs" dxfId="859" priority="846" operator="equal">
      <formula>1</formula>
    </cfRule>
  </conditionalFormatting>
  <conditionalFormatting sqref="EX108:FC109">
    <cfRule type="cellIs" dxfId="858" priority="843" operator="equal">
      <formula>0</formula>
    </cfRule>
    <cfRule type="cellIs" dxfId="857" priority="844" operator="equal">
      <formula>1</formula>
    </cfRule>
  </conditionalFormatting>
  <conditionalFormatting sqref="EX113:FC113">
    <cfRule type="cellIs" dxfId="856" priority="841" operator="equal">
      <formula>0</formula>
    </cfRule>
    <cfRule type="cellIs" dxfId="855" priority="842" operator="equal">
      <formula>1</formula>
    </cfRule>
  </conditionalFormatting>
  <conditionalFormatting sqref="EX115:FC115">
    <cfRule type="cellIs" dxfId="854" priority="839" operator="equal">
      <formula>0</formula>
    </cfRule>
    <cfRule type="cellIs" dxfId="853" priority="840" operator="equal">
      <formula>1</formula>
    </cfRule>
  </conditionalFormatting>
  <conditionalFormatting sqref="EX110:FC112">
    <cfRule type="cellIs" dxfId="852" priority="837" operator="equal">
      <formula>0</formula>
    </cfRule>
    <cfRule type="cellIs" dxfId="851" priority="838" operator="equal">
      <formula>1</formula>
    </cfRule>
  </conditionalFormatting>
  <conditionalFormatting sqref="EX119:FC119">
    <cfRule type="cellIs" dxfId="850" priority="835" operator="equal">
      <formula>0</formula>
    </cfRule>
    <cfRule type="cellIs" dxfId="849" priority="836" operator="equal">
      <formula>1</formula>
    </cfRule>
  </conditionalFormatting>
  <conditionalFormatting sqref="EX121:FC121">
    <cfRule type="cellIs" dxfId="848" priority="833" operator="equal">
      <formula>0</formula>
    </cfRule>
    <cfRule type="cellIs" dxfId="847" priority="834" operator="equal">
      <formula>1</formula>
    </cfRule>
  </conditionalFormatting>
  <conditionalFormatting sqref="EX122:FC123">
    <cfRule type="cellIs" dxfId="846" priority="831" operator="equal">
      <formula>0</formula>
    </cfRule>
    <cfRule type="cellIs" dxfId="845" priority="832" operator="equal">
      <formula>1</formula>
    </cfRule>
  </conditionalFormatting>
  <conditionalFormatting sqref="EX15:FC15">
    <cfRule type="cellIs" dxfId="844" priority="829" operator="equal">
      <formula>0</formula>
    </cfRule>
    <cfRule type="cellIs" dxfId="843" priority="830" operator="equal">
      <formula>1</formula>
    </cfRule>
  </conditionalFormatting>
  <conditionalFormatting sqref="FO57:FT57 FO62:FT62 FO70:FT70 FO75:FT75 FO97:FT97 FO106:FT106 FO124:FT124 FO12:FT13">
    <cfRule type="cellIs" dxfId="842" priority="825" operator="equal">
      <formula>0</formula>
    </cfRule>
    <cfRule type="cellIs" dxfId="841" priority="826" operator="equal">
      <formula>1</formula>
    </cfRule>
  </conditionalFormatting>
  <conditionalFormatting sqref="FO16:FT16">
    <cfRule type="cellIs" dxfId="840" priority="823" operator="equal">
      <formula>0</formula>
    </cfRule>
    <cfRule type="cellIs" dxfId="839" priority="824" operator="equal">
      <formula>1</formula>
    </cfRule>
  </conditionalFormatting>
  <conditionalFormatting sqref="FO19:FT27 FO29:FT31">
    <cfRule type="cellIs" dxfId="838" priority="821" operator="equal">
      <formula>0</formula>
    </cfRule>
    <cfRule type="cellIs" dxfId="837" priority="822" operator="equal">
      <formula>1</formula>
    </cfRule>
  </conditionalFormatting>
  <conditionalFormatting sqref="FO33:FT35 FO37:FT37 FO39:FT39">
    <cfRule type="cellIs" dxfId="836" priority="819" operator="equal">
      <formula>0</formula>
    </cfRule>
    <cfRule type="cellIs" dxfId="835" priority="820" operator="equal">
      <formula>1</formula>
    </cfRule>
  </conditionalFormatting>
  <conditionalFormatting sqref="FO44:FT45 FO47:FT49">
    <cfRule type="cellIs" dxfId="834" priority="817" operator="equal">
      <formula>0</formula>
    </cfRule>
    <cfRule type="cellIs" dxfId="833" priority="818" operator="equal">
      <formula>1</formula>
    </cfRule>
  </conditionalFormatting>
  <conditionalFormatting sqref="FO55:FT55">
    <cfRule type="cellIs" dxfId="832" priority="815" operator="equal">
      <formula>0</formula>
    </cfRule>
    <cfRule type="cellIs" dxfId="831" priority="816" operator="equal">
      <formula>1</formula>
    </cfRule>
  </conditionalFormatting>
  <conditionalFormatting sqref="FO58:FT58">
    <cfRule type="cellIs" dxfId="830" priority="813" operator="equal">
      <formula>0</formula>
    </cfRule>
    <cfRule type="cellIs" dxfId="829" priority="814" operator="equal">
      <formula>1</formula>
    </cfRule>
  </conditionalFormatting>
  <conditionalFormatting sqref="FO59:FT59">
    <cfRule type="cellIs" dxfId="828" priority="811" operator="equal">
      <formula>0</formula>
    </cfRule>
    <cfRule type="cellIs" dxfId="827" priority="812" operator="equal">
      <formula>1</formula>
    </cfRule>
  </conditionalFormatting>
  <conditionalFormatting sqref="FO14:FT14">
    <cfRule type="cellIs" dxfId="826" priority="809" operator="equal">
      <formula>0</formula>
    </cfRule>
    <cfRule type="cellIs" dxfId="825" priority="810" operator="equal">
      <formula>1</formula>
    </cfRule>
  </conditionalFormatting>
  <conditionalFormatting sqref="FO18:FT18">
    <cfRule type="cellIs" dxfId="824" priority="807" operator="equal">
      <formula>0</formula>
    </cfRule>
    <cfRule type="cellIs" dxfId="823" priority="808" operator="equal">
      <formula>1</formula>
    </cfRule>
  </conditionalFormatting>
  <conditionalFormatting sqref="FO32:FT32">
    <cfRule type="cellIs" dxfId="822" priority="805" operator="equal">
      <formula>0</formula>
    </cfRule>
    <cfRule type="cellIs" dxfId="821" priority="806" operator="equal">
      <formula>1</formula>
    </cfRule>
  </conditionalFormatting>
  <conditionalFormatting sqref="FO42:FT42">
    <cfRule type="cellIs" dxfId="820" priority="803" operator="equal">
      <formula>0</formula>
    </cfRule>
    <cfRule type="cellIs" dxfId="819" priority="804" operator="equal">
      <formula>1</formula>
    </cfRule>
  </conditionalFormatting>
  <conditionalFormatting sqref="FO53:FT53">
    <cfRule type="cellIs" dxfId="818" priority="801" operator="equal">
      <formula>0</formula>
    </cfRule>
    <cfRule type="cellIs" dxfId="817" priority="802" operator="equal">
      <formula>1</formula>
    </cfRule>
  </conditionalFormatting>
  <conditionalFormatting sqref="FO60:FT60">
    <cfRule type="cellIs" dxfId="816" priority="799" operator="equal">
      <formula>0</formula>
    </cfRule>
    <cfRule type="cellIs" dxfId="815" priority="800" operator="equal">
      <formula>1</formula>
    </cfRule>
  </conditionalFormatting>
  <conditionalFormatting sqref="FO63:FT63">
    <cfRule type="cellIs" dxfId="814" priority="797" operator="equal">
      <formula>0</formula>
    </cfRule>
    <cfRule type="cellIs" dxfId="813" priority="798" operator="equal">
      <formula>1</formula>
    </cfRule>
  </conditionalFormatting>
  <conditionalFormatting sqref="FO68:FT68">
    <cfRule type="cellIs" dxfId="812" priority="795" operator="equal">
      <formula>0</formula>
    </cfRule>
    <cfRule type="cellIs" dxfId="811" priority="796" operator="equal">
      <formula>1</formula>
    </cfRule>
  </conditionalFormatting>
  <conditionalFormatting sqref="FO72:FT72">
    <cfRule type="cellIs" dxfId="810" priority="793" operator="equal">
      <formula>0</formula>
    </cfRule>
    <cfRule type="cellIs" dxfId="809" priority="794" operator="equal">
      <formula>1</formula>
    </cfRule>
  </conditionalFormatting>
  <conditionalFormatting sqref="FO76:FT76">
    <cfRule type="cellIs" dxfId="808" priority="791" operator="equal">
      <formula>0</formula>
    </cfRule>
    <cfRule type="cellIs" dxfId="807" priority="792" operator="equal">
      <formula>1</formula>
    </cfRule>
  </conditionalFormatting>
  <conditionalFormatting sqref="FO77:FT77">
    <cfRule type="cellIs" dxfId="806" priority="789" operator="equal">
      <formula>0</formula>
    </cfRule>
    <cfRule type="cellIs" dxfId="805" priority="790" operator="equal">
      <formula>1</formula>
    </cfRule>
  </conditionalFormatting>
  <conditionalFormatting sqref="FO79:FT79">
    <cfRule type="cellIs" dxfId="804" priority="787" operator="equal">
      <formula>0</formula>
    </cfRule>
    <cfRule type="cellIs" dxfId="803" priority="788" operator="equal">
      <formula>1</formula>
    </cfRule>
  </conditionalFormatting>
  <conditionalFormatting sqref="FO81:FT86">
    <cfRule type="cellIs" dxfId="802" priority="785" operator="equal">
      <formula>0</formula>
    </cfRule>
    <cfRule type="cellIs" dxfId="801" priority="786" operator="equal">
      <formula>1</formula>
    </cfRule>
  </conditionalFormatting>
  <conditionalFormatting sqref="FO88:FT92">
    <cfRule type="cellIs" dxfId="800" priority="783" operator="equal">
      <formula>0</formula>
    </cfRule>
    <cfRule type="cellIs" dxfId="799" priority="784" operator="equal">
      <formula>1</formula>
    </cfRule>
  </conditionalFormatting>
  <conditionalFormatting sqref="FO94:FT95">
    <cfRule type="cellIs" dxfId="798" priority="781" operator="equal">
      <formula>0</formula>
    </cfRule>
    <cfRule type="cellIs" dxfId="797" priority="782" operator="equal">
      <formula>1</formula>
    </cfRule>
  </conditionalFormatting>
  <conditionalFormatting sqref="FO101:FT105">
    <cfRule type="cellIs" dxfId="796" priority="779" operator="equal">
      <formula>0</formula>
    </cfRule>
    <cfRule type="cellIs" dxfId="795" priority="780" operator="equal">
      <formula>1</formula>
    </cfRule>
  </conditionalFormatting>
  <conditionalFormatting sqref="FO114:FT114">
    <cfRule type="cellIs" dxfId="794" priority="777" operator="equal">
      <formula>0</formula>
    </cfRule>
    <cfRule type="cellIs" dxfId="793" priority="778" operator="equal">
      <formula>1</formula>
    </cfRule>
  </conditionalFormatting>
  <conditionalFormatting sqref="FO116:FT118 FO120:FT120">
    <cfRule type="cellIs" dxfId="792" priority="775" operator="equal">
      <formula>0</formula>
    </cfRule>
    <cfRule type="cellIs" dxfId="791" priority="776" operator="equal">
      <formula>1</formula>
    </cfRule>
  </conditionalFormatting>
  <conditionalFormatting sqref="FO125:FT126">
    <cfRule type="cellIs" dxfId="790" priority="773" operator="equal">
      <formula>0</formula>
    </cfRule>
    <cfRule type="cellIs" dxfId="789" priority="774" operator="equal">
      <formula>1</formula>
    </cfRule>
  </conditionalFormatting>
  <conditionalFormatting sqref="FO28:FT28">
    <cfRule type="cellIs" dxfId="788" priority="771" operator="equal">
      <formula>0</formula>
    </cfRule>
    <cfRule type="cellIs" dxfId="787" priority="772" operator="equal">
      <formula>1</formula>
    </cfRule>
  </conditionalFormatting>
  <conditionalFormatting sqref="FO36:FT36">
    <cfRule type="cellIs" dxfId="786" priority="769" operator="equal">
      <formula>0</formula>
    </cfRule>
    <cfRule type="cellIs" dxfId="785" priority="770" operator="equal">
      <formula>1</formula>
    </cfRule>
  </conditionalFormatting>
  <conditionalFormatting sqref="FO38:FT38">
    <cfRule type="cellIs" dxfId="784" priority="767" operator="equal">
      <formula>0</formula>
    </cfRule>
    <cfRule type="cellIs" dxfId="783" priority="768" operator="equal">
      <formula>1</formula>
    </cfRule>
  </conditionalFormatting>
  <conditionalFormatting sqref="FO40:FT41">
    <cfRule type="cellIs" dxfId="782" priority="765" operator="equal">
      <formula>0</formula>
    </cfRule>
    <cfRule type="cellIs" dxfId="781" priority="766" operator="equal">
      <formula>1</formula>
    </cfRule>
  </conditionalFormatting>
  <conditionalFormatting sqref="FO43:FT43">
    <cfRule type="cellIs" dxfId="780" priority="763" operator="equal">
      <formula>0</formula>
    </cfRule>
    <cfRule type="cellIs" dxfId="779" priority="764" operator="equal">
      <formula>1</formula>
    </cfRule>
  </conditionalFormatting>
  <conditionalFormatting sqref="FO46:FT46">
    <cfRule type="cellIs" dxfId="778" priority="761" operator="equal">
      <formula>0</formula>
    </cfRule>
    <cfRule type="cellIs" dxfId="777" priority="762" operator="equal">
      <formula>1</formula>
    </cfRule>
  </conditionalFormatting>
  <conditionalFormatting sqref="FO50:FT52">
    <cfRule type="cellIs" dxfId="776" priority="759" operator="equal">
      <formula>0</formula>
    </cfRule>
    <cfRule type="cellIs" dxfId="775" priority="760" operator="equal">
      <formula>1</formula>
    </cfRule>
  </conditionalFormatting>
  <conditionalFormatting sqref="FO54:FT54">
    <cfRule type="cellIs" dxfId="774" priority="757" operator="equal">
      <formula>0</formula>
    </cfRule>
    <cfRule type="cellIs" dxfId="773" priority="758" operator="equal">
      <formula>1</formula>
    </cfRule>
  </conditionalFormatting>
  <conditionalFormatting sqref="FO56:FT56">
    <cfRule type="cellIs" dxfId="772" priority="755" operator="equal">
      <formula>0</formula>
    </cfRule>
    <cfRule type="cellIs" dxfId="771" priority="756" operator="equal">
      <formula>1</formula>
    </cfRule>
  </conditionalFormatting>
  <conditionalFormatting sqref="FO61:FT61">
    <cfRule type="cellIs" dxfId="770" priority="753" operator="equal">
      <formula>0</formula>
    </cfRule>
    <cfRule type="cellIs" dxfId="769" priority="754" operator="equal">
      <formula>1</formula>
    </cfRule>
  </conditionalFormatting>
  <conditionalFormatting sqref="FO64:FT67">
    <cfRule type="cellIs" dxfId="768" priority="751" operator="equal">
      <formula>0</formula>
    </cfRule>
    <cfRule type="cellIs" dxfId="767" priority="752" operator="equal">
      <formula>1</formula>
    </cfRule>
  </conditionalFormatting>
  <conditionalFormatting sqref="FO69:FT69">
    <cfRule type="cellIs" dxfId="766" priority="749" operator="equal">
      <formula>0</formula>
    </cfRule>
    <cfRule type="cellIs" dxfId="765" priority="750" operator="equal">
      <formula>1</formula>
    </cfRule>
  </conditionalFormatting>
  <conditionalFormatting sqref="FO71:FT71">
    <cfRule type="cellIs" dxfId="764" priority="747" operator="equal">
      <formula>0</formula>
    </cfRule>
    <cfRule type="cellIs" dxfId="763" priority="748" operator="equal">
      <formula>1</formula>
    </cfRule>
  </conditionalFormatting>
  <conditionalFormatting sqref="FO73:FT73">
    <cfRule type="cellIs" dxfId="762" priority="745" operator="equal">
      <formula>0</formula>
    </cfRule>
    <cfRule type="cellIs" dxfId="761" priority="746" operator="equal">
      <formula>1</formula>
    </cfRule>
  </conditionalFormatting>
  <conditionalFormatting sqref="FO74:FT74">
    <cfRule type="cellIs" dxfId="760" priority="743" operator="equal">
      <formula>0</formula>
    </cfRule>
    <cfRule type="cellIs" dxfId="759" priority="744" operator="equal">
      <formula>1</formula>
    </cfRule>
  </conditionalFormatting>
  <conditionalFormatting sqref="FO78:FT78">
    <cfRule type="cellIs" dxfId="758" priority="741" operator="equal">
      <formula>0</formula>
    </cfRule>
    <cfRule type="cellIs" dxfId="757" priority="742" operator="equal">
      <formula>1</formula>
    </cfRule>
  </conditionalFormatting>
  <conditionalFormatting sqref="FO80:FT80">
    <cfRule type="cellIs" dxfId="756" priority="739" operator="equal">
      <formula>0</formula>
    </cfRule>
    <cfRule type="cellIs" dxfId="755" priority="740" operator="equal">
      <formula>1</formula>
    </cfRule>
  </conditionalFormatting>
  <conditionalFormatting sqref="FO87:FT87">
    <cfRule type="cellIs" dxfId="754" priority="737" operator="equal">
      <formula>0</formula>
    </cfRule>
    <cfRule type="cellIs" dxfId="753" priority="738" operator="equal">
      <formula>1</formula>
    </cfRule>
  </conditionalFormatting>
  <conditionalFormatting sqref="FO93:FT93">
    <cfRule type="cellIs" dxfId="752" priority="735" operator="equal">
      <formula>0</formula>
    </cfRule>
    <cfRule type="cellIs" dxfId="751" priority="736" operator="equal">
      <formula>1</formula>
    </cfRule>
  </conditionalFormatting>
  <conditionalFormatting sqref="FO96:FT96">
    <cfRule type="cellIs" dxfId="750" priority="733" operator="equal">
      <formula>0</formula>
    </cfRule>
    <cfRule type="cellIs" dxfId="749" priority="734" operator="equal">
      <formula>1</formula>
    </cfRule>
  </conditionalFormatting>
  <conditionalFormatting sqref="FO98:FT98">
    <cfRule type="cellIs" dxfId="748" priority="731" operator="equal">
      <formula>0</formula>
    </cfRule>
    <cfRule type="cellIs" dxfId="747" priority="732" operator="equal">
      <formula>1</formula>
    </cfRule>
  </conditionalFormatting>
  <conditionalFormatting sqref="FO99:FT100">
    <cfRule type="cellIs" dxfId="746" priority="729" operator="equal">
      <formula>0</formula>
    </cfRule>
    <cfRule type="cellIs" dxfId="745" priority="730" operator="equal">
      <formula>1</formula>
    </cfRule>
  </conditionalFormatting>
  <conditionalFormatting sqref="FO17:FT17">
    <cfRule type="cellIs" dxfId="744" priority="709" operator="equal">
      <formula>0</formula>
    </cfRule>
    <cfRule type="cellIs" dxfId="743" priority="710" operator="equal">
      <formula>1</formula>
    </cfRule>
  </conditionalFormatting>
  <conditionalFormatting sqref="FO107:FT107">
    <cfRule type="cellIs" dxfId="742" priority="727" operator="equal">
      <formula>0</formula>
    </cfRule>
    <cfRule type="cellIs" dxfId="741" priority="728" operator="equal">
      <formula>1</formula>
    </cfRule>
  </conditionalFormatting>
  <conditionalFormatting sqref="FO108:FT109">
    <cfRule type="cellIs" dxfId="740" priority="725" operator="equal">
      <formula>0</formula>
    </cfRule>
    <cfRule type="cellIs" dxfId="739" priority="726" operator="equal">
      <formula>1</formula>
    </cfRule>
  </conditionalFormatting>
  <conditionalFormatting sqref="FO113:FT113">
    <cfRule type="cellIs" dxfId="738" priority="723" operator="equal">
      <formula>0</formula>
    </cfRule>
    <cfRule type="cellIs" dxfId="737" priority="724" operator="equal">
      <formula>1</formula>
    </cfRule>
  </conditionalFormatting>
  <conditionalFormatting sqref="FO115:FT115">
    <cfRule type="cellIs" dxfId="736" priority="721" operator="equal">
      <formula>0</formula>
    </cfRule>
    <cfRule type="cellIs" dxfId="735" priority="722" operator="equal">
      <formula>1</formula>
    </cfRule>
  </conditionalFormatting>
  <conditionalFormatting sqref="FO110:FT112">
    <cfRule type="cellIs" dxfId="734" priority="719" operator="equal">
      <formula>0</formula>
    </cfRule>
    <cfRule type="cellIs" dxfId="733" priority="720" operator="equal">
      <formula>1</formula>
    </cfRule>
  </conditionalFormatting>
  <conditionalFormatting sqref="FO119:FT119">
    <cfRule type="cellIs" dxfId="732" priority="717" operator="equal">
      <formula>0</formula>
    </cfRule>
    <cfRule type="cellIs" dxfId="731" priority="718" operator="equal">
      <formula>1</formula>
    </cfRule>
  </conditionalFormatting>
  <conditionalFormatting sqref="FO121:FT121">
    <cfRule type="cellIs" dxfId="730" priority="715" operator="equal">
      <formula>0</formula>
    </cfRule>
    <cfRule type="cellIs" dxfId="729" priority="716" operator="equal">
      <formula>1</formula>
    </cfRule>
  </conditionalFormatting>
  <conditionalFormatting sqref="FO122:FT123">
    <cfRule type="cellIs" dxfId="728" priority="713" operator="equal">
      <formula>0</formula>
    </cfRule>
    <cfRule type="cellIs" dxfId="727" priority="714" operator="equal">
      <formula>1</formula>
    </cfRule>
  </conditionalFormatting>
  <conditionalFormatting sqref="FO15:FT15">
    <cfRule type="cellIs" dxfId="726" priority="711" operator="equal">
      <formula>0</formula>
    </cfRule>
    <cfRule type="cellIs" dxfId="725" priority="712" operator="equal">
      <formula>1</formula>
    </cfRule>
  </conditionalFormatting>
  <conditionalFormatting sqref="GF57:GK57 GF62:GK62 GF70:GK70 GF75:GK75 GF97:GK97 GF106:GK106 GF124:GK124 GF12:GK13">
    <cfRule type="cellIs" dxfId="724" priority="707" operator="equal">
      <formula>0</formula>
    </cfRule>
    <cfRule type="cellIs" dxfId="723" priority="708" operator="equal">
      <formula>1</formula>
    </cfRule>
  </conditionalFormatting>
  <conditionalFormatting sqref="GF16:GK16">
    <cfRule type="cellIs" dxfId="722" priority="705" operator="equal">
      <formula>0</formula>
    </cfRule>
    <cfRule type="cellIs" dxfId="721" priority="706" operator="equal">
      <formula>1</formula>
    </cfRule>
  </conditionalFormatting>
  <conditionalFormatting sqref="GF19:GK27 GF29:GK31">
    <cfRule type="cellIs" dxfId="720" priority="703" operator="equal">
      <formula>0</formula>
    </cfRule>
    <cfRule type="cellIs" dxfId="719" priority="704" operator="equal">
      <formula>1</formula>
    </cfRule>
  </conditionalFormatting>
  <conditionalFormatting sqref="GF33:GK35 GF37:GK37 GF39:GK39">
    <cfRule type="cellIs" dxfId="718" priority="701" operator="equal">
      <formula>0</formula>
    </cfRule>
    <cfRule type="cellIs" dxfId="717" priority="702" operator="equal">
      <formula>1</formula>
    </cfRule>
  </conditionalFormatting>
  <conditionalFormatting sqref="GF44:GK45 GF47:GK49">
    <cfRule type="cellIs" dxfId="716" priority="699" operator="equal">
      <formula>0</formula>
    </cfRule>
    <cfRule type="cellIs" dxfId="715" priority="700" operator="equal">
      <formula>1</formula>
    </cfRule>
  </conditionalFormatting>
  <conditionalFormatting sqref="GF55:GK55">
    <cfRule type="cellIs" dxfId="714" priority="697" operator="equal">
      <formula>0</formula>
    </cfRule>
    <cfRule type="cellIs" dxfId="713" priority="698" operator="equal">
      <formula>1</formula>
    </cfRule>
  </conditionalFormatting>
  <conditionalFormatting sqref="GF58:GK58">
    <cfRule type="cellIs" dxfId="712" priority="695" operator="equal">
      <formula>0</formula>
    </cfRule>
    <cfRule type="cellIs" dxfId="711" priority="696" operator="equal">
      <formula>1</formula>
    </cfRule>
  </conditionalFormatting>
  <conditionalFormatting sqref="GF59:GK59">
    <cfRule type="cellIs" dxfId="710" priority="693" operator="equal">
      <formula>0</formula>
    </cfRule>
    <cfRule type="cellIs" dxfId="709" priority="694" operator="equal">
      <formula>1</formula>
    </cfRule>
  </conditionalFormatting>
  <conditionalFormatting sqref="GF14:GK14">
    <cfRule type="cellIs" dxfId="708" priority="691" operator="equal">
      <formula>0</formula>
    </cfRule>
    <cfRule type="cellIs" dxfId="707" priority="692" operator="equal">
      <formula>1</formula>
    </cfRule>
  </conditionalFormatting>
  <conditionalFormatting sqref="GF18:GK18">
    <cfRule type="cellIs" dxfId="706" priority="689" operator="equal">
      <formula>0</formula>
    </cfRule>
    <cfRule type="cellIs" dxfId="705" priority="690" operator="equal">
      <formula>1</formula>
    </cfRule>
  </conditionalFormatting>
  <conditionalFormatting sqref="GF32:GK32">
    <cfRule type="cellIs" dxfId="704" priority="687" operator="equal">
      <formula>0</formula>
    </cfRule>
    <cfRule type="cellIs" dxfId="703" priority="688" operator="equal">
      <formula>1</formula>
    </cfRule>
  </conditionalFormatting>
  <conditionalFormatting sqref="GF42:GK42">
    <cfRule type="cellIs" dxfId="702" priority="685" operator="equal">
      <formula>0</formula>
    </cfRule>
    <cfRule type="cellIs" dxfId="701" priority="686" operator="equal">
      <formula>1</formula>
    </cfRule>
  </conditionalFormatting>
  <conditionalFormatting sqref="GF53:GK53">
    <cfRule type="cellIs" dxfId="700" priority="683" operator="equal">
      <formula>0</formula>
    </cfRule>
    <cfRule type="cellIs" dxfId="699" priority="684" operator="equal">
      <formula>1</formula>
    </cfRule>
  </conditionalFormatting>
  <conditionalFormatting sqref="GF60:GK60">
    <cfRule type="cellIs" dxfId="698" priority="681" operator="equal">
      <formula>0</formula>
    </cfRule>
    <cfRule type="cellIs" dxfId="697" priority="682" operator="equal">
      <formula>1</formula>
    </cfRule>
  </conditionalFormatting>
  <conditionalFormatting sqref="GF63:GK63">
    <cfRule type="cellIs" dxfId="696" priority="679" operator="equal">
      <formula>0</formula>
    </cfRule>
    <cfRule type="cellIs" dxfId="695" priority="680" operator="equal">
      <formula>1</formula>
    </cfRule>
  </conditionalFormatting>
  <conditionalFormatting sqref="GF68:GK68">
    <cfRule type="cellIs" dxfId="694" priority="677" operator="equal">
      <formula>0</formula>
    </cfRule>
    <cfRule type="cellIs" dxfId="693" priority="678" operator="equal">
      <formula>1</formula>
    </cfRule>
  </conditionalFormatting>
  <conditionalFormatting sqref="GF72:GK72">
    <cfRule type="cellIs" dxfId="692" priority="675" operator="equal">
      <formula>0</formula>
    </cfRule>
    <cfRule type="cellIs" dxfId="691" priority="676" operator="equal">
      <formula>1</formula>
    </cfRule>
  </conditionalFormatting>
  <conditionalFormatting sqref="GF76:GK76">
    <cfRule type="cellIs" dxfId="690" priority="673" operator="equal">
      <formula>0</formula>
    </cfRule>
    <cfRule type="cellIs" dxfId="689" priority="674" operator="equal">
      <formula>1</formula>
    </cfRule>
  </conditionalFormatting>
  <conditionalFormatting sqref="GF77:GK77">
    <cfRule type="cellIs" dxfId="688" priority="671" operator="equal">
      <formula>0</formula>
    </cfRule>
    <cfRule type="cellIs" dxfId="687" priority="672" operator="equal">
      <formula>1</formula>
    </cfRule>
  </conditionalFormatting>
  <conditionalFormatting sqref="GF79:GK79">
    <cfRule type="cellIs" dxfId="686" priority="669" operator="equal">
      <formula>0</formula>
    </cfRule>
    <cfRule type="cellIs" dxfId="685" priority="670" operator="equal">
      <formula>1</formula>
    </cfRule>
  </conditionalFormatting>
  <conditionalFormatting sqref="GF81:GK86">
    <cfRule type="cellIs" dxfId="684" priority="667" operator="equal">
      <formula>0</formula>
    </cfRule>
    <cfRule type="cellIs" dxfId="683" priority="668" operator="equal">
      <formula>1</formula>
    </cfRule>
  </conditionalFormatting>
  <conditionalFormatting sqref="GF88:GK92">
    <cfRule type="cellIs" dxfId="682" priority="665" operator="equal">
      <formula>0</formula>
    </cfRule>
    <cfRule type="cellIs" dxfId="681" priority="666" operator="equal">
      <formula>1</formula>
    </cfRule>
  </conditionalFormatting>
  <conditionalFormatting sqref="GF94:GK95">
    <cfRule type="cellIs" dxfId="680" priority="663" operator="equal">
      <formula>0</formula>
    </cfRule>
    <cfRule type="cellIs" dxfId="679" priority="664" operator="equal">
      <formula>1</formula>
    </cfRule>
  </conditionalFormatting>
  <conditionalFormatting sqref="GF101:GK105">
    <cfRule type="cellIs" dxfId="678" priority="661" operator="equal">
      <formula>0</formula>
    </cfRule>
    <cfRule type="cellIs" dxfId="677" priority="662" operator="equal">
      <formula>1</formula>
    </cfRule>
  </conditionalFormatting>
  <conditionalFormatting sqref="GF114:GK114">
    <cfRule type="cellIs" dxfId="676" priority="659" operator="equal">
      <formula>0</formula>
    </cfRule>
    <cfRule type="cellIs" dxfId="675" priority="660" operator="equal">
      <formula>1</formula>
    </cfRule>
  </conditionalFormatting>
  <conditionalFormatting sqref="GF116:GK118 GF120:GK120">
    <cfRule type="cellIs" dxfId="674" priority="657" operator="equal">
      <formula>0</formula>
    </cfRule>
    <cfRule type="cellIs" dxfId="673" priority="658" operator="equal">
      <formula>1</formula>
    </cfRule>
  </conditionalFormatting>
  <conditionalFormatting sqref="GF125:GK126">
    <cfRule type="cellIs" dxfId="672" priority="655" operator="equal">
      <formula>0</formula>
    </cfRule>
    <cfRule type="cellIs" dxfId="671" priority="656" operator="equal">
      <formula>1</formula>
    </cfRule>
  </conditionalFormatting>
  <conditionalFormatting sqref="GF28:GK28">
    <cfRule type="cellIs" dxfId="670" priority="653" operator="equal">
      <formula>0</formula>
    </cfRule>
    <cfRule type="cellIs" dxfId="669" priority="654" operator="equal">
      <formula>1</formula>
    </cfRule>
  </conditionalFormatting>
  <conditionalFormatting sqref="GF36:GK36">
    <cfRule type="cellIs" dxfId="668" priority="651" operator="equal">
      <formula>0</formula>
    </cfRule>
    <cfRule type="cellIs" dxfId="667" priority="652" operator="equal">
      <formula>1</formula>
    </cfRule>
  </conditionalFormatting>
  <conditionalFormatting sqref="GF38:GK38">
    <cfRule type="cellIs" dxfId="666" priority="649" operator="equal">
      <formula>0</formula>
    </cfRule>
    <cfRule type="cellIs" dxfId="665" priority="650" operator="equal">
      <formula>1</formula>
    </cfRule>
  </conditionalFormatting>
  <conditionalFormatting sqref="GF40:GK41">
    <cfRule type="cellIs" dxfId="664" priority="647" operator="equal">
      <formula>0</formula>
    </cfRule>
    <cfRule type="cellIs" dxfId="663" priority="648" operator="equal">
      <formula>1</formula>
    </cfRule>
  </conditionalFormatting>
  <conditionalFormatting sqref="GF43:GK43">
    <cfRule type="cellIs" dxfId="662" priority="645" operator="equal">
      <formula>0</formula>
    </cfRule>
    <cfRule type="cellIs" dxfId="661" priority="646" operator="equal">
      <formula>1</formula>
    </cfRule>
  </conditionalFormatting>
  <conditionalFormatting sqref="GF46:GK46">
    <cfRule type="cellIs" dxfId="660" priority="643" operator="equal">
      <formula>0</formula>
    </cfRule>
    <cfRule type="cellIs" dxfId="659" priority="644" operator="equal">
      <formula>1</formula>
    </cfRule>
  </conditionalFormatting>
  <conditionalFormatting sqref="GF50:GK52">
    <cfRule type="cellIs" dxfId="658" priority="641" operator="equal">
      <formula>0</formula>
    </cfRule>
    <cfRule type="cellIs" dxfId="657" priority="642" operator="equal">
      <formula>1</formula>
    </cfRule>
  </conditionalFormatting>
  <conditionalFormatting sqref="GF54:GK54">
    <cfRule type="cellIs" dxfId="656" priority="639" operator="equal">
      <formula>0</formula>
    </cfRule>
    <cfRule type="cellIs" dxfId="655" priority="640" operator="equal">
      <formula>1</formula>
    </cfRule>
  </conditionalFormatting>
  <conditionalFormatting sqref="GF56:GK56">
    <cfRule type="cellIs" dxfId="654" priority="637" operator="equal">
      <formula>0</formula>
    </cfRule>
    <cfRule type="cellIs" dxfId="653" priority="638" operator="equal">
      <formula>1</formula>
    </cfRule>
  </conditionalFormatting>
  <conditionalFormatting sqref="GF61:GK61">
    <cfRule type="cellIs" dxfId="652" priority="635" operator="equal">
      <formula>0</formula>
    </cfRule>
    <cfRule type="cellIs" dxfId="651" priority="636" operator="equal">
      <formula>1</formula>
    </cfRule>
  </conditionalFormatting>
  <conditionalFormatting sqref="GF64:GK67">
    <cfRule type="cellIs" dxfId="650" priority="633" operator="equal">
      <formula>0</formula>
    </cfRule>
    <cfRule type="cellIs" dxfId="649" priority="634" operator="equal">
      <formula>1</formula>
    </cfRule>
  </conditionalFormatting>
  <conditionalFormatting sqref="GF69:GK69">
    <cfRule type="cellIs" dxfId="648" priority="631" operator="equal">
      <formula>0</formula>
    </cfRule>
    <cfRule type="cellIs" dxfId="647" priority="632" operator="equal">
      <formula>1</formula>
    </cfRule>
  </conditionalFormatting>
  <conditionalFormatting sqref="GF71:GK71">
    <cfRule type="cellIs" dxfId="646" priority="629" operator="equal">
      <formula>0</formula>
    </cfRule>
    <cfRule type="cellIs" dxfId="645" priority="630" operator="equal">
      <formula>1</formula>
    </cfRule>
  </conditionalFormatting>
  <conditionalFormatting sqref="GF73:GK73">
    <cfRule type="cellIs" dxfId="644" priority="627" operator="equal">
      <formula>0</formula>
    </cfRule>
    <cfRule type="cellIs" dxfId="643" priority="628" operator="equal">
      <formula>1</formula>
    </cfRule>
  </conditionalFormatting>
  <conditionalFormatting sqref="GF74:GK74">
    <cfRule type="cellIs" dxfId="642" priority="625" operator="equal">
      <formula>0</formula>
    </cfRule>
    <cfRule type="cellIs" dxfId="641" priority="626" operator="equal">
      <formula>1</formula>
    </cfRule>
  </conditionalFormatting>
  <conditionalFormatting sqref="GF78:GK78">
    <cfRule type="cellIs" dxfId="640" priority="623" operator="equal">
      <formula>0</formula>
    </cfRule>
    <cfRule type="cellIs" dxfId="639" priority="624" operator="equal">
      <formula>1</formula>
    </cfRule>
  </conditionalFormatting>
  <conditionalFormatting sqref="GF80:GK80">
    <cfRule type="cellIs" dxfId="638" priority="621" operator="equal">
      <formula>0</formula>
    </cfRule>
    <cfRule type="cellIs" dxfId="637" priority="622" operator="equal">
      <formula>1</formula>
    </cfRule>
  </conditionalFormatting>
  <conditionalFormatting sqref="GF87:GK87">
    <cfRule type="cellIs" dxfId="636" priority="619" operator="equal">
      <formula>0</formula>
    </cfRule>
    <cfRule type="cellIs" dxfId="635" priority="620" operator="equal">
      <formula>1</formula>
    </cfRule>
  </conditionalFormatting>
  <conditionalFormatting sqref="GF93:GK93">
    <cfRule type="cellIs" dxfId="634" priority="617" operator="equal">
      <formula>0</formula>
    </cfRule>
    <cfRule type="cellIs" dxfId="633" priority="618" operator="equal">
      <formula>1</formula>
    </cfRule>
  </conditionalFormatting>
  <conditionalFormatting sqref="GF96:GK96">
    <cfRule type="cellIs" dxfId="632" priority="615" operator="equal">
      <formula>0</formula>
    </cfRule>
    <cfRule type="cellIs" dxfId="631" priority="616" operator="equal">
      <formula>1</formula>
    </cfRule>
  </conditionalFormatting>
  <conditionalFormatting sqref="GF98:GK98">
    <cfRule type="cellIs" dxfId="630" priority="613" operator="equal">
      <formula>0</formula>
    </cfRule>
    <cfRule type="cellIs" dxfId="629" priority="614" operator="equal">
      <formula>1</formula>
    </cfRule>
  </conditionalFormatting>
  <conditionalFormatting sqref="GF99:GK100">
    <cfRule type="cellIs" dxfId="628" priority="611" operator="equal">
      <formula>0</formula>
    </cfRule>
    <cfRule type="cellIs" dxfId="627" priority="612" operator="equal">
      <formula>1</formula>
    </cfRule>
  </conditionalFormatting>
  <conditionalFormatting sqref="GF17:GK17">
    <cfRule type="cellIs" dxfId="626" priority="591" operator="equal">
      <formula>0</formula>
    </cfRule>
    <cfRule type="cellIs" dxfId="625" priority="592" operator="equal">
      <formula>1</formula>
    </cfRule>
  </conditionalFormatting>
  <conditionalFormatting sqref="GF107:GK107">
    <cfRule type="cellIs" dxfId="624" priority="609" operator="equal">
      <formula>0</formula>
    </cfRule>
    <cfRule type="cellIs" dxfId="623" priority="610" operator="equal">
      <formula>1</formula>
    </cfRule>
  </conditionalFormatting>
  <conditionalFormatting sqref="GF108:GK109">
    <cfRule type="cellIs" dxfId="622" priority="607" operator="equal">
      <formula>0</formula>
    </cfRule>
    <cfRule type="cellIs" dxfId="621" priority="608" operator="equal">
      <formula>1</formula>
    </cfRule>
  </conditionalFormatting>
  <conditionalFormatting sqref="GF113:GK113">
    <cfRule type="cellIs" dxfId="620" priority="605" operator="equal">
      <formula>0</formula>
    </cfRule>
    <cfRule type="cellIs" dxfId="619" priority="606" operator="equal">
      <formula>1</formula>
    </cfRule>
  </conditionalFormatting>
  <conditionalFormatting sqref="GF115:GK115">
    <cfRule type="cellIs" dxfId="618" priority="603" operator="equal">
      <formula>0</formula>
    </cfRule>
    <cfRule type="cellIs" dxfId="617" priority="604" operator="equal">
      <formula>1</formula>
    </cfRule>
  </conditionalFormatting>
  <conditionalFormatting sqref="GF110:GK112">
    <cfRule type="cellIs" dxfId="616" priority="601" operator="equal">
      <formula>0</formula>
    </cfRule>
    <cfRule type="cellIs" dxfId="615" priority="602" operator="equal">
      <formula>1</formula>
    </cfRule>
  </conditionalFormatting>
  <conditionalFormatting sqref="GF119:GK119">
    <cfRule type="cellIs" dxfId="614" priority="599" operator="equal">
      <formula>0</formula>
    </cfRule>
    <cfRule type="cellIs" dxfId="613" priority="600" operator="equal">
      <formula>1</formula>
    </cfRule>
  </conditionalFormatting>
  <conditionalFormatting sqref="GF121:GK121">
    <cfRule type="cellIs" dxfId="612" priority="597" operator="equal">
      <formula>0</formula>
    </cfRule>
    <cfRule type="cellIs" dxfId="611" priority="598" operator="equal">
      <formula>1</formula>
    </cfRule>
  </conditionalFormatting>
  <conditionalFormatting sqref="GF122:GK123">
    <cfRule type="cellIs" dxfId="610" priority="595" operator="equal">
      <formula>0</formula>
    </cfRule>
    <cfRule type="cellIs" dxfId="609" priority="596" operator="equal">
      <formula>1</formula>
    </cfRule>
  </conditionalFormatting>
  <conditionalFormatting sqref="GF15:GK15">
    <cfRule type="cellIs" dxfId="608" priority="593" operator="equal">
      <formula>0</formula>
    </cfRule>
    <cfRule type="cellIs" dxfId="607" priority="594" operator="equal">
      <formula>1</formula>
    </cfRule>
  </conditionalFormatting>
  <conditionalFormatting sqref="GW57:HB57 GW62:HB62 GW70:HB70 GW75:HB75 GW97:HB97 GW106:HB106 GW124:HB124 GW12:HB13">
    <cfRule type="cellIs" dxfId="606" priority="589" operator="equal">
      <formula>0</formula>
    </cfRule>
    <cfRule type="cellIs" dxfId="605" priority="590" operator="equal">
      <formula>1</formula>
    </cfRule>
  </conditionalFormatting>
  <conditionalFormatting sqref="GW16:HB16">
    <cfRule type="cellIs" dxfId="604" priority="587" operator="equal">
      <formula>0</formula>
    </cfRule>
    <cfRule type="cellIs" dxfId="603" priority="588" operator="equal">
      <formula>1</formula>
    </cfRule>
  </conditionalFormatting>
  <conditionalFormatting sqref="GW19:HB27 GW29:HB31">
    <cfRule type="cellIs" dxfId="602" priority="585" operator="equal">
      <formula>0</formula>
    </cfRule>
    <cfRule type="cellIs" dxfId="601" priority="586" operator="equal">
      <formula>1</formula>
    </cfRule>
  </conditionalFormatting>
  <conditionalFormatting sqref="GW33:HB35 GW37:HB37 GW39:HB39">
    <cfRule type="cellIs" dxfId="600" priority="583" operator="equal">
      <formula>0</formula>
    </cfRule>
    <cfRule type="cellIs" dxfId="599" priority="584" operator="equal">
      <formula>1</formula>
    </cfRule>
  </conditionalFormatting>
  <conditionalFormatting sqref="GW44:HB45 GW47:HB49">
    <cfRule type="cellIs" dxfId="598" priority="581" operator="equal">
      <formula>0</formula>
    </cfRule>
    <cfRule type="cellIs" dxfId="597" priority="582" operator="equal">
      <formula>1</formula>
    </cfRule>
  </conditionalFormatting>
  <conditionalFormatting sqref="GW55:HB55">
    <cfRule type="cellIs" dxfId="596" priority="579" operator="equal">
      <formula>0</formula>
    </cfRule>
    <cfRule type="cellIs" dxfId="595" priority="580" operator="equal">
      <formula>1</formula>
    </cfRule>
  </conditionalFormatting>
  <conditionalFormatting sqref="GW58:HB58">
    <cfRule type="cellIs" dxfId="594" priority="577" operator="equal">
      <formula>0</formula>
    </cfRule>
    <cfRule type="cellIs" dxfId="593" priority="578" operator="equal">
      <formula>1</formula>
    </cfRule>
  </conditionalFormatting>
  <conditionalFormatting sqref="GW59:HB59">
    <cfRule type="cellIs" dxfId="592" priority="575" operator="equal">
      <formula>0</formula>
    </cfRule>
    <cfRule type="cellIs" dxfId="591" priority="576" operator="equal">
      <formula>1</formula>
    </cfRule>
  </conditionalFormatting>
  <conditionalFormatting sqref="GW14:HB14">
    <cfRule type="cellIs" dxfId="590" priority="573" operator="equal">
      <formula>0</formula>
    </cfRule>
    <cfRule type="cellIs" dxfId="589" priority="574" operator="equal">
      <formula>1</formula>
    </cfRule>
  </conditionalFormatting>
  <conditionalFormatting sqref="GW18:HB18">
    <cfRule type="cellIs" dxfId="588" priority="571" operator="equal">
      <formula>0</formula>
    </cfRule>
    <cfRule type="cellIs" dxfId="587" priority="572" operator="equal">
      <formula>1</formula>
    </cfRule>
  </conditionalFormatting>
  <conditionalFormatting sqref="GW32:HB32">
    <cfRule type="cellIs" dxfId="586" priority="569" operator="equal">
      <formula>0</formula>
    </cfRule>
    <cfRule type="cellIs" dxfId="585" priority="570" operator="equal">
      <formula>1</formula>
    </cfRule>
  </conditionalFormatting>
  <conditionalFormatting sqref="GW42:HB42">
    <cfRule type="cellIs" dxfId="584" priority="567" operator="equal">
      <formula>0</formula>
    </cfRule>
    <cfRule type="cellIs" dxfId="583" priority="568" operator="equal">
      <formula>1</formula>
    </cfRule>
  </conditionalFormatting>
  <conditionalFormatting sqref="GW53:HB53">
    <cfRule type="cellIs" dxfId="582" priority="565" operator="equal">
      <formula>0</formula>
    </cfRule>
    <cfRule type="cellIs" dxfId="581" priority="566" operator="equal">
      <formula>1</formula>
    </cfRule>
  </conditionalFormatting>
  <conditionalFormatting sqref="GW60:HB60">
    <cfRule type="cellIs" dxfId="580" priority="563" operator="equal">
      <formula>0</formula>
    </cfRule>
    <cfRule type="cellIs" dxfId="579" priority="564" operator="equal">
      <formula>1</formula>
    </cfRule>
  </conditionalFormatting>
  <conditionalFormatting sqref="GW63:HB63">
    <cfRule type="cellIs" dxfId="578" priority="561" operator="equal">
      <formula>0</formula>
    </cfRule>
    <cfRule type="cellIs" dxfId="577" priority="562" operator="equal">
      <formula>1</formula>
    </cfRule>
  </conditionalFormatting>
  <conditionalFormatting sqref="GW68:HB68">
    <cfRule type="cellIs" dxfId="576" priority="559" operator="equal">
      <formula>0</formula>
    </cfRule>
    <cfRule type="cellIs" dxfId="575" priority="560" operator="equal">
      <formula>1</formula>
    </cfRule>
  </conditionalFormatting>
  <conditionalFormatting sqref="GW72:HB72">
    <cfRule type="cellIs" dxfId="574" priority="557" operator="equal">
      <formula>0</formula>
    </cfRule>
    <cfRule type="cellIs" dxfId="573" priority="558" operator="equal">
      <formula>1</formula>
    </cfRule>
  </conditionalFormatting>
  <conditionalFormatting sqref="GW76:HB76">
    <cfRule type="cellIs" dxfId="572" priority="555" operator="equal">
      <formula>0</formula>
    </cfRule>
    <cfRule type="cellIs" dxfId="571" priority="556" operator="equal">
      <formula>1</formula>
    </cfRule>
  </conditionalFormatting>
  <conditionalFormatting sqref="GW77:HB77">
    <cfRule type="cellIs" dxfId="570" priority="553" operator="equal">
      <formula>0</formula>
    </cfRule>
    <cfRule type="cellIs" dxfId="569" priority="554" operator="equal">
      <formula>1</formula>
    </cfRule>
  </conditionalFormatting>
  <conditionalFormatting sqref="GW79:HB79">
    <cfRule type="cellIs" dxfId="568" priority="551" operator="equal">
      <formula>0</formula>
    </cfRule>
    <cfRule type="cellIs" dxfId="567" priority="552" operator="equal">
      <formula>1</formula>
    </cfRule>
  </conditionalFormatting>
  <conditionalFormatting sqref="GW81:HB86">
    <cfRule type="cellIs" dxfId="566" priority="549" operator="equal">
      <formula>0</formula>
    </cfRule>
    <cfRule type="cellIs" dxfId="565" priority="550" operator="equal">
      <formula>1</formula>
    </cfRule>
  </conditionalFormatting>
  <conditionalFormatting sqref="GW88:HB92">
    <cfRule type="cellIs" dxfId="564" priority="547" operator="equal">
      <formula>0</formula>
    </cfRule>
    <cfRule type="cellIs" dxfId="563" priority="548" operator="equal">
      <formula>1</formula>
    </cfRule>
  </conditionalFormatting>
  <conditionalFormatting sqref="GW94:HB95">
    <cfRule type="cellIs" dxfId="562" priority="545" operator="equal">
      <formula>0</formula>
    </cfRule>
    <cfRule type="cellIs" dxfId="561" priority="546" operator="equal">
      <formula>1</formula>
    </cfRule>
  </conditionalFormatting>
  <conditionalFormatting sqref="GW101:HB105">
    <cfRule type="cellIs" dxfId="560" priority="543" operator="equal">
      <formula>0</formula>
    </cfRule>
    <cfRule type="cellIs" dxfId="559" priority="544" operator="equal">
      <formula>1</formula>
    </cfRule>
  </conditionalFormatting>
  <conditionalFormatting sqref="GW114:HB114">
    <cfRule type="cellIs" dxfId="558" priority="541" operator="equal">
      <formula>0</formula>
    </cfRule>
    <cfRule type="cellIs" dxfId="557" priority="542" operator="equal">
      <formula>1</formula>
    </cfRule>
  </conditionalFormatting>
  <conditionalFormatting sqref="GW116:HB118 GW120:HB120">
    <cfRule type="cellIs" dxfId="556" priority="539" operator="equal">
      <formula>0</formula>
    </cfRule>
    <cfRule type="cellIs" dxfId="555" priority="540" operator="equal">
      <formula>1</formula>
    </cfRule>
  </conditionalFormatting>
  <conditionalFormatting sqref="GW125:HB126">
    <cfRule type="cellIs" dxfId="554" priority="537" operator="equal">
      <formula>0</formula>
    </cfRule>
    <cfRule type="cellIs" dxfId="553" priority="538" operator="equal">
      <formula>1</formula>
    </cfRule>
  </conditionalFormatting>
  <conditionalFormatting sqref="GW28:HB28">
    <cfRule type="cellIs" dxfId="552" priority="535" operator="equal">
      <formula>0</formula>
    </cfRule>
    <cfRule type="cellIs" dxfId="551" priority="536" operator="equal">
      <formula>1</formula>
    </cfRule>
  </conditionalFormatting>
  <conditionalFormatting sqref="GW36:HB36">
    <cfRule type="cellIs" dxfId="550" priority="533" operator="equal">
      <formula>0</formula>
    </cfRule>
    <cfRule type="cellIs" dxfId="549" priority="534" operator="equal">
      <formula>1</formula>
    </cfRule>
  </conditionalFormatting>
  <conditionalFormatting sqref="GW38:HB38">
    <cfRule type="cellIs" dxfId="548" priority="531" operator="equal">
      <formula>0</formula>
    </cfRule>
    <cfRule type="cellIs" dxfId="547" priority="532" operator="equal">
      <formula>1</formula>
    </cfRule>
  </conditionalFormatting>
  <conditionalFormatting sqref="GW40:HB41">
    <cfRule type="cellIs" dxfId="546" priority="529" operator="equal">
      <formula>0</formula>
    </cfRule>
    <cfRule type="cellIs" dxfId="545" priority="530" operator="equal">
      <formula>1</formula>
    </cfRule>
  </conditionalFormatting>
  <conditionalFormatting sqref="GW43:HB43">
    <cfRule type="cellIs" dxfId="544" priority="527" operator="equal">
      <formula>0</formula>
    </cfRule>
    <cfRule type="cellIs" dxfId="543" priority="528" operator="equal">
      <formula>1</formula>
    </cfRule>
  </conditionalFormatting>
  <conditionalFormatting sqref="GW46:HB46">
    <cfRule type="cellIs" dxfId="542" priority="525" operator="equal">
      <formula>0</formula>
    </cfRule>
    <cfRule type="cellIs" dxfId="541" priority="526" operator="equal">
      <formula>1</formula>
    </cfRule>
  </conditionalFormatting>
  <conditionalFormatting sqref="GW50:HB52">
    <cfRule type="cellIs" dxfId="540" priority="523" operator="equal">
      <formula>0</formula>
    </cfRule>
    <cfRule type="cellIs" dxfId="539" priority="524" operator="equal">
      <formula>1</formula>
    </cfRule>
  </conditionalFormatting>
  <conditionalFormatting sqref="GW54:HB54">
    <cfRule type="cellIs" dxfId="538" priority="521" operator="equal">
      <formula>0</formula>
    </cfRule>
    <cfRule type="cellIs" dxfId="537" priority="522" operator="equal">
      <formula>1</formula>
    </cfRule>
  </conditionalFormatting>
  <conditionalFormatting sqref="GW56:HB56">
    <cfRule type="cellIs" dxfId="536" priority="519" operator="equal">
      <formula>0</formula>
    </cfRule>
    <cfRule type="cellIs" dxfId="535" priority="520" operator="equal">
      <formula>1</formula>
    </cfRule>
  </conditionalFormatting>
  <conditionalFormatting sqref="GW61:HB61">
    <cfRule type="cellIs" dxfId="534" priority="517" operator="equal">
      <formula>0</formula>
    </cfRule>
    <cfRule type="cellIs" dxfId="533" priority="518" operator="equal">
      <formula>1</formula>
    </cfRule>
  </conditionalFormatting>
  <conditionalFormatting sqref="GW64:HB67">
    <cfRule type="cellIs" dxfId="532" priority="515" operator="equal">
      <formula>0</formula>
    </cfRule>
    <cfRule type="cellIs" dxfId="531" priority="516" operator="equal">
      <formula>1</formula>
    </cfRule>
  </conditionalFormatting>
  <conditionalFormatting sqref="GW69:HB69">
    <cfRule type="cellIs" dxfId="530" priority="513" operator="equal">
      <formula>0</formula>
    </cfRule>
    <cfRule type="cellIs" dxfId="529" priority="514" operator="equal">
      <formula>1</formula>
    </cfRule>
  </conditionalFormatting>
  <conditionalFormatting sqref="GW71:HB71">
    <cfRule type="cellIs" dxfId="528" priority="511" operator="equal">
      <formula>0</formula>
    </cfRule>
    <cfRule type="cellIs" dxfId="527" priority="512" operator="equal">
      <formula>1</formula>
    </cfRule>
  </conditionalFormatting>
  <conditionalFormatting sqref="GW73:HB73">
    <cfRule type="cellIs" dxfId="526" priority="509" operator="equal">
      <formula>0</formula>
    </cfRule>
    <cfRule type="cellIs" dxfId="525" priority="510" operator="equal">
      <formula>1</formula>
    </cfRule>
  </conditionalFormatting>
  <conditionalFormatting sqref="GW74:HB74">
    <cfRule type="cellIs" dxfId="524" priority="507" operator="equal">
      <formula>0</formula>
    </cfRule>
    <cfRule type="cellIs" dxfId="523" priority="508" operator="equal">
      <formula>1</formula>
    </cfRule>
  </conditionalFormatting>
  <conditionalFormatting sqref="GW78:HB78">
    <cfRule type="cellIs" dxfId="522" priority="505" operator="equal">
      <formula>0</formula>
    </cfRule>
    <cfRule type="cellIs" dxfId="521" priority="506" operator="equal">
      <formula>1</formula>
    </cfRule>
  </conditionalFormatting>
  <conditionalFormatting sqref="GW80:HB80">
    <cfRule type="cellIs" dxfId="520" priority="503" operator="equal">
      <formula>0</formula>
    </cfRule>
    <cfRule type="cellIs" dxfId="519" priority="504" operator="equal">
      <formula>1</formula>
    </cfRule>
  </conditionalFormatting>
  <conditionalFormatting sqref="GW87:HB87">
    <cfRule type="cellIs" dxfId="518" priority="501" operator="equal">
      <formula>0</formula>
    </cfRule>
    <cfRule type="cellIs" dxfId="517" priority="502" operator="equal">
      <formula>1</formula>
    </cfRule>
  </conditionalFormatting>
  <conditionalFormatting sqref="GW93:HB93">
    <cfRule type="cellIs" dxfId="516" priority="499" operator="equal">
      <formula>0</formula>
    </cfRule>
    <cfRule type="cellIs" dxfId="515" priority="500" operator="equal">
      <formula>1</formula>
    </cfRule>
  </conditionalFormatting>
  <conditionalFormatting sqref="GW96:HB96">
    <cfRule type="cellIs" dxfId="514" priority="497" operator="equal">
      <formula>0</formula>
    </cfRule>
    <cfRule type="cellIs" dxfId="513" priority="498" operator="equal">
      <formula>1</formula>
    </cfRule>
  </conditionalFormatting>
  <conditionalFormatting sqref="GW98:HB98">
    <cfRule type="cellIs" dxfId="512" priority="495" operator="equal">
      <formula>0</formula>
    </cfRule>
    <cfRule type="cellIs" dxfId="511" priority="496" operator="equal">
      <formula>1</formula>
    </cfRule>
  </conditionalFormatting>
  <conditionalFormatting sqref="GW99:HB100">
    <cfRule type="cellIs" dxfId="510" priority="493" operator="equal">
      <formula>0</formula>
    </cfRule>
    <cfRule type="cellIs" dxfId="509" priority="494" operator="equal">
      <formula>1</formula>
    </cfRule>
  </conditionalFormatting>
  <conditionalFormatting sqref="GW17:HB17">
    <cfRule type="cellIs" dxfId="508" priority="473" operator="equal">
      <formula>0</formula>
    </cfRule>
    <cfRule type="cellIs" dxfId="507" priority="474" operator="equal">
      <formula>1</formula>
    </cfRule>
  </conditionalFormatting>
  <conditionalFormatting sqref="GW107:HB107">
    <cfRule type="cellIs" dxfId="506" priority="491" operator="equal">
      <formula>0</formula>
    </cfRule>
    <cfRule type="cellIs" dxfId="505" priority="492" operator="equal">
      <formula>1</formula>
    </cfRule>
  </conditionalFormatting>
  <conditionalFormatting sqref="GW108:HB109">
    <cfRule type="cellIs" dxfId="504" priority="489" operator="equal">
      <formula>0</formula>
    </cfRule>
    <cfRule type="cellIs" dxfId="503" priority="490" operator="equal">
      <formula>1</formula>
    </cfRule>
  </conditionalFormatting>
  <conditionalFormatting sqref="GW113:HB113">
    <cfRule type="cellIs" dxfId="502" priority="487" operator="equal">
      <formula>0</formula>
    </cfRule>
    <cfRule type="cellIs" dxfId="501" priority="488" operator="equal">
      <formula>1</formula>
    </cfRule>
  </conditionalFormatting>
  <conditionalFormatting sqref="GW115:HB115">
    <cfRule type="cellIs" dxfId="500" priority="485" operator="equal">
      <formula>0</formula>
    </cfRule>
    <cfRule type="cellIs" dxfId="499" priority="486" operator="equal">
      <formula>1</formula>
    </cfRule>
  </conditionalFormatting>
  <conditionalFormatting sqref="GW110:HB112">
    <cfRule type="cellIs" dxfId="498" priority="483" operator="equal">
      <formula>0</formula>
    </cfRule>
    <cfRule type="cellIs" dxfId="497" priority="484" operator="equal">
      <formula>1</formula>
    </cfRule>
  </conditionalFormatting>
  <conditionalFormatting sqref="GW119:HB119">
    <cfRule type="cellIs" dxfId="496" priority="481" operator="equal">
      <formula>0</formula>
    </cfRule>
    <cfRule type="cellIs" dxfId="495" priority="482" operator="equal">
      <formula>1</formula>
    </cfRule>
  </conditionalFormatting>
  <conditionalFormatting sqref="GW121:HB121">
    <cfRule type="cellIs" dxfId="494" priority="479" operator="equal">
      <formula>0</formula>
    </cfRule>
    <cfRule type="cellIs" dxfId="493" priority="480" operator="equal">
      <formula>1</formula>
    </cfRule>
  </conditionalFormatting>
  <conditionalFormatting sqref="GW122:HB123">
    <cfRule type="cellIs" dxfId="492" priority="477" operator="equal">
      <formula>0</formula>
    </cfRule>
    <cfRule type="cellIs" dxfId="491" priority="478" operator="equal">
      <formula>1</formula>
    </cfRule>
  </conditionalFormatting>
  <conditionalFormatting sqref="GW15:HB15">
    <cfRule type="cellIs" dxfId="490" priority="475" operator="equal">
      <formula>0</formula>
    </cfRule>
    <cfRule type="cellIs" dxfId="489" priority="476" operator="equal">
      <formula>1</formula>
    </cfRule>
  </conditionalFormatting>
  <conditionalFormatting sqref="HN57:HS57 HN62:HS62 HN70:HS70 HN75:HS75 HN97:HS97 HN106:HS106 HN124:HS124 HN12:HS13">
    <cfRule type="cellIs" dxfId="488" priority="471" operator="equal">
      <formula>0</formula>
    </cfRule>
    <cfRule type="cellIs" dxfId="487" priority="472" operator="equal">
      <formula>1</formula>
    </cfRule>
  </conditionalFormatting>
  <conditionalFormatting sqref="HN16:HS16">
    <cfRule type="cellIs" dxfId="486" priority="469" operator="equal">
      <formula>0</formula>
    </cfRule>
    <cfRule type="cellIs" dxfId="485" priority="470" operator="equal">
      <formula>1</formula>
    </cfRule>
  </conditionalFormatting>
  <conditionalFormatting sqref="HN19:HS27 HN29:HS31">
    <cfRule type="cellIs" dxfId="484" priority="467" operator="equal">
      <formula>0</formula>
    </cfRule>
    <cfRule type="cellIs" dxfId="483" priority="468" operator="equal">
      <formula>1</formula>
    </cfRule>
  </conditionalFormatting>
  <conditionalFormatting sqref="HN33:HS35 HN37:HS37 HN39:HS39">
    <cfRule type="cellIs" dxfId="482" priority="465" operator="equal">
      <formula>0</formula>
    </cfRule>
    <cfRule type="cellIs" dxfId="481" priority="466" operator="equal">
      <formula>1</formula>
    </cfRule>
  </conditionalFormatting>
  <conditionalFormatting sqref="HN44:HS45 HN47:HS49">
    <cfRule type="cellIs" dxfId="480" priority="463" operator="equal">
      <formula>0</formula>
    </cfRule>
    <cfRule type="cellIs" dxfId="479" priority="464" operator="equal">
      <formula>1</formula>
    </cfRule>
  </conditionalFormatting>
  <conditionalFormatting sqref="HN55:HS55">
    <cfRule type="cellIs" dxfId="478" priority="461" operator="equal">
      <formula>0</formula>
    </cfRule>
    <cfRule type="cellIs" dxfId="477" priority="462" operator="equal">
      <formula>1</formula>
    </cfRule>
  </conditionalFormatting>
  <conditionalFormatting sqref="HN58:HS58">
    <cfRule type="cellIs" dxfId="476" priority="459" operator="equal">
      <formula>0</formula>
    </cfRule>
    <cfRule type="cellIs" dxfId="475" priority="460" operator="equal">
      <formula>1</formula>
    </cfRule>
  </conditionalFormatting>
  <conditionalFormatting sqref="HN59:HS59">
    <cfRule type="cellIs" dxfId="474" priority="457" operator="equal">
      <formula>0</formula>
    </cfRule>
    <cfRule type="cellIs" dxfId="473" priority="458" operator="equal">
      <formula>1</formula>
    </cfRule>
  </conditionalFormatting>
  <conditionalFormatting sqref="HN14:HS14">
    <cfRule type="cellIs" dxfId="472" priority="455" operator="equal">
      <formula>0</formula>
    </cfRule>
    <cfRule type="cellIs" dxfId="471" priority="456" operator="equal">
      <formula>1</formula>
    </cfRule>
  </conditionalFormatting>
  <conditionalFormatting sqref="HN18:HS18">
    <cfRule type="cellIs" dxfId="470" priority="453" operator="equal">
      <formula>0</formula>
    </cfRule>
    <cfRule type="cellIs" dxfId="469" priority="454" operator="equal">
      <formula>1</formula>
    </cfRule>
  </conditionalFormatting>
  <conditionalFormatting sqref="HN32:HS32">
    <cfRule type="cellIs" dxfId="468" priority="451" operator="equal">
      <formula>0</formula>
    </cfRule>
    <cfRule type="cellIs" dxfId="467" priority="452" operator="equal">
      <formula>1</formula>
    </cfRule>
  </conditionalFormatting>
  <conditionalFormatting sqref="HN42:HS42">
    <cfRule type="cellIs" dxfId="466" priority="449" operator="equal">
      <formula>0</formula>
    </cfRule>
    <cfRule type="cellIs" dxfId="465" priority="450" operator="equal">
      <formula>1</formula>
    </cfRule>
  </conditionalFormatting>
  <conditionalFormatting sqref="HN53:HS53">
    <cfRule type="cellIs" dxfId="464" priority="447" operator="equal">
      <formula>0</formula>
    </cfRule>
    <cfRule type="cellIs" dxfId="463" priority="448" operator="equal">
      <formula>1</formula>
    </cfRule>
  </conditionalFormatting>
  <conditionalFormatting sqref="HN60:HS60">
    <cfRule type="cellIs" dxfId="462" priority="445" operator="equal">
      <formula>0</formula>
    </cfRule>
    <cfRule type="cellIs" dxfId="461" priority="446" operator="equal">
      <formula>1</formula>
    </cfRule>
  </conditionalFormatting>
  <conditionalFormatting sqref="HN63:HS63">
    <cfRule type="cellIs" dxfId="460" priority="443" operator="equal">
      <formula>0</formula>
    </cfRule>
    <cfRule type="cellIs" dxfId="459" priority="444" operator="equal">
      <formula>1</formula>
    </cfRule>
  </conditionalFormatting>
  <conditionalFormatting sqref="HN68:HS68">
    <cfRule type="cellIs" dxfId="458" priority="441" operator="equal">
      <formula>0</formula>
    </cfRule>
    <cfRule type="cellIs" dxfId="457" priority="442" operator="equal">
      <formula>1</formula>
    </cfRule>
  </conditionalFormatting>
  <conditionalFormatting sqref="HN72:HS72">
    <cfRule type="cellIs" dxfId="456" priority="439" operator="equal">
      <formula>0</formula>
    </cfRule>
    <cfRule type="cellIs" dxfId="455" priority="440" operator="equal">
      <formula>1</formula>
    </cfRule>
  </conditionalFormatting>
  <conditionalFormatting sqref="HN76:HS76">
    <cfRule type="cellIs" dxfId="454" priority="437" operator="equal">
      <formula>0</formula>
    </cfRule>
    <cfRule type="cellIs" dxfId="453" priority="438" operator="equal">
      <formula>1</formula>
    </cfRule>
  </conditionalFormatting>
  <conditionalFormatting sqref="HN77:HS77">
    <cfRule type="cellIs" dxfId="452" priority="435" operator="equal">
      <formula>0</formula>
    </cfRule>
    <cfRule type="cellIs" dxfId="451" priority="436" operator="equal">
      <formula>1</formula>
    </cfRule>
  </conditionalFormatting>
  <conditionalFormatting sqref="HN79:HS79">
    <cfRule type="cellIs" dxfId="450" priority="433" operator="equal">
      <formula>0</formula>
    </cfRule>
    <cfRule type="cellIs" dxfId="449" priority="434" operator="equal">
      <formula>1</formula>
    </cfRule>
  </conditionalFormatting>
  <conditionalFormatting sqref="HN81:HS86">
    <cfRule type="cellIs" dxfId="448" priority="431" operator="equal">
      <formula>0</formula>
    </cfRule>
    <cfRule type="cellIs" dxfId="447" priority="432" operator="equal">
      <formula>1</formula>
    </cfRule>
  </conditionalFormatting>
  <conditionalFormatting sqref="HN88:HS92">
    <cfRule type="cellIs" dxfId="446" priority="429" operator="equal">
      <formula>0</formula>
    </cfRule>
    <cfRule type="cellIs" dxfId="445" priority="430" operator="equal">
      <formula>1</formula>
    </cfRule>
  </conditionalFormatting>
  <conditionalFormatting sqref="HN94:HS95">
    <cfRule type="cellIs" dxfId="444" priority="427" operator="equal">
      <formula>0</formula>
    </cfRule>
    <cfRule type="cellIs" dxfId="443" priority="428" operator="equal">
      <formula>1</formula>
    </cfRule>
  </conditionalFormatting>
  <conditionalFormatting sqref="HN101:HS105">
    <cfRule type="cellIs" dxfId="442" priority="425" operator="equal">
      <formula>0</formula>
    </cfRule>
    <cfRule type="cellIs" dxfId="441" priority="426" operator="equal">
      <formula>1</formula>
    </cfRule>
  </conditionalFormatting>
  <conditionalFormatting sqref="HN114:HS114">
    <cfRule type="cellIs" dxfId="440" priority="423" operator="equal">
      <formula>0</formula>
    </cfRule>
    <cfRule type="cellIs" dxfId="439" priority="424" operator="equal">
      <formula>1</formula>
    </cfRule>
  </conditionalFormatting>
  <conditionalFormatting sqref="HN116:HS118 HN120:HS120">
    <cfRule type="cellIs" dxfId="438" priority="421" operator="equal">
      <formula>0</formula>
    </cfRule>
    <cfRule type="cellIs" dxfId="437" priority="422" operator="equal">
      <formula>1</formula>
    </cfRule>
  </conditionalFormatting>
  <conditionalFormatting sqref="HN125:HS126">
    <cfRule type="cellIs" dxfId="436" priority="419" operator="equal">
      <formula>0</formula>
    </cfRule>
    <cfRule type="cellIs" dxfId="435" priority="420" operator="equal">
      <formula>1</formula>
    </cfRule>
  </conditionalFormatting>
  <conditionalFormatting sqref="HN28:HS28">
    <cfRule type="cellIs" dxfId="434" priority="417" operator="equal">
      <formula>0</formula>
    </cfRule>
    <cfRule type="cellIs" dxfId="433" priority="418" operator="equal">
      <formula>1</formula>
    </cfRule>
  </conditionalFormatting>
  <conditionalFormatting sqref="HN36:HS36">
    <cfRule type="cellIs" dxfId="432" priority="415" operator="equal">
      <formula>0</formula>
    </cfRule>
    <cfRule type="cellIs" dxfId="431" priority="416" operator="equal">
      <formula>1</formula>
    </cfRule>
  </conditionalFormatting>
  <conditionalFormatting sqref="HN38:HS38">
    <cfRule type="cellIs" dxfId="430" priority="413" operator="equal">
      <formula>0</formula>
    </cfRule>
    <cfRule type="cellIs" dxfId="429" priority="414" operator="equal">
      <formula>1</formula>
    </cfRule>
  </conditionalFormatting>
  <conditionalFormatting sqref="HN40:HS41">
    <cfRule type="cellIs" dxfId="428" priority="411" operator="equal">
      <formula>0</formula>
    </cfRule>
    <cfRule type="cellIs" dxfId="427" priority="412" operator="equal">
      <formula>1</formula>
    </cfRule>
  </conditionalFormatting>
  <conditionalFormatting sqref="HN43:HS43">
    <cfRule type="cellIs" dxfId="426" priority="409" operator="equal">
      <formula>0</formula>
    </cfRule>
    <cfRule type="cellIs" dxfId="425" priority="410" operator="equal">
      <formula>1</formula>
    </cfRule>
  </conditionalFormatting>
  <conditionalFormatting sqref="HN46:HS46">
    <cfRule type="cellIs" dxfId="424" priority="407" operator="equal">
      <formula>0</formula>
    </cfRule>
    <cfRule type="cellIs" dxfId="423" priority="408" operator="equal">
      <formula>1</formula>
    </cfRule>
  </conditionalFormatting>
  <conditionalFormatting sqref="HN50:HS52">
    <cfRule type="cellIs" dxfId="422" priority="405" operator="equal">
      <formula>0</formula>
    </cfRule>
    <cfRule type="cellIs" dxfId="421" priority="406" operator="equal">
      <formula>1</formula>
    </cfRule>
  </conditionalFormatting>
  <conditionalFormatting sqref="HN54:HS54">
    <cfRule type="cellIs" dxfId="420" priority="403" operator="equal">
      <formula>0</formula>
    </cfRule>
    <cfRule type="cellIs" dxfId="419" priority="404" operator="equal">
      <formula>1</formula>
    </cfRule>
  </conditionalFormatting>
  <conditionalFormatting sqref="HN56:HS56">
    <cfRule type="cellIs" dxfId="418" priority="401" operator="equal">
      <formula>0</formula>
    </cfRule>
    <cfRule type="cellIs" dxfId="417" priority="402" operator="equal">
      <formula>1</formula>
    </cfRule>
  </conditionalFormatting>
  <conditionalFormatting sqref="HN61:HS61">
    <cfRule type="cellIs" dxfId="416" priority="399" operator="equal">
      <formula>0</formula>
    </cfRule>
    <cfRule type="cellIs" dxfId="415" priority="400" operator="equal">
      <formula>1</formula>
    </cfRule>
  </conditionalFormatting>
  <conditionalFormatting sqref="HN64:HS67">
    <cfRule type="cellIs" dxfId="414" priority="397" operator="equal">
      <formula>0</formula>
    </cfRule>
    <cfRule type="cellIs" dxfId="413" priority="398" operator="equal">
      <formula>1</formula>
    </cfRule>
  </conditionalFormatting>
  <conditionalFormatting sqref="HN69:HS69">
    <cfRule type="cellIs" dxfId="412" priority="395" operator="equal">
      <formula>0</formula>
    </cfRule>
    <cfRule type="cellIs" dxfId="411" priority="396" operator="equal">
      <formula>1</formula>
    </cfRule>
  </conditionalFormatting>
  <conditionalFormatting sqref="HN71:HS71">
    <cfRule type="cellIs" dxfId="410" priority="393" operator="equal">
      <formula>0</formula>
    </cfRule>
    <cfRule type="cellIs" dxfId="409" priority="394" operator="equal">
      <formula>1</formula>
    </cfRule>
  </conditionalFormatting>
  <conditionalFormatting sqref="HN73:HS73">
    <cfRule type="cellIs" dxfId="408" priority="391" operator="equal">
      <formula>0</formula>
    </cfRule>
    <cfRule type="cellIs" dxfId="407" priority="392" operator="equal">
      <formula>1</formula>
    </cfRule>
  </conditionalFormatting>
  <conditionalFormatting sqref="HN74:HS74">
    <cfRule type="cellIs" dxfId="406" priority="389" operator="equal">
      <formula>0</formula>
    </cfRule>
    <cfRule type="cellIs" dxfId="405" priority="390" operator="equal">
      <formula>1</formula>
    </cfRule>
  </conditionalFormatting>
  <conditionalFormatting sqref="HN78:HS78">
    <cfRule type="cellIs" dxfId="404" priority="387" operator="equal">
      <formula>0</formula>
    </cfRule>
    <cfRule type="cellIs" dxfId="403" priority="388" operator="equal">
      <formula>1</formula>
    </cfRule>
  </conditionalFormatting>
  <conditionalFormatting sqref="HN80:HS80">
    <cfRule type="cellIs" dxfId="402" priority="385" operator="equal">
      <formula>0</formula>
    </cfRule>
    <cfRule type="cellIs" dxfId="401" priority="386" operator="equal">
      <formula>1</formula>
    </cfRule>
  </conditionalFormatting>
  <conditionalFormatting sqref="HN87:HS87">
    <cfRule type="cellIs" dxfId="400" priority="383" operator="equal">
      <formula>0</formula>
    </cfRule>
    <cfRule type="cellIs" dxfId="399" priority="384" operator="equal">
      <formula>1</formula>
    </cfRule>
  </conditionalFormatting>
  <conditionalFormatting sqref="HN93:HS93">
    <cfRule type="cellIs" dxfId="398" priority="381" operator="equal">
      <formula>0</formula>
    </cfRule>
    <cfRule type="cellIs" dxfId="397" priority="382" operator="equal">
      <formula>1</formula>
    </cfRule>
  </conditionalFormatting>
  <conditionalFormatting sqref="HN96:HS96">
    <cfRule type="cellIs" dxfId="396" priority="379" operator="equal">
      <formula>0</formula>
    </cfRule>
    <cfRule type="cellIs" dxfId="395" priority="380" operator="equal">
      <formula>1</formula>
    </cfRule>
  </conditionalFormatting>
  <conditionalFormatting sqref="HN98:HS98">
    <cfRule type="cellIs" dxfId="394" priority="377" operator="equal">
      <formula>0</formula>
    </cfRule>
    <cfRule type="cellIs" dxfId="393" priority="378" operator="equal">
      <formula>1</formula>
    </cfRule>
  </conditionalFormatting>
  <conditionalFormatting sqref="HN99:HS100">
    <cfRule type="cellIs" dxfId="392" priority="375" operator="equal">
      <formula>0</formula>
    </cfRule>
    <cfRule type="cellIs" dxfId="391" priority="376" operator="equal">
      <formula>1</formula>
    </cfRule>
  </conditionalFormatting>
  <conditionalFormatting sqref="HN17:HS17">
    <cfRule type="cellIs" dxfId="390" priority="355" operator="equal">
      <formula>0</formula>
    </cfRule>
    <cfRule type="cellIs" dxfId="389" priority="356" operator="equal">
      <formula>1</formula>
    </cfRule>
  </conditionalFormatting>
  <conditionalFormatting sqref="HN107:HS107">
    <cfRule type="cellIs" dxfId="388" priority="373" operator="equal">
      <formula>0</formula>
    </cfRule>
    <cfRule type="cellIs" dxfId="387" priority="374" operator="equal">
      <formula>1</formula>
    </cfRule>
  </conditionalFormatting>
  <conditionalFormatting sqref="HN108:HS109">
    <cfRule type="cellIs" dxfId="386" priority="371" operator="equal">
      <formula>0</formula>
    </cfRule>
    <cfRule type="cellIs" dxfId="385" priority="372" operator="equal">
      <formula>1</formula>
    </cfRule>
  </conditionalFormatting>
  <conditionalFormatting sqref="HN113:HS113">
    <cfRule type="cellIs" dxfId="384" priority="369" operator="equal">
      <formula>0</formula>
    </cfRule>
    <cfRule type="cellIs" dxfId="383" priority="370" operator="equal">
      <formula>1</formula>
    </cfRule>
  </conditionalFormatting>
  <conditionalFormatting sqref="HN115:HS115">
    <cfRule type="cellIs" dxfId="382" priority="367" operator="equal">
      <formula>0</formula>
    </cfRule>
    <cfRule type="cellIs" dxfId="381" priority="368" operator="equal">
      <formula>1</formula>
    </cfRule>
  </conditionalFormatting>
  <conditionalFormatting sqref="HN110:HS112">
    <cfRule type="cellIs" dxfId="380" priority="365" operator="equal">
      <formula>0</formula>
    </cfRule>
    <cfRule type="cellIs" dxfId="379" priority="366" operator="equal">
      <formula>1</formula>
    </cfRule>
  </conditionalFormatting>
  <conditionalFormatting sqref="HN119:HS119">
    <cfRule type="cellIs" dxfId="378" priority="363" operator="equal">
      <formula>0</formula>
    </cfRule>
    <cfRule type="cellIs" dxfId="377" priority="364" operator="equal">
      <formula>1</formula>
    </cfRule>
  </conditionalFormatting>
  <conditionalFormatting sqref="HN121:HS121">
    <cfRule type="cellIs" dxfId="376" priority="361" operator="equal">
      <formula>0</formula>
    </cfRule>
    <cfRule type="cellIs" dxfId="375" priority="362" operator="equal">
      <formula>1</formula>
    </cfRule>
  </conditionalFormatting>
  <conditionalFormatting sqref="HN122:HS123">
    <cfRule type="cellIs" dxfId="374" priority="359" operator="equal">
      <formula>0</formula>
    </cfRule>
    <cfRule type="cellIs" dxfId="373" priority="360" operator="equal">
      <formula>1</formula>
    </cfRule>
  </conditionalFormatting>
  <conditionalFormatting sqref="HN15:HS15">
    <cfRule type="cellIs" dxfId="372" priority="357" operator="equal">
      <formula>0</formula>
    </cfRule>
    <cfRule type="cellIs" dxfId="371" priority="358" operator="equal">
      <formula>1</formula>
    </cfRule>
  </conditionalFormatting>
  <conditionalFormatting sqref="IE57:IJ57 IE62:IJ62 IE70:IJ70 IE75:IJ75 IE97:IJ97 IE106:IJ106 IE124:IJ124 IE12:IJ13">
    <cfRule type="cellIs" dxfId="370" priority="353" operator="equal">
      <formula>0</formula>
    </cfRule>
    <cfRule type="cellIs" dxfId="369" priority="354" operator="equal">
      <formula>1</formula>
    </cfRule>
  </conditionalFormatting>
  <conditionalFormatting sqref="IE16:IJ16">
    <cfRule type="cellIs" dxfId="368" priority="351" operator="equal">
      <formula>0</formula>
    </cfRule>
    <cfRule type="cellIs" dxfId="367" priority="352" operator="equal">
      <formula>1</formula>
    </cfRule>
  </conditionalFormatting>
  <conditionalFormatting sqref="IE19:IJ27 IE29:IJ31">
    <cfRule type="cellIs" dxfId="366" priority="349" operator="equal">
      <formula>0</formula>
    </cfRule>
    <cfRule type="cellIs" dxfId="365" priority="350" operator="equal">
      <formula>1</formula>
    </cfRule>
  </conditionalFormatting>
  <conditionalFormatting sqref="IE33:IJ35 IE37:IJ37 IE39:IJ39">
    <cfRule type="cellIs" dxfId="364" priority="347" operator="equal">
      <formula>0</formula>
    </cfRule>
    <cfRule type="cellIs" dxfId="363" priority="348" operator="equal">
      <formula>1</formula>
    </cfRule>
  </conditionalFormatting>
  <conditionalFormatting sqref="IE44:IJ45 IE47:IJ49">
    <cfRule type="cellIs" dxfId="362" priority="345" operator="equal">
      <formula>0</formula>
    </cfRule>
    <cfRule type="cellIs" dxfId="361" priority="346" operator="equal">
      <formula>1</formula>
    </cfRule>
  </conditionalFormatting>
  <conditionalFormatting sqref="IE55:IJ55">
    <cfRule type="cellIs" dxfId="360" priority="343" operator="equal">
      <formula>0</formula>
    </cfRule>
    <cfRule type="cellIs" dxfId="359" priority="344" operator="equal">
      <formula>1</formula>
    </cfRule>
  </conditionalFormatting>
  <conditionalFormatting sqref="IE58:IJ58">
    <cfRule type="cellIs" dxfId="358" priority="341" operator="equal">
      <formula>0</formula>
    </cfRule>
    <cfRule type="cellIs" dxfId="357" priority="342" operator="equal">
      <formula>1</formula>
    </cfRule>
  </conditionalFormatting>
  <conditionalFormatting sqref="IE59:IJ59">
    <cfRule type="cellIs" dxfId="356" priority="339" operator="equal">
      <formula>0</formula>
    </cfRule>
    <cfRule type="cellIs" dxfId="355" priority="340" operator="equal">
      <formula>1</formula>
    </cfRule>
  </conditionalFormatting>
  <conditionalFormatting sqref="IE14:IJ14">
    <cfRule type="cellIs" dxfId="354" priority="337" operator="equal">
      <formula>0</formula>
    </cfRule>
    <cfRule type="cellIs" dxfId="353" priority="338" operator="equal">
      <formula>1</formula>
    </cfRule>
  </conditionalFormatting>
  <conditionalFormatting sqref="IE18:IJ18">
    <cfRule type="cellIs" dxfId="352" priority="335" operator="equal">
      <formula>0</formula>
    </cfRule>
    <cfRule type="cellIs" dxfId="351" priority="336" operator="equal">
      <formula>1</formula>
    </cfRule>
  </conditionalFormatting>
  <conditionalFormatting sqref="IE32:IJ32">
    <cfRule type="cellIs" dxfId="350" priority="333" operator="equal">
      <formula>0</formula>
    </cfRule>
    <cfRule type="cellIs" dxfId="349" priority="334" operator="equal">
      <formula>1</formula>
    </cfRule>
  </conditionalFormatting>
  <conditionalFormatting sqref="IE42:IJ42">
    <cfRule type="cellIs" dxfId="348" priority="331" operator="equal">
      <formula>0</formula>
    </cfRule>
    <cfRule type="cellIs" dxfId="347" priority="332" operator="equal">
      <formula>1</formula>
    </cfRule>
  </conditionalFormatting>
  <conditionalFormatting sqref="IE53:IJ53">
    <cfRule type="cellIs" dxfId="346" priority="329" operator="equal">
      <formula>0</formula>
    </cfRule>
    <cfRule type="cellIs" dxfId="345" priority="330" operator="equal">
      <formula>1</formula>
    </cfRule>
  </conditionalFormatting>
  <conditionalFormatting sqref="IE60:IJ60">
    <cfRule type="cellIs" dxfId="344" priority="327" operator="equal">
      <formula>0</formula>
    </cfRule>
    <cfRule type="cellIs" dxfId="343" priority="328" operator="equal">
      <formula>1</formula>
    </cfRule>
  </conditionalFormatting>
  <conditionalFormatting sqref="IE63:IJ63">
    <cfRule type="cellIs" dxfId="342" priority="325" operator="equal">
      <formula>0</formula>
    </cfRule>
    <cfRule type="cellIs" dxfId="341" priority="326" operator="equal">
      <formula>1</formula>
    </cfRule>
  </conditionalFormatting>
  <conditionalFormatting sqref="IE68:IJ68">
    <cfRule type="cellIs" dxfId="340" priority="323" operator="equal">
      <formula>0</formula>
    </cfRule>
    <cfRule type="cellIs" dxfId="339" priority="324" operator="equal">
      <formula>1</formula>
    </cfRule>
  </conditionalFormatting>
  <conditionalFormatting sqref="IE72:IJ72">
    <cfRule type="cellIs" dxfId="338" priority="321" operator="equal">
      <formula>0</formula>
    </cfRule>
    <cfRule type="cellIs" dxfId="337" priority="322" operator="equal">
      <formula>1</formula>
    </cfRule>
  </conditionalFormatting>
  <conditionalFormatting sqref="IE76:IJ76">
    <cfRule type="cellIs" dxfId="336" priority="319" operator="equal">
      <formula>0</formula>
    </cfRule>
    <cfRule type="cellIs" dxfId="335" priority="320" operator="equal">
      <formula>1</formula>
    </cfRule>
  </conditionalFormatting>
  <conditionalFormatting sqref="IE77:IJ77">
    <cfRule type="cellIs" dxfId="334" priority="317" operator="equal">
      <formula>0</formula>
    </cfRule>
    <cfRule type="cellIs" dxfId="333" priority="318" operator="equal">
      <formula>1</formula>
    </cfRule>
  </conditionalFormatting>
  <conditionalFormatting sqref="IE79:IJ79">
    <cfRule type="cellIs" dxfId="332" priority="315" operator="equal">
      <formula>0</formula>
    </cfRule>
    <cfRule type="cellIs" dxfId="331" priority="316" operator="equal">
      <formula>1</formula>
    </cfRule>
  </conditionalFormatting>
  <conditionalFormatting sqref="IE81:IJ86">
    <cfRule type="cellIs" dxfId="330" priority="313" operator="equal">
      <formula>0</formula>
    </cfRule>
    <cfRule type="cellIs" dxfId="329" priority="314" operator="equal">
      <formula>1</formula>
    </cfRule>
  </conditionalFormatting>
  <conditionalFormatting sqref="IE88:IJ92">
    <cfRule type="cellIs" dxfId="328" priority="311" operator="equal">
      <formula>0</formula>
    </cfRule>
    <cfRule type="cellIs" dxfId="327" priority="312" operator="equal">
      <formula>1</formula>
    </cfRule>
  </conditionalFormatting>
  <conditionalFormatting sqref="IE94:IJ95">
    <cfRule type="cellIs" dxfId="326" priority="309" operator="equal">
      <formula>0</formula>
    </cfRule>
    <cfRule type="cellIs" dxfId="325" priority="310" operator="equal">
      <formula>1</formula>
    </cfRule>
  </conditionalFormatting>
  <conditionalFormatting sqref="IE101:IJ105">
    <cfRule type="cellIs" dxfId="324" priority="307" operator="equal">
      <formula>0</formula>
    </cfRule>
    <cfRule type="cellIs" dxfId="323" priority="308" operator="equal">
      <formula>1</formula>
    </cfRule>
  </conditionalFormatting>
  <conditionalFormatting sqref="IE114:IJ114">
    <cfRule type="cellIs" dxfId="322" priority="305" operator="equal">
      <formula>0</formula>
    </cfRule>
    <cfRule type="cellIs" dxfId="321" priority="306" operator="equal">
      <formula>1</formula>
    </cfRule>
  </conditionalFormatting>
  <conditionalFormatting sqref="IE116:IJ118 IE120:IJ120">
    <cfRule type="cellIs" dxfId="320" priority="303" operator="equal">
      <formula>0</formula>
    </cfRule>
    <cfRule type="cellIs" dxfId="319" priority="304" operator="equal">
      <formula>1</formula>
    </cfRule>
  </conditionalFormatting>
  <conditionalFormatting sqref="IE125:IJ126">
    <cfRule type="cellIs" dxfId="318" priority="301" operator="equal">
      <formula>0</formula>
    </cfRule>
    <cfRule type="cellIs" dxfId="317" priority="302" operator="equal">
      <formula>1</formula>
    </cfRule>
  </conditionalFormatting>
  <conditionalFormatting sqref="IE28:IJ28">
    <cfRule type="cellIs" dxfId="316" priority="299" operator="equal">
      <formula>0</formula>
    </cfRule>
    <cfRule type="cellIs" dxfId="315" priority="300" operator="equal">
      <formula>1</formula>
    </cfRule>
  </conditionalFormatting>
  <conditionalFormatting sqref="IE36:IJ36">
    <cfRule type="cellIs" dxfId="314" priority="297" operator="equal">
      <formula>0</formula>
    </cfRule>
    <cfRule type="cellIs" dxfId="313" priority="298" operator="equal">
      <formula>1</formula>
    </cfRule>
  </conditionalFormatting>
  <conditionalFormatting sqref="IE38:IJ38">
    <cfRule type="cellIs" dxfId="312" priority="295" operator="equal">
      <formula>0</formula>
    </cfRule>
    <cfRule type="cellIs" dxfId="311" priority="296" operator="equal">
      <formula>1</formula>
    </cfRule>
  </conditionalFormatting>
  <conditionalFormatting sqref="IE40:IJ41">
    <cfRule type="cellIs" dxfId="310" priority="293" operator="equal">
      <formula>0</formula>
    </cfRule>
    <cfRule type="cellIs" dxfId="309" priority="294" operator="equal">
      <formula>1</formula>
    </cfRule>
  </conditionalFormatting>
  <conditionalFormatting sqref="IE43:IJ43">
    <cfRule type="cellIs" dxfId="308" priority="291" operator="equal">
      <formula>0</formula>
    </cfRule>
    <cfRule type="cellIs" dxfId="307" priority="292" operator="equal">
      <formula>1</formula>
    </cfRule>
  </conditionalFormatting>
  <conditionalFormatting sqref="IE46:IJ46">
    <cfRule type="cellIs" dxfId="306" priority="289" operator="equal">
      <formula>0</formula>
    </cfRule>
    <cfRule type="cellIs" dxfId="305" priority="290" operator="equal">
      <formula>1</formula>
    </cfRule>
  </conditionalFormatting>
  <conditionalFormatting sqref="IE50:IJ52">
    <cfRule type="cellIs" dxfId="304" priority="287" operator="equal">
      <formula>0</formula>
    </cfRule>
    <cfRule type="cellIs" dxfId="303" priority="288" operator="equal">
      <formula>1</formula>
    </cfRule>
  </conditionalFormatting>
  <conditionalFormatting sqref="IE54:IJ54">
    <cfRule type="cellIs" dxfId="302" priority="285" operator="equal">
      <formula>0</formula>
    </cfRule>
    <cfRule type="cellIs" dxfId="301" priority="286" operator="equal">
      <formula>1</formula>
    </cfRule>
  </conditionalFormatting>
  <conditionalFormatting sqref="IE56:IJ56">
    <cfRule type="cellIs" dxfId="300" priority="283" operator="equal">
      <formula>0</formula>
    </cfRule>
    <cfRule type="cellIs" dxfId="299" priority="284" operator="equal">
      <formula>1</formula>
    </cfRule>
  </conditionalFormatting>
  <conditionalFormatting sqref="IE61:IJ61">
    <cfRule type="cellIs" dxfId="298" priority="281" operator="equal">
      <formula>0</formula>
    </cfRule>
    <cfRule type="cellIs" dxfId="297" priority="282" operator="equal">
      <formula>1</formula>
    </cfRule>
  </conditionalFormatting>
  <conditionalFormatting sqref="IE64:IJ67">
    <cfRule type="cellIs" dxfId="296" priority="279" operator="equal">
      <formula>0</formula>
    </cfRule>
    <cfRule type="cellIs" dxfId="295" priority="280" operator="equal">
      <formula>1</formula>
    </cfRule>
  </conditionalFormatting>
  <conditionalFormatting sqref="IE69:IJ69">
    <cfRule type="cellIs" dxfId="294" priority="277" operator="equal">
      <formula>0</formula>
    </cfRule>
    <cfRule type="cellIs" dxfId="293" priority="278" operator="equal">
      <formula>1</formula>
    </cfRule>
  </conditionalFormatting>
  <conditionalFormatting sqref="IE71:IJ71">
    <cfRule type="cellIs" dxfId="292" priority="275" operator="equal">
      <formula>0</formula>
    </cfRule>
    <cfRule type="cellIs" dxfId="291" priority="276" operator="equal">
      <formula>1</formula>
    </cfRule>
  </conditionalFormatting>
  <conditionalFormatting sqref="IE73:IJ73">
    <cfRule type="cellIs" dxfId="290" priority="273" operator="equal">
      <formula>0</formula>
    </cfRule>
    <cfRule type="cellIs" dxfId="289" priority="274" operator="equal">
      <formula>1</formula>
    </cfRule>
  </conditionalFormatting>
  <conditionalFormatting sqref="IE74:IJ74">
    <cfRule type="cellIs" dxfId="288" priority="271" operator="equal">
      <formula>0</formula>
    </cfRule>
    <cfRule type="cellIs" dxfId="287" priority="272" operator="equal">
      <formula>1</formula>
    </cfRule>
  </conditionalFormatting>
  <conditionalFormatting sqref="IE78:IJ78">
    <cfRule type="cellIs" dxfId="286" priority="269" operator="equal">
      <formula>0</formula>
    </cfRule>
    <cfRule type="cellIs" dxfId="285" priority="270" operator="equal">
      <formula>1</formula>
    </cfRule>
  </conditionalFormatting>
  <conditionalFormatting sqref="IE80:IJ80">
    <cfRule type="cellIs" dxfId="284" priority="267" operator="equal">
      <formula>0</formula>
    </cfRule>
    <cfRule type="cellIs" dxfId="283" priority="268" operator="equal">
      <formula>1</formula>
    </cfRule>
  </conditionalFormatting>
  <conditionalFormatting sqref="IE87:IJ87">
    <cfRule type="cellIs" dxfId="282" priority="265" operator="equal">
      <formula>0</formula>
    </cfRule>
    <cfRule type="cellIs" dxfId="281" priority="266" operator="equal">
      <formula>1</formula>
    </cfRule>
  </conditionalFormatting>
  <conditionalFormatting sqref="IE93:IJ93">
    <cfRule type="cellIs" dxfId="280" priority="263" operator="equal">
      <formula>0</formula>
    </cfRule>
    <cfRule type="cellIs" dxfId="279" priority="264" operator="equal">
      <formula>1</formula>
    </cfRule>
  </conditionalFormatting>
  <conditionalFormatting sqref="IE96:IJ96">
    <cfRule type="cellIs" dxfId="278" priority="261" operator="equal">
      <formula>0</formula>
    </cfRule>
    <cfRule type="cellIs" dxfId="277" priority="262" operator="equal">
      <formula>1</formula>
    </cfRule>
  </conditionalFormatting>
  <conditionalFormatting sqref="IE98:IJ98">
    <cfRule type="cellIs" dxfId="276" priority="259" operator="equal">
      <formula>0</formula>
    </cfRule>
    <cfRule type="cellIs" dxfId="275" priority="260" operator="equal">
      <formula>1</formula>
    </cfRule>
  </conditionalFormatting>
  <conditionalFormatting sqref="IE99:IJ100">
    <cfRule type="cellIs" dxfId="274" priority="257" operator="equal">
      <formula>0</formula>
    </cfRule>
    <cfRule type="cellIs" dxfId="273" priority="258" operator="equal">
      <formula>1</formula>
    </cfRule>
  </conditionalFormatting>
  <conditionalFormatting sqref="IE17:IJ17">
    <cfRule type="cellIs" dxfId="272" priority="237" operator="equal">
      <formula>0</formula>
    </cfRule>
    <cfRule type="cellIs" dxfId="271" priority="238" operator="equal">
      <formula>1</formula>
    </cfRule>
  </conditionalFormatting>
  <conditionalFormatting sqref="IE107:IJ107">
    <cfRule type="cellIs" dxfId="270" priority="255" operator="equal">
      <formula>0</formula>
    </cfRule>
    <cfRule type="cellIs" dxfId="269" priority="256" operator="equal">
      <formula>1</formula>
    </cfRule>
  </conditionalFormatting>
  <conditionalFormatting sqref="IE108:IJ109">
    <cfRule type="cellIs" dxfId="268" priority="253" operator="equal">
      <formula>0</formula>
    </cfRule>
    <cfRule type="cellIs" dxfId="267" priority="254" operator="equal">
      <formula>1</formula>
    </cfRule>
  </conditionalFormatting>
  <conditionalFormatting sqref="IE113:IJ113">
    <cfRule type="cellIs" dxfId="266" priority="251" operator="equal">
      <formula>0</formula>
    </cfRule>
    <cfRule type="cellIs" dxfId="265" priority="252" operator="equal">
      <formula>1</formula>
    </cfRule>
  </conditionalFormatting>
  <conditionalFormatting sqref="IE115:IJ115">
    <cfRule type="cellIs" dxfId="264" priority="249" operator="equal">
      <formula>0</formula>
    </cfRule>
    <cfRule type="cellIs" dxfId="263" priority="250" operator="equal">
      <formula>1</formula>
    </cfRule>
  </conditionalFormatting>
  <conditionalFormatting sqref="IE110:IJ112">
    <cfRule type="cellIs" dxfId="262" priority="247" operator="equal">
      <formula>0</formula>
    </cfRule>
    <cfRule type="cellIs" dxfId="261" priority="248" operator="equal">
      <formula>1</formula>
    </cfRule>
  </conditionalFormatting>
  <conditionalFormatting sqref="IE119:IJ119">
    <cfRule type="cellIs" dxfId="260" priority="245" operator="equal">
      <formula>0</formula>
    </cfRule>
    <cfRule type="cellIs" dxfId="259" priority="246" operator="equal">
      <formula>1</formula>
    </cfRule>
  </conditionalFormatting>
  <conditionalFormatting sqref="IE121:IJ121">
    <cfRule type="cellIs" dxfId="258" priority="243" operator="equal">
      <formula>0</formula>
    </cfRule>
    <cfRule type="cellIs" dxfId="257" priority="244" operator="equal">
      <formula>1</formula>
    </cfRule>
  </conditionalFormatting>
  <conditionalFormatting sqref="IE122:IJ123">
    <cfRule type="cellIs" dxfId="256" priority="241" operator="equal">
      <formula>0</formula>
    </cfRule>
    <cfRule type="cellIs" dxfId="255" priority="242" operator="equal">
      <formula>1</formula>
    </cfRule>
  </conditionalFormatting>
  <conditionalFormatting sqref="IE15:IJ15">
    <cfRule type="cellIs" dxfId="254" priority="239" operator="equal">
      <formula>0</formula>
    </cfRule>
    <cfRule type="cellIs" dxfId="253" priority="240" operator="equal">
      <formula>1</formula>
    </cfRule>
  </conditionalFormatting>
  <conditionalFormatting sqref="IV57:JA57 IV62:JA62 IV70:JA70 IV75:JA75 IV97:JA97 IV106:JA106 IV124:JA124 IV12:JA13">
    <cfRule type="cellIs" dxfId="252" priority="235" operator="equal">
      <formula>0</formula>
    </cfRule>
    <cfRule type="cellIs" dxfId="251" priority="236" operator="equal">
      <formula>1</formula>
    </cfRule>
  </conditionalFormatting>
  <conditionalFormatting sqref="IV16:JA16">
    <cfRule type="cellIs" dxfId="250" priority="233" operator="equal">
      <formula>0</formula>
    </cfRule>
    <cfRule type="cellIs" dxfId="249" priority="234" operator="equal">
      <formula>1</formula>
    </cfRule>
  </conditionalFormatting>
  <conditionalFormatting sqref="IV19:JA27 IV29:JA31">
    <cfRule type="cellIs" dxfId="248" priority="231" operator="equal">
      <formula>0</formula>
    </cfRule>
    <cfRule type="cellIs" dxfId="247" priority="232" operator="equal">
      <formula>1</formula>
    </cfRule>
  </conditionalFormatting>
  <conditionalFormatting sqref="IV33:JA35 IV37:JA37 IV39:JA39">
    <cfRule type="cellIs" dxfId="246" priority="229" operator="equal">
      <formula>0</formula>
    </cfRule>
    <cfRule type="cellIs" dxfId="245" priority="230" operator="equal">
      <formula>1</formula>
    </cfRule>
  </conditionalFormatting>
  <conditionalFormatting sqref="IV44:JA45 IV47:JA49">
    <cfRule type="cellIs" dxfId="244" priority="227" operator="equal">
      <formula>0</formula>
    </cfRule>
    <cfRule type="cellIs" dxfId="243" priority="228" operator="equal">
      <formula>1</formula>
    </cfRule>
  </conditionalFormatting>
  <conditionalFormatting sqref="IV55:JA55">
    <cfRule type="cellIs" dxfId="242" priority="225" operator="equal">
      <formula>0</formula>
    </cfRule>
    <cfRule type="cellIs" dxfId="241" priority="226" operator="equal">
      <formula>1</formula>
    </cfRule>
  </conditionalFormatting>
  <conditionalFormatting sqref="IV58:JA58">
    <cfRule type="cellIs" dxfId="240" priority="223" operator="equal">
      <formula>0</formula>
    </cfRule>
    <cfRule type="cellIs" dxfId="239" priority="224" operator="equal">
      <formula>1</formula>
    </cfRule>
  </conditionalFormatting>
  <conditionalFormatting sqref="IV59:JA59">
    <cfRule type="cellIs" dxfId="238" priority="221" operator="equal">
      <formula>0</formula>
    </cfRule>
    <cfRule type="cellIs" dxfId="237" priority="222" operator="equal">
      <formula>1</formula>
    </cfRule>
  </conditionalFormatting>
  <conditionalFormatting sqref="IV14:JA14">
    <cfRule type="cellIs" dxfId="236" priority="219" operator="equal">
      <formula>0</formula>
    </cfRule>
    <cfRule type="cellIs" dxfId="235" priority="220" operator="equal">
      <formula>1</formula>
    </cfRule>
  </conditionalFormatting>
  <conditionalFormatting sqref="IV18:JA18">
    <cfRule type="cellIs" dxfId="234" priority="217" operator="equal">
      <formula>0</formula>
    </cfRule>
    <cfRule type="cellIs" dxfId="233" priority="218" operator="equal">
      <formula>1</formula>
    </cfRule>
  </conditionalFormatting>
  <conditionalFormatting sqref="IV32:JA32">
    <cfRule type="cellIs" dxfId="232" priority="215" operator="equal">
      <formula>0</formula>
    </cfRule>
    <cfRule type="cellIs" dxfId="231" priority="216" operator="equal">
      <formula>1</formula>
    </cfRule>
  </conditionalFormatting>
  <conditionalFormatting sqref="IV42:JA42">
    <cfRule type="cellIs" dxfId="230" priority="213" operator="equal">
      <formula>0</formula>
    </cfRule>
    <cfRule type="cellIs" dxfId="229" priority="214" operator="equal">
      <formula>1</formula>
    </cfRule>
  </conditionalFormatting>
  <conditionalFormatting sqref="IV53:JA53">
    <cfRule type="cellIs" dxfId="228" priority="211" operator="equal">
      <formula>0</formula>
    </cfRule>
    <cfRule type="cellIs" dxfId="227" priority="212" operator="equal">
      <formula>1</formula>
    </cfRule>
  </conditionalFormatting>
  <conditionalFormatting sqref="IV60:JA60">
    <cfRule type="cellIs" dxfId="226" priority="209" operator="equal">
      <formula>0</formula>
    </cfRule>
    <cfRule type="cellIs" dxfId="225" priority="210" operator="equal">
      <formula>1</formula>
    </cfRule>
  </conditionalFormatting>
  <conditionalFormatting sqref="IV63:JA63">
    <cfRule type="cellIs" dxfId="224" priority="207" operator="equal">
      <formula>0</formula>
    </cfRule>
    <cfRule type="cellIs" dxfId="223" priority="208" operator="equal">
      <formula>1</formula>
    </cfRule>
  </conditionalFormatting>
  <conditionalFormatting sqref="IV68:JA68">
    <cfRule type="cellIs" dxfId="222" priority="205" operator="equal">
      <formula>0</formula>
    </cfRule>
    <cfRule type="cellIs" dxfId="221" priority="206" operator="equal">
      <formula>1</formula>
    </cfRule>
  </conditionalFormatting>
  <conditionalFormatting sqref="IV72:JA72">
    <cfRule type="cellIs" dxfId="220" priority="203" operator="equal">
      <formula>0</formula>
    </cfRule>
    <cfRule type="cellIs" dxfId="219" priority="204" operator="equal">
      <formula>1</formula>
    </cfRule>
  </conditionalFormatting>
  <conditionalFormatting sqref="IV76:JA76">
    <cfRule type="cellIs" dxfId="218" priority="201" operator="equal">
      <formula>0</formula>
    </cfRule>
    <cfRule type="cellIs" dxfId="217" priority="202" operator="equal">
      <formula>1</formula>
    </cfRule>
  </conditionalFormatting>
  <conditionalFormatting sqref="IV77:JA77">
    <cfRule type="cellIs" dxfId="216" priority="199" operator="equal">
      <formula>0</formula>
    </cfRule>
    <cfRule type="cellIs" dxfId="215" priority="200" operator="equal">
      <formula>1</formula>
    </cfRule>
  </conditionalFormatting>
  <conditionalFormatting sqref="IV79:JA79">
    <cfRule type="cellIs" dxfId="214" priority="197" operator="equal">
      <formula>0</formula>
    </cfRule>
    <cfRule type="cellIs" dxfId="213" priority="198" operator="equal">
      <formula>1</formula>
    </cfRule>
  </conditionalFormatting>
  <conditionalFormatting sqref="IV81:JA86">
    <cfRule type="cellIs" dxfId="212" priority="195" operator="equal">
      <formula>0</formula>
    </cfRule>
    <cfRule type="cellIs" dxfId="211" priority="196" operator="equal">
      <formula>1</formula>
    </cfRule>
  </conditionalFormatting>
  <conditionalFormatting sqref="IV88:JA92">
    <cfRule type="cellIs" dxfId="210" priority="193" operator="equal">
      <formula>0</formula>
    </cfRule>
    <cfRule type="cellIs" dxfId="209" priority="194" operator="equal">
      <formula>1</formula>
    </cfRule>
  </conditionalFormatting>
  <conditionalFormatting sqref="IV94:JA95">
    <cfRule type="cellIs" dxfId="208" priority="191" operator="equal">
      <formula>0</formula>
    </cfRule>
    <cfRule type="cellIs" dxfId="207" priority="192" operator="equal">
      <formula>1</formula>
    </cfRule>
  </conditionalFormatting>
  <conditionalFormatting sqref="IV101:JA105">
    <cfRule type="cellIs" dxfId="206" priority="189" operator="equal">
      <formula>0</formula>
    </cfRule>
    <cfRule type="cellIs" dxfId="205" priority="190" operator="equal">
      <formula>1</formula>
    </cfRule>
  </conditionalFormatting>
  <conditionalFormatting sqref="IV114:JA114">
    <cfRule type="cellIs" dxfId="204" priority="187" operator="equal">
      <formula>0</formula>
    </cfRule>
    <cfRule type="cellIs" dxfId="203" priority="188" operator="equal">
      <formula>1</formula>
    </cfRule>
  </conditionalFormatting>
  <conditionalFormatting sqref="IV116:JA118 IV120:JA120">
    <cfRule type="cellIs" dxfId="202" priority="185" operator="equal">
      <formula>0</formula>
    </cfRule>
    <cfRule type="cellIs" dxfId="201" priority="186" operator="equal">
      <formula>1</formula>
    </cfRule>
  </conditionalFormatting>
  <conditionalFormatting sqref="IV125:JA126">
    <cfRule type="cellIs" dxfId="200" priority="183" operator="equal">
      <formula>0</formula>
    </cfRule>
    <cfRule type="cellIs" dxfId="199" priority="184" operator="equal">
      <formula>1</formula>
    </cfRule>
  </conditionalFormatting>
  <conditionalFormatting sqref="IV28:JA28">
    <cfRule type="cellIs" dxfId="198" priority="181" operator="equal">
      <formula>0</formula>
    </cfRule>
    <cfRule type="cellIs" dxfId="197" priority="182" operator="equal">
      <formula>1</formula>
    </cfRule>
  </conditionalFormatting>
  <conditionalFormatting sqref="IV36:JA36">
    <cfRule type="cellIs" dxfId="196" priority="179" operator="equal">
      <formula>0</formula>
    </cfRule>
    <cfRule type="cellIs" dxfId="195" priority="180" operator="equal">
      <formula>1</formula>
    </cfRule>
  </conditionalFormatting>
  <conditionalFormatting sqref="IV38:JA38">
    <cfRule type="cellIs" dxfId="194" priority="177" operator="equal">
      <formula>0</formula>
    </cfRule>
    <cfRule type="cellIs" dxfId="193" priority="178" operator="equal">
      <formula>1</formula>
    </cfRule>
  </conditionalFormatting>
  <conditionalFormatting sqref="IV40:JA41">
    <cfRule type="cellIs" dxfId="192" priority="175" operator="equal">
      <formula>0</formula>
    </cfRule>
    <cfRule type="cellIs" dxfId="191" priority="176" operator="equal">
      <formula>1</formula>
    </cfRule>
  </conditionalFormatting>
  <conditionalFormatting sqref="IV43:JA43">
    <cfRule type="cellIs" dxfId="190" priority="173" operator="equal">
      <formula>0</formula>
    </cfRule>
    <cfRule type="cellIs" dxfId="189" priority="174" operator="equal">
      <formula>1</formula>
    </cfRule>
  </conditionalFormatting>
  <conditionalFormatting sqref="IV46:JA46">
    <cfRule type="cellIs" dxfId="188" priority="171" operator="equal">
      <formula>0</formula>
    </cfRule>
    <cfRule type="cellIs" dxfId="187" priority="172" operator="equal">
      <formula>1</formula>
    </cfRule>
  </conditionalFormatting>
  <conditionalFormatting sqref="IV50:JA52">
    <cfRule type="cellIs" dxfId="186" priority="169" operator="equal">
      <formula>0</formula>
    </cfRule>
    <cfRule type="cellIs" dxfId="185" priority="170" operator="equal">
      <formula>1</formula>
    </cfRule>
  </conditionalFormatting>
  <conditionalFormatting sqref="IV54:JA54">
    <cfRule type="cellIs" dxfId="184" priority="167" operator="equal">
      <formula>0</formula>
    </cfRule>
    <cfRule type="cellIs" dxfId="183" priority="168" operator="equal">
      <formula>1</formula>
    </cfRule>
  </conditionalFormatting>
  <conditionalFormatting sqref="IV56:JA56">
    <cfRule type="cellIs" dxfId="182" priority="165" operator="equal">
      <formula>0</formula>
    </cfRule>
    <cfRule type="cellIs" dxfId="181" priority="166" operator="equal">
      <formula>1</formula>
    </cfRule>
  </conditionalFormatting>
  <conditionalFormatting sqref="IV61:JA61">
    <cfRule type="cellIs" dxfId="180" priority="163" operator="equal">
      <formula>0</formula>
    </cfRule>
    <cfRule type="cellIs" dxfId="179" priority="164" operator="equal">
      <formula>1</formula>
    </cfRule>
  </conditionalFormatting>
  <conditionalFormatting sqref="IV64:JA67">
    <cfRule type="cellIs" dxfId="178" priority="161" operator="equal">
      <formula>0</formula>
    </cfRule>
    <cfRule type="cellIs" dxfId="177" priority="162" operator="equal">
      <formula>1</formula>
    </cfRule>
  </conditionalFormatting>
  <conditionalFormatting sqref="IV69:JA69">
    <cfRule type="cellIs" dxfId="176" priority="159" operator="equal">
      <formula>0</formula>
    </cfRule>
    <cfRule type="cellIs" dxfId="175" priority="160" operator="equal">
      <formula>1</formula>
    </cfRule>
  </conditionalFormatting>
  <conditionalFormatting sqref="IV71:JA71">
    <cfRule type="cellIs" dxfId="174" priority="157" operator="equal">
      <formula>0</formula>
    </cfRule>
    <cfRule type="cellIs" dxfId="173" priority="158" operator="equal">
      <formula>1</formula>
    </cfRule>
  </conditionalFormatting>
  <conditionalFormatting sqref="IV73:JA73">
    <cfRule type="cellIs" dxfId="172" priority="155" operator="equal">
      <formula>0</formula>
    </cfRule>
    <cfRule type="cellIs" dxfId="171" priority="156" operator="equal">
      <formula>1</formula>
    </cfRule>
  </conditionalFormatting>
  <conditionalFormatting sqref="IV74:JA74">
    <cfRule type="cellIs" dxfId="170" priority="153" operator="equal">
      <formula>0</formula>
    </cfRule>
    <cfRule type="cellIs" dxfId="169" priority="154" operator="equal">
      <formula>1</formula>
    </cfRule>
  </conditionalFormatting>
  <conditionalFormatting sqref="IV78:JA78">
    <cfRule type="cellIs" dxfId="168" priority="151" operator="equal">
      <formula>0</formula>
    </cfRule>
    <cfRule type="cellIs" dxfId="167" priority="152" operator="equal">
      <formula>1</formula>
    </cfRule>
  </conditionalFormatting>
  <conditionalFormatting sqref="IV80:JA80">
    <cfRule type="cellIs" dxfId="166" priority="149" operator="equal">
      <formula>0</formula>
    </cfRule>
    <cfRule type="cellIs" dxfId="165" priority="150" operator="equal">
      <formula>1</formula>
    </cfRule>
  </conditionalFormatting>
  <conditionalFormatting sqref="IV87:JA87">
    <cfRule type="cellIs" dxfId="164" priority="147" operator="equal">
      <formula>0</formula>
    </cfRule>
    <cfRule type="cellIs" dxfId="163" priority="148" operator="equal">
      <formula>1</formula>
    </cfRule>
  </conditionalFormatting>
  <conditionalFormatting sqref="IV93:JA93">
    <cfRule type="cellIs" dxfId="162" priority="145" operator="equal">
      <formula>0</formula>
    </cfRule>
    <cfRule type="cellIs" dxfId="161" priority="146" operator="equal">
      <formula>1</formula>
    </cfRule>
  </conditionalFormatting>
  <conditionalFormatting sqref="IV96:JA96">
    <cfRule type="cellIs" dxfId="160" priority="143" operator="equal">
      <formula>0</formula>
    </cfRule>
    <cfRule type="cellIs" dxfId="159" priority="144" operator="equal">
      <formula>1</formula>
    </cfRule>
  </conditionalFormatting>
  <conditionalFormatting sqref="IV98:JA98">
    <cfRule type="cellIs" dxfId="158" priority="141" operator="equal">
      <formula>0</formula>
    </cfRule>
    <cfRule type="cellIs" dxfId="157" priority="142" operator="equal">
      <formula>1</formula>
    </cfRule>
  </conditionalFormatting>
  <conditionalFormatting sqref="IV99:JA100">
    <cfRule type="cellIs" dxfId="156" priority="139" operator="equal">
      <formula>0</formula>
    </cfRule>
    <cfRule type="cellIs" dxfId="155" priority="140" operator="equal">
      <formula>1</formula>
    </cfRule>
  </conditionalFormatting>
  <conditionalFormatting sqref="IV17:JA17">
    <cfRule type="cellIs" dxfId="154" priority="119" operator="equal">
      <formula>0</formula>
    </cfRule>
    <cfRule type="cellIs" dxfId="153" priority="120" operator="equal">
      <formula>1</formula>
    </cfRule>
  </conditionalFormatting>
  <conditionalFormatting sqref="IV107:JA107">
    <cfRule type="cellIs" dxfId="152" priority="137" operator="equal">
      <formula>0</formula>
    </cfRule>
    <cfRule type="cellIs" dxfId="151" priority="138" operator="equal">
      <formula>1</formula>
    </cfRule>
  </conditionalFormatting>
  <conditionalFormatting sqref="IV108:JA109">
    <cfRule type="cellIs" dxfId="150" priority="135" operator="equal">
      <formula>0</formula>
    </cfRule>
    <cfRule type="cellIs" dxfId="149" priority="136" operator="equal">
      <formula>1</formula>
    </cfRule>
  </conditionalFormatting>
  <conditionalFormatting sqref="IV113:JA113">
    <cfRule type="cellIs" dxfId="148" priority="133" operator="equal">
      <formula>0</formula>
    </cfRule>
    <cfRule type="cellIs" dxfId="147" priority="134" operator="equal">
      <formula>1</formula>
    </cfRule>
  </conditionalFormatting>
  <conditionalFormatting sqref="IV115:JA115">
    <cfRule type="cellIs" dxfId="146" priority="131" operator="equal">
      <formula>0</formula>
    </cfRule>
    <cfRule type="cellIs" dxfId="145" priority="132" operator="equal">
      <formula>1</formula>
    </cfRule>
  </conditionalFormatting>
  <conditionalFormatting sqref="IV110:JA112">
    <cfRule type="cellIs" dxfId="144" priority="129" operator="equal">
      <formula>0</formula>
    </cfRule>
    <cfRule type="cellIs" dxfId="143" priority="130" operator="equal">
      <formula>1</formula>
    </cfRule>
  </conditionalFormatting>
  <conditionalFormatting sqref="IV119:JA119">
    <cfRule type="cellIs" dxfId="142" priority="127" operator="equal">
      <formula>0</formula>
    </cfRule>
    <cfRule type="cellIs" dxfId="141" priority="128" operator="equal">
      <formula>1</formula>
    </cfRule>
  </conditionalFormatting>
  <conditionalFormatting sqref="IV121:JA121">
    <cfRule type="cellIs" dxfId="140" priority="125" operator="equal">
      <formula>0</formula>
    </cfRule>
    <cfRule type="cellIs" dxfId="139" priority="126" operator="equal">
      <formula>1</formula>
    </cfRule>
  </conditionalFormatting>
  <conditionalFormatting sqref="IV122:JA123">
    <cfRule type="cellIs" dxfId="138" priority="123" operator="equal">
      <formula>0</formula>
    </cfRule>
    <cfRule type="cellIs" dxfId="137" priority="124" operator="equal">
      <formula>1</formula>
    </cfRule>
  </conditionalFormatting>
  <conditionalFormatting sqref="IV15:JA15">
    <cfRule type="cellIs" dxfId="136" priority="121" operator="equal">
      <formula>0</formula>
    </cfRule>
    <cfRule type="cellIs" dxfId="135" priority="122" operator="equal">
      <formula>1</formula>
    </cfRule>
  </conditionalFormatting>
  <conditionalFormatting sqref="JM57:JR57 JM62:JR62 JM70:JR70 JM75:JR75 JM97:JR97 JM106:JR106 JM124:JR124 JM12:JR13">
    <cfRule type="cellIs" dxfId="134" priority="117" operator="equal">
      <formula>0</formula>
    </cfRule>
    <cfRule type="cellIs" dxfId="133" priority="118" operator="equal">
      <formula>1</formula>
    </cfRule>
  </conditionalFormatting>
  <conditionalFormatting sqref="JM16:JR16">
    <cfRule type="cellIs" dxfId="132" priority="115" operator="equal">
      <formula>0</formula>
    </cfRule>
    <cfRule type="cellIs" dxfId="131" priority="116" operator="equal">
      <formula>1</formula>
    </cfRule>
  </conditionalFormatting>
  <conditionalFormatting sqref="JM19:JR27 JM29:JR31">
    <cfRule type="cellIs" dxfId="130" priority="113" operator="equal">
      <formula>0</formula>
    </cfRule>
    <cfRule type="cellIs" dxfId="129" priority="114" operator="equal">
      <formula>1</formula>
    </cfRule>
  </conditionalFormatting>
  <conditionalFormatting sqref="JM33:JR35 JM37:JR37 JM39:JR39">
    <cfRule type="cellIs" dxfId="128" priority="111" operator="equal">
      <formula>0</formula>
    </cfRule>
    <cfRule type="cellIs" dxfId="127" priority="112" operator="equal">
      <formula>1</formula>
    </cfRule>
  </conditionalFormatting>
  <conditionalFormatting sqref="JM44:JR45 JM47:JR49">
    <cfRule type="cellIs" dxfId="126" priority="109" operator="equal">
      <formula>0</formula>
    </cfRule>
    <cfRule type="cellIs" dxfId="125" priority="110" operator="equal">
      <formula>1</formula>
    </cfRule>
  </conditionalFormatting>
  <conditionalFormatting sqref="JM55:JR55">
    <cfRule type="cellIs" dxfId="124" priority="107" operator="equal">
      <formula>0</formula>
    </cfRule>
    <cfRule type="cellIs" dxfId="123" priority="108" operator="equal">
      <formula>1</formula>
    </cfRule>
  </conditionalFormatting>
  <conditionalFormatting sqref="JM58:JR58">
    <cfRule type="cellIs" dxfId="122" priority="105" operator="equal">
      <formula>0</formula>
    </cfRule>
    <cfRule type="cellIs" dxfId="121" priority="106" operator="equal">
      <formula>1</formula>
    </cfRule>
  </conditionalFormatting>
  <conditionalFormatting sqref="JM59:JR59">
    <cfRule type="cellIs" dxfId="120" priority="103" operator="equal">
      <formula>0</formula>
    </cfRule>
    <cfRule type="cellIs" dxfId="119" priority="104" operator="equal">
      <formula>1</formula>
    </cfRule>
  </conditionalFormatting>
  <conditionalFormatting sqref="JM14:JR14">
    <cfRule type="cellIs" dxfId="118" priority="101" operator="equal">
      <formula>0</formula>
    </cfRule>
    <cfRule type="cellIs" dxfId="117" priority="102" operator="equal">
      <formula>1</formula>
    </cfRule>
  </conditionalFormatting>
  <conditionalFormatting sqref="JM18:JR18">
    <cfRule type="cellIs" dxfId="116" priority="99" operator="equal">
      <formula>0</formula>
    </cfRule>
    <cfRule type="cellIs" dxfId="115" priority="100" operator="equal">
      <formula>1</formula>
    </cfRule>
  </conditionalFormatting>
  <conditionalFormatting sqref="JM32:JR32">
    <cfRule type="cellIs" dxfId="114" priority="97" operator="equal">
      <formula>0</formula>
    </cfRule>
    <cfRule type="cellIs" dxfId="113" priority="98" operator="equal">
      <formula>1</formula>
    </cfRule>
  </conditionalFormatting>
  <conditionalFormatting sqref="JM42:JR42">
    <cfRule type="cellIs" dxfId="112" priority="95" operator="equal">
      <formula>0</formula>
    </cfRule>
    <cfRule type="cellIs" dxfId="111" priority="96" operator="equal">
      <formula>1</formula>
    </cfRule>
  </conditionalFormatting>
  <conditionalFormatting sqref="JM53:JR53">
    <cfRule type="cellIs" dxfId="110" priority="93" operator="equal">
      <formula>0</formula>
    </cfRule>
    <cfRule type="cellIs" dxfId="109" priority="94" operator="equal">
      <formula>1</formula>
    </cfRule>
  </conditionalFormatting>
  <conditionalFormatting sqref="JM60:JR60">
    <cfRule type="cellIs" dxfId="108" priority="91" operator="equal">
      <formula>0</formula>
    </cfRule>
    <cfRule type="cellIs" dxfId="107" priority="92" operator="equal">
      <formula>1</formula>
    </cfRule>
  </conditionalFormatting>
  <conditionalFormatting sqref="JM63:JR63">
    <cfRule type="cellIs" dxfId="106" priority="89" operator="equal">
      <formula>0</formula>
    </cfRule>
    <cfRule type="cellIs" dxfId="105" priority="90" operator="equal">
      <formula>1</formula>
    </cfRule>
  </conditionalFormatting>
  <conditionalFormatting sqref="JM68:JR68">
    <cfRule type="cellIs" dxfId="104" priority="87" operator="equal">
      <formula>0</formula>
    </cfRule>
    <cfRule type="cellIs" dxfId="103" priority="88" operator="equal">
      <formula>1</formula>
    </cfRule>
  </conditionalFormatting>
  <conditionalFormatting sqref="JM72:JR72">
    <cfRule type="cellIs" dxfId="102" priority="85" operator="equal">
      <formula>0</formula>
    </cfRule>
    <cfRule type="cellIs" dxfId="101" priority="86" operator="equal">
      <formula>1</formula>
    </cfRule>
  </conditionalFormatting>
  <conditionalFormatting sqref="JM76:JR76">
    <cfRule type="cellIs" dxfId="100" priority="83" operator="equal">
      <formula>0</formula>
    </cfRule>
    <cfRule type="cellIs" dxfId="99" priority="84" operator="equal">
      <formula>1</formula>
    </cfRule>
  </conditionalFormatting>
  <conditionalFormatting sqref="JM77:JR77">
    <cfRule type="cellIs" dxfId="98" priority="81" operator="equal">
      <formula>0</formula>
    </cfRule>
    <cfRule type="cellIs" dxfId="97" priority="82" operator="equal">
      <formula>1</formula>
    </cfRule>
  </conditionalFormatting>
  <conditionalFormatting sqref="JM79:JR79">
    <cfRule type="cellIs" dxfId="96" priority="79" operator="equal">
      <formula>0</formula>
    </cfRule>
    <cfRule type="cellIs" dxfId="95" priority="80" operator="equal">
      <formula>1</formula>
    </cfRule>
  </conditionalFormatting>
  <conditionalFormatting sqref="JM81:JR86">
    <cfRule type="cellIs" dxfId="94" priority="77" operator="equal">
      <formula>0</formula>
    </cfRule>
    <cfRule type="cellIs" dxfId="93" priority="78" operator="equal">
      <formula>1</formula>
    </cfRule>
  </conditionalFormatting>
  <conditionalFormatting sqref="JM88:JR92">
    <cfRule type="cellIs" dxfId="92" priority="75" operator="equal">
      <formula>0</formula>
    </cfRule>
    <cfRule type="cellIs" dxfId="91" priority="76" operator="equal">
      <formula>1</formula>
    </cfRule>
  </conditionalFormatting>
  <conditionalFormatting sqref="JM94:JR95">
    <cfRule type="cellIs" dxfId="90" priority="73" operator="equal">
      <formula>0</formula>
    </cfRule>
    <cfRule type="cellIs" dxfId="89" priority="74" operator="equal">
      <formula>1</formula>
    </cfRule>
  </conditionalFormatting>
  <conditionalFormatting sqref="JM101:JR105">
    <cfRule type="cellIs" dxfId="88" priority="71" operator="equal">
      <formula>0</formula>
    </cfRule>
    <cfRule type="cellIs" dxfId="87" priority="72" operator="equal">
      <formula>1</formula>
    </cfRule>
  </conditionalFormatting>
  <conditionalFormatting sqref="JM114:JR114">
    <cfRule type="cellIs" dxfId="86" priority="69" operator="equal">
      <formula>0</formula>
    </cfRule>
    <cfRule type="cellIs" dxfId="85" priority="70" operator="equal">
      <formula>1</formula>
    </cfRule>
  </conditionalFormatting>
  <conditionalFormatting sqref="JM116:JR118 JM120:JR120">
    <cfRule type="cellIs" dxfId="84" priority="67" operator="equal">
      <formula>0</formula>
    </cfRule>
    <cfRule type="cellIs" dxfId="83" priority="68" operator="equal">
      <formula>1</formula>
    </cfRule>
  </conditionalFormatting>
  <conditionalFormatting sqref="JM125:JR126">
    <cfRule type="cellIs" dxfId="82" priority="65" operator="equal">
      <formula>0</formula>
    </cfRule>
    <cfRule type="cellIs" dxfId="81" priority="66" operator="equal">
      <formula>1</formula>
    </cfRule>
  </conditionalFormatting>
  <conditionalFormatting sqref="JM28:JR28">
    <cfRule type="cellIs" dxfId="80" priority="63" operator="equal">
      <formula>0</formula>
    </cfRule>
    <cfRule type="cellIs" dxfId="79" priority="64" operator="equal">
      <formula>1</formula>
    </cfRule>
  </conditionalFormatting>
  <conditionalFormatting sqref="JM36:JR36">
    <cfRule type="cellIs" dxfId="78" priority="61" operator="equal">
      <formula>0</formula>
    </cfRule>
    <cfRule type="cellIs" dxfId="77" priority="62" operator="equal">
      <formula>1</formula>
    </cfRule>
  </conditionalFormatting>
  <conditionalFormatting sqref="JM38:JR38">
    <cfRule type="cellIs" dxfId="76" priority="59" operator="equal">
      <formula>0</formula>
    </cfRule>
    <cfRule type="cellIs" dxfId="75" priority="60" operator="equal">
      <formula>1</formula>
    </cfRule>
  </conditionalFormatting>
  <conditionalFormatting sqref="JM40:JR41">
    <cfRule type="cellIs" dxfId="74" priority="57" operator="equal">
      <formula>0</formula>
    </cfRule>
    <cfRule type="cellIs" dxfId="73" priority="58" operator="equal">
      <formula>1</formula>
    </cfRule>
  </conditionalFormatting>
  <conditionalFormatting sqref="JM43:JR43">
    <cfRule type="cellIs" dxfId="72" priority="55" operator="equal">
      <formula>0</formula>
    </cfRule>
    <cfRule type="cellIs" dxfId="71" priority="56" operator="equal">
      <formula>1</formula>
    </cfRule>
  </conditionalFormatting>
  <conditionalFormatting sqref="JM46:JR46">
    <cfRule type="cellIs" dxfId="70" priority="53" operator="equal">
      <formula>0</formula>
    </cfRule>
    <cfRule type="cellIs" dxfId="69" priority="54" operator="equal">
      <formula>1</formula>
    </cfRule>
  </conditionalFormatting>
  <conditionalFormatting sqref="JM50:JR52">
    <cfRule type="cellIs" dxfId="68" priority="51" operator="equal">
      <formula>0</formula>
    </cfRule>
    <cfRule type="cellIs" dxfId="67" priority="52" operator="equal">
      <formula>1</formula>
    </cfRule>
  </conditionalFormatting>
  <conditionalFormatting sqref="JM54:JR54">
    <cfRule type="cellIs" dxfId="66" priority="49" operator="equal">
      <formula>0</formula>
    </cfRule>
    <cfRule type="cellIs" dxfId="65" priority="50" operator="equal">
      <formula>1</formula>
    </cfRule>
  </conditionalFormatting>
  <conditionalFormatting sqref="JM56:JR56">
    <cfRule type="cellIs" dxfId="64" priority="47" operator="equal">
      <formula>0</formula>
    </cfRule>
    <cfRule type="cellIs" dxfId="63" priority="48" operator="equal">
      <formula>1</formula>
    </cfRule>
  </conditionalFormatting>
  <conditionalFormatting sqref="JM61:JR61">
    <cfRule type="cellIs" dxfId="62" priority="45" operator="equal">
      <formula>0</formula>
    </cfRule>
    <cfRule type="cellIs" dxfId="61" priority="46" operator="equal">
      <formula>1</formula>
    </cfRule>
  </conditionalFormatting>
  <conditionalFormatting sqref="JM64:JR67">
    <cfRule type="cellIs" dxfId="60" priority="43" operator="equal">
      <formula>0</formula>
    </cfRule>
    <cfRule type="cellIs" dxfId="59" priority="44" operator="equal">
      <formula>1</formula>
    </cfRule>
  </conditionalFormatting>
  <conditionalFormatting sqref="JM69:JR69">
    <cfRule type="cellIs" dxfId="58" priority="41" operator="equal">
      <formula>0</formula>
    </cfRule>
    <cfRule type="cellIs" dxfId="57" priority="42" operator="equal">
      <formula>1</formula>
    </cfRule>
  </conditionalFormatting>
  <conditionalFormatting sqref="JM71:JR71">
    <cfRule type="cellIs" dxfId="56" priority="39" operator="equal">
      <formula>0</formula>
    </cfRule>
    <cfRule type="cellIs" dxfId="55" priority="40" operator="equal">
      <formula>1</formula>
    </cfRule>
  </conditionalFormatting>
  <conditionalFormatting sqref="JM73:JR73">
    <cfRule type="cellIs" dxfId="54" priority="37" operator="equal">
      <formula>0</formula>
    </cfRule>
    <cfRule type="cellIs" dxfId="53" priority="38" operator="equal">
      <formula>1</formula>
    </cfRule>
  </conditionalFormatting>
  <conditionalFormatting sqref="JM74:JR74">
    <cfRule type="cellIs" dxfId="52" priority="35" operator="equal">
      <formula>0</formula>
    </cfRule>
    <cfRule type="cellIs" dxfId="51" priority="36" operator="equal">
      <formula>1</formula>
    </cfRule>
  </conditionalFormatting>
  <conditionalFormatting sqref="JM78:JR78">
    <cfRule type="cellIs" dxfId="50" priority="33" operator="equal">
      <formula>0</formula>
    </cfRule>
    <cfRule type="cellIs" dxfId="49" priority="34" operator="equal">
      <formula>1</formula>
    </cfRule>
  </conditionalFormatting>
  <conditionalFormatting sqref="JM80:JR80">
    <cfRule type="cellIs" dxfId="48" priority="31" operator="equal">
      <formula>0</formula>
    </cfRule>
    <cfRule type="cellIs" dxfId="47" priority="32" operator="equal">
      <formula>1</formula>
    </cfRule>
  </conditionalFormatting>
  <conditionalFormatting sqref="JM87:JR87">
    <cfRule type="cellIs" dxfId="46" priority="29" operator="equal">
      <formula>0</formula>
    </cfRule>
    <cfRule type="cellIs" dxfId="45" priority="30" operator="equal">
      <formula>1</formula>
    </cfRule>
  </conditionalFormatting>
  <conditionalFormatting sqref="JM93:JR93">
    <cfRule type="cellIs" dxfId="44" priority="27" operator="equal">
      <formula>0</formula>
    </cfRule>
    <cfRule type="cellIs" dxfId="43" priority="28" operator="equal">
      <formula>1</formula>
    </cfRule>
  </conditionalFormatting>
  <conditionalFormatting sqref="JM96:JR96">
    <cfRule type="cellIs" dxfId="42" priority="25" operator="equal">
      <formula>0</formula>
    </cfRule>
    <cfRule type="cellIs" dxfId="41" priority="26" operator="equal">
      <formula>1</formula>
    </cfRule>
  </conditionalFormatting>
  <conditionalFormatting sqref="JM98:JR98">
    <cfRule type="cellIs" dxfId="40" priority="23" operator="equal">
      <formula>0</formula>
    </cfRule>
    <cfRule type="cellIs" dxfId="39" priority="24" operator="equal">
      <formula>1</formula>
    </cfRule>
  </conditionalFormatting>
  <conditionalFormatting sqref="JM99:JR100">
    <cfRule type="cellIs" dxfId="38" priority="21" operator="equal">
      <formula>0</formula>
    </cfRule>
    <cfRule type="cellIs" dxfId="37" priority="22" operator="equal">
      <formula>1</formula>
    </cfRule>
  </conditionalFormatting>
  <conditionalFormatting sqref="JM17:JR17">
    <cfRule type="cellIs" dxfId="36" priority="1" operator="equal">
      <formula>0</formula>
    </cfRule>
    <cfRule type="cellIs" dxfId="35" priority="2" operator="equal">
      <formula>1</formula>
    </cfRule>
  </conditionalFormatting>
  <conditionalFormatting sqref="JM107:JR107">
    <cfRule type="cellIs" dxfId="34" priority="19" operator="equal">
      <formula>0</formula>
    </cfRule>
    <cfRule type="cellIs" dxfId="33" priority="20" operator="equal">
      <formula>1</formula>
    </cfRule>
  </conditionalFormatting>
  <conditionalFormatting sqref="JM108:JR109">
    <cfRule type="cellIs" dxfId="32" priority="17" operator="equal">
      <formula>0</formula>
    </cfRule>
    <cfRule type="cellIs" dxfId="31" priority="18" operator="equal">
      <formula>1</formula>
    </cfRule>
  </conditionalFormatting>
  <conditionalFormatting sqref="JM113:JR113">
    <cfRule type="cellIs" dxfId="30" priority="15" operator="equal">
      <formula>0</formula>
    </cfRule>
    <cfRule type="cellIs" dxfId="29" priority="16" operator="equal">
      <formula>1</formula>
    </cfRule>
  </conditionalFormatting>
  <conditionalFormatting sqref="JM115:JR115">
    <cfRule type="cellIs" dxfId="28" priority="13" operator="equal">
      <formula>0</formula>
    </cfRule>
    <cfRule type="cellIs" dxfId="27" priority="14" operator="equal">
      <formula>1</formula>
    </cfRule>
  </conditionalFormatting>
  <conditionalFormatting sqref="JM110:JR112">
    <cfRule type="cellIs" dxfId="26" priority="11" operator="equal">
      <formula>0</formula>
    </cfRule>
    <cfRule type="cellIs" dxfId="25" priority="12" operator="equal">
      <formula>1</formula>
    </cfRule>
  </conditionalFormatting>
  <conditionalFormatting sqref="JM119:JR119">
    <cfRule type="cellIs" dxfId="24" priority="9" operator="equal">
      <formula>0</formula>
    </cfRule>
    <cfRule type="cellIs" dxfId="23" priority="10" operator="equal">
      <formula>1</formula>
    </cfRule>
  </conditionalFormatting>
  <conditionalFormatting sqref="JM121:JR121">
    <cfRule type="cellIs" dxfId="22" priority="7" operator="equal">
      <formula>0</formula>
    </cfRule>
    <cfRule type="cellIs" dxfId="21" priority="8" operator="equal">
      <formula>1</formula>
    </cfRule>
  </conditionalFormatting>
  <conditionalFormatting sqref="JM122:JR123">
    <cfRule type="cellIs" dxfId="20" priority="5" operator="equal">
      <formula>0</formula>
    </cfRule>
    <cfRule type="cellIs" dxfId="19" priority="6" operator="equal">
      <formula>1</formula>
    </cfRule>
  </conditionalFormatting>
  <conditionalFormatting sqref="JM15:JR15">
    <cfRule type="cellIs" dxfId="18" priority="3" operator="equal">
      <formula>0</formula>
    </cfRule>
    <cfRule type="cellIs" dxfId="17" priority="4" operator="equal">
      <formula>1</formula>
    </cfRule>
  </conditionalFormatting>
  <pageMargins left="0.7" right="0.7" top="0.75" bottom="0.75" header="0.3" footer="0.3"/>
  <pageSetup paperSize="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39"/>
  <sheetViews>
    <sheetView topLeftCell="A10" zoomScale="80" zoomScaleNormal="80" workbookViewId="0">
      <selection activeCell="D28" sqref="D28"/>
    </sheetView>
  </sheetViews>
  <sheetFormatPr baseColWidth="10" defaultColWidth="11.42578125" defaultRowHeight="12.75"/>
  <cols>
    <col min="1" max="1" width="8" style="56" customWidth="1"/>
    <col min="2" max="2" width="41" style="56" customWidth="1"/>
    <col min="3" max="3" width="17.28515625" style="56" customWidth="1"/>
    <col min="4" max="4" width="31.42578125" style="56" customWidth="1"/>
    <col min="5" max="5" width="38.42578125" style="56" customWidth="1"/>
    <col min="6" max="6" width="19" style="56" customWidth="1"/>
    <col min="7" max="7" width="29.140625" style="56" customWidth="1"/>
    <col min="8" max="10" width="11.42578125" style="56"/>
    <col min="11" max="11" width="42.42578125" style="56" customWidth="1"/>
    <col min="12" max="12" width="12.7109375" style="56" bestFit="1" customWidth="1"/>
    <col min="13" max="16384" width="11.42578125" style="56"/>
  </cols>
  <sheetData>
    <row r="1" spans="1:12" ht="28.5" customHeight="1">
      <c r="A1" s="1351" t="s">
        <v>65</v>
      </c>
      <c r="B1" s="1352"/>
      <c r="C1" s="1352"/>
      <c r="D1" s="1352"/>
      <c r="E1" s="1352"/>
      <c r="F1" s="1352"/>
      <c r="G1" s="1352"/>
    </row>
    <row r="3" spans="1:12" ht="90.75" customHeight="1">
      <c r="A3" s="135" t="s">
        <v>34</v>
      </c>
      <c r="B3" s="57" t="s">
        <v>31</v>
      </c>
      <c r="C3" s="112" t="s">
        <v>283</v>
      </c>
      <c r="D3" s="112" t="s">
        <v>284</v>
      </c>
      <c r="E3" s="112" t="s">
        <v>285</v>
      </c>
      <c r="F3" s="112" t="s">
        <v>286</v>
      </c>
      <c r="G3" s="112" t="s">
        <v>286</v>
      </c>
      <c r="J3" s="1281" t="s">
        <v>102</v>
      </c>
      <c r="K3" s="1281"/>
      <c r="L3" s="48" t="s">
        <v>101</v>
      </c>
    </row>
    <row r="4" spans="1:12" ht="15.75">
      <c r="A4" s="58">
        <f>+IF('1_ENTREGA'!A8="","",'1_ENTREGA'!A8)</f>
        <v>1</v>
      </c>
      <c r="B4" s="133" t="str">
        <f t="shared" ref="B4:B17" si="0">IF(A4="","",VLOOKUP(A4,LISTA_OFERENTES,2,FALSE))</f>
        <v>INVERCOPA S.A.S.</v>
      </c>
      <c r="C4" s="280" t="s">
        <v>302</v>
      </c>
      <c r="D4" s="280"/>
      <c r="E4" s="280"/>
      <c r="F4" s="280"/>
      <c r="G4" s="280"/>
      <c r="J4" s="52">
        <v>1</v>
      </c>
      <c r="K4" s="54" t="str">
        <f t="shared" ref="K4:K17" si="1">VLOOKUP(J4,LISTA_OFERENTES,2,FALSE)</f>
        <v>INVERCOPA S.A.S.</v>
      </c>
      <c r="L4" s="54" t="str">
        <f>IF(AND(C4="CUMPLE",D4="CUMPLE",E4="CUMPLE",F4="CUMPLE",G4="CUMPLE"),"H",IF(OR(C4=0,D4=0,E4=0,F4=0,G4=0)," ","NH"))</f>
        <v xml:space="preserve"> </v>
      </c>
    </row>
    <row r="5" spans="1:12" ht="15.75">
      <c r="A5" s="58">
        <f>+IF('1_ENTREGA'!A9="","",'1_ENTREGA'!A9)</f>
        <v>2</v>
      </c>
      <c r="B5" s="133" t="str">
        <f t="shared" si="0"/>
        <v>MAURICIO RAFAEL PABA PINZÓN</v>
      </c>
      <c r="C5" s="280" t="s">
        <v>302</v>
      </c>
      <c r="D5" s="280"/>
      <c r="E5" s="280"/>
      <c r="F5" s="280"/>
      <c r="G5" s="280"/>
      <c r="J5" s="52">
        <v>2</v>
      </c>
      <c r="K5" s="54" t="str">
        <f t="shared" si="1"/>
        <v>MAURICIO RAFAEL PABA PINZÓN</v>
      </c>
      <c r="L5" s="54" t="str">
        <f t="shared" ref="L5:L33" si="2">IF(AND(C5="CUMPLE",D5="CUMPLE",E5="CUMPLE",F5="CUMPLE",G5="CUMPLE"),"H",IF(OR(C5=0,D5=0,E5=0,F5=0,G5=0)," ","NH"))</f>
        <v xml:space="preserve"> </v>
      </c>
    </row>
    <row r="6" spans="1:12" ht="31.5">
      <c r="A6" s="58">
        <f>+IF('1_ENTREGA'!A10="","",'1_ENTREGA'!A10)</f>
        <v>3</v>
      </c>
      <c r="B6" s="133" t="str">
        <f t="shared" si="0"/>
        <v>CONSORCIO INTERNACIONAL DE SOLUCIONES INTEGRALES S.A.S.</v>
      </c>
      <c r="C6" s="280" t="s">
        <v>302</v>
      </c>
      <c r="D6" s="280"/>
      <c r="E6" s="280"/>
      <c r="F6" s="280"/>
      <c r="G6" s="280"/>
      <c r="J6" s="52">
        <v>3</v>
      </c>
      <c r="K6" s="54" t="str">
        <f t="shared" si="1"/>
        <v>CONSORCIO INTERNACIONAL DE SOLUCIONES INTEGRALES S.A.S.</v>
      </c>
      <c r="L6" s="54" t="str">
        <f t="shared" si="2"/>
        <v xml:space="preserve"> </v>
      </c>
    </row>
    <row r="7" spans="1:12" ht="15.75">
      <c r="A7" s="58">
        <f>+IF('1_ENTREGA'!A11="","",'1_ENTREGA'!A11)</f>
        <v>4</v>
      </c>
      <c r="B7" s="133" t="str">
        <f t="shared" si="0"/>
        <v>LUIS ENRIQUE OYOLA QUINTERO</v>
      </c>
      <c r="C7" s="280" t="s">
        <v>302</v>
      </c>
      <c r="D7" s="280"/>
      <c r="E7" s="280"/>
      <c r="F7" s="280"/>
      <c r="G7" s="280"/>
      <c r="J7" s="52">
        <v>4</v>
      </c>
      <c r="K7" s="54" t="str">
        <f t="shared" si="1"/>
        <v>LUIS ENRIQUE OYOLA QUINTERO</v>
      </c>
      <c r="L7" s="54" t="str">
        <f t="shared" si="2"/>
        <v xml:space="preserve"> </v>
      </c>
    </row>
    <row r="8" spans="1:12" ht="15.75">
      <c r="A8" s="58">
        <f>+IF('1_ENTREGA'!A12="","",'1_ENTREGA'!A12)</f>
        <v>5</v>
      </c>
      <c r="B8" s="133" t="str">
        <f t="shared" si="0"/>
        <v>JOHN JAIRO VÁSQUEZ SUÁREZ</v>
      </c>
      <c r="C8" s="280" t="s">
        <v>302</v>
      </c>
      <c r="D8" s="280"/>
      <c r="E8" s="280"/>
      <c r="F8" s="280"/>
      <c r="G8" s="280"/>
      <c r="J8" s="52">
        <v>5</v>
      </c>
      <c r="K8" s="54" t="str">
        <f t="shared" si="1"/>
        <v>JOHN JAIRO VÁSQUEZ SUÁREZ</v>
      </c>
      <c r="L8" s="54" t="str">
        <f t="shared" si="2"/>
        <v xml:space="preserve"> </v>
      </c>
    </row>
    <row r="9" spans="1:12" ht="31.5">
      <c r="A9" s="58">
        <f>+IF('1_ENTREGA'!A13="","",'1_ENTREGA'!A13)</f>
        <v>6</v>
      </c>
      <c r="B9" s="133" t="str">
        <f t="shared" si="0"/>
        <v>GRUPO EMPRESARIAL PINZÓN MUÑOZ S.A.S.</v>
      </c>
      <c r="C9" s="280" t="s">
        <v>302</v>
      </c>
      <c r="D9" s="280"/>
      <c r="E9" s="280"/>
      <c r="F9" s="280"/>
      <c r="G9" s="280"/>
      <c r="J9" s="52">
        <v>6</v>
      </c>
      <c r="K9" s="54" t="str">
        <f t="shared" si="1"/>
        <v>GRUPO EMPRESARIAL PINZÓN MUÑOZ S.A.S.</v>
      </c>
      <c r="L9" s="54" t="str">
        <f t="shared" si="2"/>
        <v xml:space="preserve"> </v>
      </c>
    </row>
    <row r="10" spans="1:12" ht="15.75">
      <c r="A10" s="58">
        <f>+IF('1_ENTREGA'!A14="","",'1_ENTREGA'!A14)</f>
        <v>7</v>
      </c>
      <c r="B10" s="133" t="str">
        <f t="shared" si="0"/>
        <v>ASEM S.A.S.</v>
      </c>
      <c r="C10" s="280" t="s">
        <v>302</v>
      </c>
      <c r="D10" s="280"/>
      <c r="E10" s="280"/>
      <c r="F10" s="280"/>
      <c r="G10" s="280"/>
      <c r="J10" s="52">
        <v>7</v>
      </c>
      <c r="K10" s="54" t="str">
        <f t="shared" si="1"/>
        <v>ASEM S.A.S.</v>
      </c>
      <c r="L10" s="54" t="str">
        <f t="shared" si="2"/>
        <v xml:space="preserve"> </v>
      </c>
    </row>
    <row r="11" spans="1:12" ht="15.75">
      <c r="A11" s="58">
        <f>+IF('1_ENTREGA'!A15="","",'1_ENTREGA'!A15)</f>
        <v>8</v>
      </c>
      <c r="B11" s="133" t="str">
        <f t="shared" si="0"/>
        <v>ARCELEC S.A.S.</v>
      </c>
      <c r="C11" s="280" t="s">
        <v>302</v>
      </c>
      <c r="D11" s="280"/>
      <c r="E11" s="280"/>
      <c r="F11" s="280"/>
      <c r="G11" s="280"/>
      <c r="J11" s="52">
        <v>8</v>
      </c>
      <c r="K11" s="54" t="str">
        <f t="shared" si="1"/>
        <v>ARCELEC S.A.S.</v>
      </c>
      <c r="L11" s="54" t="str">
        <f t="shared" si="2"/>
        <v xml:space="preserve"> </v>
      </c>
    </row>
    <row r="12" spans="1:12" ht="15.75">
      <c r="A12" s="58">
        <f>+IF('1_ENTREGA'!A16="","",'1_ENTREGA'!A16)</f>
        <v>9</v>
      </c>
      <c r="B12" s="133" t="str">
        <f t="shared" si="0"/>
        <v>HIMHER Y COMPAÑIA S.A.</v>
      </c>
      <c r="C12" s="280" t="s">
        <v>302</v>
      </c>
      <c r="D12" s="280"/>
      <c r="E12" s="280"/>
      <c r="F12" s="280"/>
      <c r="G12" s="280"/>
      <c r="J12" s="52">
        <v>9</v>
      </c>
      <c r="K12" s="54" t="str">
        <f t="shared" si="1"/>
        <v>HIMHER Y COMPAÑIA S.A.</v>
      </c>
      <c r="L12" s="54" t="str">
        <f t="shared" si="2"/>
        <v xml:space="preserve"> </v>
      </c>
    </row>
    <row r="13" spans="1:12" ht="15.75">
      <c r="A13" s="58">
        <f>+IF('1_ENTREGA'!A17="","",'1_ENTREGA'!A17)</f>
        <v>10</v>
      </c>
      <c r="B13" s="133" t="str">
        <f t="shared" si="0"/>
        <v>INTER OBRAS GR S.A.S.</v>
      </c>
      <c r="C13" s="280" t="s">
        <v>302</v>
      </c>
      <c r="D13" s="280"/>
      <c r="E13" s="280"/>
      <c r="F13" s="280"/>
      <c r="G13" s="280"/>
      <c r="J13" s="52">
        <v>10</v>
      </c>
      <c r="K13" s="54" t="str">
        <f t="shared" si="1"/>
        <v>INTER OBRAS GR S.A.S.</v>
      </c>
      <c r="L13" s="54" t="str">
        <f t="shared" si="2"/>
        <v xml:space="preserve"> </v>
      </c>
    </row>
    <row r="14" spans="1:12" ht="15.75">
      <c r="A14" s="58">
        <f>+IF('1_ENTREGA'!A18="","",'1_ENTREGA'!A18)</f>
        <v>11</v>
      </c>
      <c r="B14" s="133" t="str">
        <f t="shared" si="0"/>
        <v>KA S.A.</v>
      </c>
      <c r="C14" s="280" t="s">
        <v>302</v>
      </c>
      <c r="D14" s="280"/>
      <c r="E14" s="280"/>
      <c r="F14" s="280"/>
      <c r="G14" s="280"/>
      <c r="J14" s="52">
        <v>11</v>
      </c>
      <c r="K14" s="54" t="str">
        <f t="shared" si="1"/>
        <v>KA S.A.</v>
      </c>
      <c r="L14" s="54" t="str">
        <f t="shared" si="2"/>
        <v xml:space="preserve"> </v>
      </c>
    </row>
    <row r="15" spans="1:12" ht="31.5">
      <c r="A15" s="58">
        <f>+IF('1_ENTREGA'!A19="","",'1_ENTREGA'!A19)</f>
        <v>12</v>
      </c>
      <c r="B15" s="133" t="str">
        <f t="shared" si="0"/>
        <v>JULIO CESAR QUESADA ARREDONDO</v>
      </c>
      <c r="C15" s="280" t="s">
        <v>302</v>
      </c>
      <c r="D15" s="280"/>
      <c r="E15" s="280"/>
      <c r="F15" s="280"/>
      <c r="G15" s="280"/>
      <c r="J15" s="52">
        <v>12</v>
      </c>
      <c r="K15" s="54" t="str">
        <f t="shared" si="1"/>
        <v>JULIO CESAR QUESADA ARREDONDO</v>
      </c>
      <c r="L15" s="54" t="str">
        <f t="shared" si="2"/>
        <v xml:space="preserve"> </v>
      </c>
    </row>
    <row r="16" spans="1:12" ht="15.75">
      <c r="A16" s="58">
        <f>+IF('1_ENTREGA'!A20="","",'1_ENTREGA'!A20)</f>
        <v>13</v>
      </c>
      <c r="B16" s="133" t="str">
        <f t="shared" si="0"/>
        <v>GALA URBANA S.A.S.</v>
      </c>
      <c r="C16" s="280" t="s">
        <v>302</v>
      </c>
      <c r="D16" s="280"/>
      <c r="E16" s="280"/>
      <c r="F16" s="280"/>
      <c r="G16" s="280"/>
      <c r="J16" s="52">
        <v>13</v>
      </c>
      <c r="K16" s="54" t="str">
        <f t="shared" si="1"/>
        <v>GALA URBANA S.A.S.</v>
      </c>
      <c r="L16" s="54" t="str">
        <f t="shared" si="2"/>
        <v xml:space="preserve"> </v>
      </c>
    </row>
    <row r="17" spans="1:12" ht="15.75">
      <c r="A17" s="58">
        <f>+IF('1_ENTREGA'!A21="","",'1_ENTREGA'!A21)</f>
        <v>14</v>
      </c>
      <c r="B17" s="133" t="str">
        <f t="shared" si="0"/>
        <v>SIRCOL S.A.S.</v>
      </c>
      <c r="C17" s="280" t="s">
        <v>302</v>
      </c>
      <c r="D17" s="280"/>
      <c r="E17" s="280"/>
      <c r="F17" s="280"/>
      <c r="G17" s="280"/>
      <c r="J17" s="52">
        <v>14</v>
      </c>
      <c r="K17" s="54" t="str">
        <f t="shared" si="1"/>
        <v>SIRCOL S.A.S.</v>
      </c>
      <c r="L17" s="54" t="str">
        <f t="shared" si="2"/>
        <v xml:space="preserve"> </v>
      </c>
    </row>
    <row r="18" spans="1:12" ht="15.75">
      <c r="A18" s="58">
        <f>+IF('1_ENTREGA'!A22="","",'1_ENTREGA'!A22)</f>
        <v>15</v>
      </c>
      <c r="B18" s="133" t="str">
        <f t="shared" ref="B18:B33" si="3">IF(A18="","",VLOOKUP(A18,LISTA_OFERENTES,2,FALSE))</f>
        <v>ACEROS Y CONCRETOS S.A.S.</v>
      </c>
      <c r="C18" s="280" t="s">
        <v>302</v>
      </c>
      <c r="D18" s="280"/>
      <c r="E18" s="280"/>
      <c r="F18" s="280"/>
      <c r="G18" s="280"/>
      <c r="J18" s="52">
        <v>15</v>
      </c>
      <c r="K18" s="54" t="str">
        <f t="shared" ref="K18:K33" si="4">VLOOKUP(J18,LISTA_OFERENTES,2,FALSE)</f>
        <v>ACEROS Y CONCRETOS S.A.S.</v>
      </c>
      <c r="L18" s="54" t="str">
        <f t="shared" si="2"/>
        <v xml:space="preserve"> </v>
      </c>
    </row>
    <row r="19" spans="1:12" ht="15.75">
      <c r="A19" s="58">
        <f>+IF('1_ENTREGA'!A23="","",'1_ENTREGA'!A23)</f>
        <v>16</v>
      </c>
      <c r="B19" s="133" t="str">
        <f t="shared" si="3"/>
        <v>DANIEL JOSÉ NIEVES VERGARA</v>
      </c>
      <c r="C19" s="280" t="s">
        <v>302</v>
      </c>
      <c r="D19" s="280"/>
      <c r="E19" s="280"/>
      <c r="F19" s="280"/>
      <c r="G19" s="280"/>
      <c r="J19" s="52">
        <v>16</v>
      </c>
      <c r="K19" s="54" t="str">
        <f t="shared" si="4"/>
        <v>DANIEL JOSÉ NIEVES VERGARA</v>
      </c>
      <c r="L19" s="54" t="str">
        <f t="shared" si="2"/>
        <v xml:space="preserve"> </v>
      </c>
    </row>
    <row r="20" spans="1:12" ht="15.75">
      <c r="A20" s="58">
        <f>+IF('1_ENTREGA'!A24="","",'1_ENTREGA'!A24)</f>
        <v>17</v>
      </c>
      <c r="B20" s="133">
        <f t="shared" si="3"/>
        <v>0</v>
      </c>
      <c r="C20" s="280" t="s">
        <v>302</v>
      </c>
      <c r="D20" s="280"/>
      <c r="E20" s="280"/>
      <c r="F20" s="280"/>
      <c r="G20" s="280"/>
      <c r="J20" s="52">
        <v>17</v>
      </c>
      <c r="K20" s="54">
        <f t="shared" si="4"/>
        <v>0</v>
      </c>
      <c r="L20" s="54" t="str">
        <f t="shared" si="2"/>
        <v xml:space="preserve"> </v>
      </c>
    </row>
    <row r="21" spans="1:12" ht="15.75">
      <c r="A21" s="58">
        <f>+IF('1_ENTREGA'!A25="","",'1_ENTREGA'!A25)</f>
        <v>18</v>
      </c>
      <c r="B21" s="133">
        <f t="shared" si="3"/>
        <v>0</v>
      </c>
      <c r="C21" s="280" t="s">
        <v>302</v>
      </c>
      <c r="D21" s="280"/>
      <c r="E21" s="280"/>
      <c r="F21" s="280"/>
      <c r="G21" s="280"/>
      <c r="J21" s="52">
        <v>18</v>
      </c>
      <c r="K21" s="54">
        <f t="shared" si="4"/>
        <v>0</v>
      </c>
      <c r="L21" s="54" t="str">
        <f t="shared" si="2"/>
        <v xml:space="preserve"> </v>
      </c>
    </row>
    <row r="22" spans="1:12" ht="15.75">
      <c r="A22" s="58">
        <f>+IF('1_ENTREGA'!A26="","",'1_ENTREGA'!A26)</f>
        <v>19</v>
      </c>
      <c r="B22" s="133">
        <f t="shared" si="3"/>
        <v>0</v>
      </c>
      <c r="C22" s="280" t="s">
        <v>302</v>
      </c>
      <c r="D22" s="280"/>
      <c r="E22" s="280"/>
      <c r="F22" s="280"/>
      <c r="G22" s="280"/>
      <c r="J22" s="52">
        <v>19</v>
      </c>
      <c r="K22" s="54">
        <f t="shared" si="4"/>
        <v>0</v>
      </c>
      <c r="L22" s="54" t="str">
        <f t="shared" si="2"/>
        <v xml:space="preserve"> </v>
      </c>
    </row>
    <row r="23" spans="1:12" ht="15.75">
      <c r="A23" s="58">
        <f>+IF('1_ENTREGA'!A27="","",'1_ENTREGA'!A27)</f>
        <v>20</v>
      </c>
      <c r="B23" s="133">
        <f t="shared" si="3"/>
        <v>0</v>
      </c>
      <c r="C23" s="280" t="s">
        <v>302</v>
      </c>
      <c r="D23" s="280"/>
      <c r="E23" s="280"/>
      <c r="F23" s="280"/>
      <c r="G23" s="280"/>
      <c r="J23" s="52">
        <v>20</v>
      </c>
      <c r="K23" s="54">
        <f t="shared" si="4"/>
        <v>0</v>
      </c>
      <c r="L23" s="54" t="str">
        <f t="shared" si="2"/>
        <v xml:space="preserve"> </v>
      </c>
    </row>
    <row r="24" spans="1:12" ht="15.75">
      <c r="A24" s="58">
        <f>+IF('1_ENTREGA'!A28="","",'1_ENTREGA'!A28)</f>
        <v>21</v>
      </c>
      <c r="B24" s="133">
        <f t="shared" si="3"/>
        <v>0</v>
      </c>
      <c r="C24" s="280" t="s">
        <v>302</v>
      </c>
      <c r="D24" s="280"/>
      <c r="E24" s="280"/>
      <c r="F24" s="280"/>
      <c r="G24" s="280"/>
      <c r="J24" s="52">
        <v>21</v>
      </c>
      <c r="K24" s="54">
        <f t="shared" si="4"/>
        <v>0</v>
      </c>
      <c r="L24" s="54" t="str">
        <f t="shared" si="2"/>
        <v xml:space="preserve"> </v>
      </c>
    </row>
    <row r="25" spans="1:12" ht="15.75">
      <c r="A25" s="58">
        <f>+IF('1_ENTREGA'!A29="","",'1_ENTREGA'!A29)</f>
        <v>22</v>
      </c>
      <c r="B25" s="133">
        <f t="shared" si="3"/>
        <v>0</v>
      </c>
      <c r="C25" s="280" t="s">
        <v>302</v>
      </c>
      <c r="D25" s="280"/>
      <c r="E25" s="280"/>
      <c r="F25" s="280"/>
      <c r="G25" s="280"/>
      <c r="J25" s="52">
        <v>22</v>
      </c>
      <c r="K25" s="54">
        <f t="shared" si="4"/>
        <v>0</v>
      </c>
      <c r="L25" s="54" t="str">
        <f t="shared" si="2"/>
        <v xml:space="preserve"> </v>
      </c>
    </row>
    <row r="26" spans="1:12" ht="15.75">
      <c r="A26" s="58">
        <f>+IF('1_ENTREGA'!A30="","",'1_ENTREGA'!A30)</f>
        <v>23</v>
      </c>
      <c r="B26" s="133">
        <f t="shared" si="3"/>
        <v>0</v>
      </c>
      <c r="C26" s="280" t="s">
        <v>302</v>
      </c>
      <c r="D26" s="280"/>
      <c r="E26" s="280"/>
      <c r="F26" s="280"/>
      <c r="G26" s="280"/>
      <c r="J26" s="52">
        <v>23</v>
      </c>
      <c r="K26" s="54">
        <f t="shared" si="4"/>
        <v>0</v>
      </c>
      <c r="L26" s="54" t="str">
        <f t="shared" si="2"/>
        <v xml:space="preserve"> </v>
      </c>
    </row>
    <row r="27" spans="1:12" ht="15.75">
      <c r="A27" s="58">
        <f>+IF('1_ENTREGA'!A31="","",'1_ENTREGA'!A31)</f>
        <v>24</v>
      </c>
      <c r="B27" s="133">
        <f t="shared" si="3"/>
        <v>0</v>
      </c>
      <c r="C27" s="280" t="s">
        <v>302</v>
      </c>
      <c r="D27" s="280"/>
      <c r="E27" s="280"/>
      <c r="F27" s="280"/>
      <c r="G27" s="280"/>
      <c r="J27" s="52">
        <v>24</v>
      </c>
      <c r="K27" s="54">
        <f t="shared" si="4"/>
        <v>0</v>
      </c>
      <c r="L27" s="54" t="str">
        <f t="shared" si="2"/>
        <v xml:space="preserve"> </v>
      </c>
    </row>
    <row r="28" spans="1:12" ht="15.75">
      <c r="A28" s="58">
        <f>+IF('1_ENTREGA'!A32="","",'1_ENTREGA'!A32)</f>
        <v>25</v>
      </c>
      <c r="B28" s="133">
        <f t="shared" si="3"/>
        <v>0</v>
      </c>
      <c r="C28" s="98"/>
      <c r="D28" s="98"/>
      <c r="E28" s="134"/>
      <c r="F28" s="98"/>
      <c r="G28" s="98"/>
      <c r="J28" s="52">
        <v>25</v>
      </c>
      <c r="K28" s="54">
        <f t="shared" si="4"/>
        <v>0</v>
      </c>
      <c r="L28" s="54" t="str">
        <f t="shared" si="2"/>
        <v xml:space="preserve"> </v>
      </c>
    </row>
    <row r="29" spans="1:12" ht="15.75">
      <c r="A29" s="58">
        <f>+IF('1_ENTREGA'!A33="","",'1_ENTREGA'!A33)</f>
        <v>26</v>
      </c>
      <c r="B29" s="133">
        <f t="shared" si="3"/>
        <v>0</v>
      </c>
      <c r="C29" s="98"/>
      <c r="D29" s="98"/>
      <c r="E29" s="134"/>
      <c r="F29" s="98"/>
      <c r="G29" s="98"/>
      <c r="J29" s="52">
        <v>26</v>
      </c>
      <c r="K29" s="54">
        <f t="shared" si="4"/>
        <v>0</v>
      </c>
      <c r="L29" s="54" t="str">
        <f t="shared" si="2"/>
        <v xml:space="preserve"> </v>
      </c>
    </row>
    <row r="30" spans="1:12" ht="15.75">
      <c r="A30" s="58">
        <f>+IF('1_ENTREGA'!A34="","",'1_ENTREGA'!A34)</f>
        <v>27</v>
      </c>
      <c r="B30" s="133">
        <f t="shared" si="3"/>
        <v>0</v>
      </c>
      <c r="C30" s="98"/>
      <c r="D30" s="98"/>
      <c r="E30" s="134"/>
      <c r="F30" s="98"/>
      <c r="G30" s="98"/>
      <c r="J30" s="52">
        <v>27</v>
      </c>
      <c r="K30" s="54">
        <f t="shared" si="4"/>
        <v>0</v>
      </c>
      <c r="L30" s="54" t="str">
        <f t="shared" si="2"/>
        <v xml:space="preserve"> </v>
      </c>
    </row>
    <row r="31" spans="1:12" ht="15.75" hidden="1">
      <c r="A31" s="58">
        <f>+IF('1_ENTREGA'!A35="","",'1_ENTREGA'!A35)</f>
        <v>28</v>
      </c>
      <c r="B31" s="133" t="str">
        <f t="shared" si="3"/>
        <v>O13</v>
      </c>
      <c r="C31" s="98"/>
      <c r="D31" s="98"/>
      <c r="E31" s="134"/>
      <c r="F31" s="98"/>
      <c r="G31" s="98"/>
      <c r="J31" s="52">
        <v>28</v>
      </c>
      <c r="K31" s="54" t="str">
        <f t="shared" si="4"/>
        <v>O13</v>
      </c>
      <c r="L31" s="54" t="str">
        <f t="shared" si="2"/>
        <v xml:space="preserve"> </v>
      </c>
    </row>
    <row r="32" spans="1:12" ht="15.75" hidden="1">
      <c r="A32" s="58">
        <f>+IF('1_ENTREGA'!A36="","",'1_ENTREGA'!A36)</f>
        <v>29</v>
      </c>
      <c r="B32" s="133" t="str">
        <f t="shared" si="3"/>
        <v>O14</v>
      </c>
      <c r="C32" s="98"/>
      <c r="D32" s="98"/>
      <c r="E32" s="134"/>
      <c r="F32" s="98"/>
      <c r="G32" s="98"/>
      <c r="J32" s="52">
        <v>29</v>
      </c>
      <c r="K32" s="54" t="str">
        <f t="shared" si="4"/>
        <v>O14</v>
      </c>
      <c r="L32" s="54" t="str">
        <f t="shared" si="2"/>
        <v xml:space="preserve"> </v>
      </c>
    </row>
    <row r="33" spans="1:12" ht="15.75" hidden="1">
      <c r="A33" s="58">
        <f>+IF('1_ENTREGA'!A37="","",'1_ENTREGA'!A37)</f>
        <v>30</v>
      </c>
      <c r="B33" s="133" t="str">
        <f t="shared" si="3"/>
        <v>O15</v>
      </c>
      <c r="C33" s="98"/>
      <c r="D33" s="98"/>
      <c r="E33" s="134"/>
      <c r="F33" s="98"/>
      <c r="G33" s="98"/>
      <c r="J33" s="52">
        <v>30</v>
      </c>
      <c r="K33" s="54" t="str">
        <f t="shared" si="4"/>
        <v>O15</v>
      </c>
      <c r="L33" s="54" t="str">
        <f t="shared" si="2"/>
        <v xml:space="preserve"> </v>
      </c>
    </row>
    <row r="36" spans="1:12">
      <c r="C36" s="1353" t="s">
        <v>300</v>
      </c>
      <c r="D36" s="1353"/>
      <c r="E36" s="1353"/>
      <c r="F36" s="1353"/>
      <c r="G36" s="1353"/>
    </row>
    <row r="37" spans="1:12">
      <c r="C37" s="1353"/>
      <c r="D37" s="1353"/>
      <c r="E37" s="1353"/>
      <c r="F37" s="1353"/>
      <c r="G37" s="1353"/>
    </row>
    <row r="38" spans="1:12">
      <c r="C38" s="1353"/>
      <c r="D38" s="1353"/>
      <c r="E38" s="1353"/>
      <c r="F38" s="1353"/>
      <c r="G38" s="1353"/>
    </row>
    <row r="39" spans="1:12">
      <c r="C39" s="1353"/>
      <c r="D39" s="1353"/>
      <c r="E39" s="1353"/>
      <c r="F39" s="1353"/>
      <c r="G39" s="1353"/>
    </row>
  </sheetData>
  <mergeCells count="3">
    <mergeCell ref="J3:K3"/>
    <mergeCell ref="A1:G1"/>
    <mergeCell ref="C36:G39"/>
  </mergeCells>
  <conditionalFormatting sqref="C4:G7 C4:F33">
    <cfRule type="cellIs" dxfId="16" priority="25" operator="equal">
      <formula>"NO CUMPLE"</formula>
    </cfRule>
    <cfRule type="cellIs" dxfId="15" priority="26" operator="equal">
      <formula>"CUMPLE"</formula>
    </cfRule>
  </conditionalFormatting>
  <conditionalFormatting sqref="G4:G7 G28:G33">
    <cfRule type="cellIs" dxfId="14" priority="3" operator="equal">
      <formula>"NO CUMPLE"</formula>
    </cfRule>
    <cfRule type="cellIs" dxfId="13" priority="4" operator="equal">
      <formula>"CUMPLE"</formula>
    </cfRule>
  </conditionalFormatting>
  <conditionalFormatting sqref="G8:G27">
    <cfRule type="cellIs" dxfId="12" priority="1" operator="equal">
      <formula>"NO CUMPLE"</formula>
    </cfRule>
    <cfRule type="cellIs" dxfId="11" priority="2" operator="equal">
      <formula>"CUMPLE"</formula>
    </cfRule>
  </conditionalFormatting>
  <dataValidations count="1">
    <dataValidation type="list" allowBlank="1" showInputMessage="1" showErrorMessage="1" sqref="C4:G33">
      <formula1>"CUMPLE,NO CUMPLE"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109"/>
  <sheetViews>
    <sheetView zoomScale="70" zoomScaleNormal="70" workbookViewId="0">
      <selection activeCell="GK1" sqref="GK1"/>
    </sheetView>
  </sheetViews>
  <sheetFormatPr baseColWidth="10" defaultColWidth="11.42578125" defaultRowHeight="12.75"/>
  <cols>
    <col min="1" max="1" width="3.7109375" style="61" customWidth="1"/>
    <col min="2" max="2" width="9.140625" style="61" customWidth="1"/>
    <col min="3" max="3" width="153.28515625" style="61" customWidth="1"/>
    <col min="4" max="4" width="11" style="61" customWidth="1"/>
    <col min="5" max="5" width="13" style="61" customWidth="1"/>
    <col min="6" max="6" width="18.7109375" style="61" customWidth="1"/>
    <col min="7" max="7" width="22.85546875" style="61" customWidth="1"/>
    <col min="8" max="8" width="25" style="61" customWidth="1"/>
    <col min="9" max="9" width="13.42578125" style="61" customWidth="1"/>
    <col min="10" max="10" width="12.28515625" style="61" customWidth="1"/>
    <col min="11" max="11" width="9.140625" style="61" customWidth="1"/>
    <col min="12" max="12" width="109" style="61" customWidth="1"/>
    <col min="13" max="13" width="11" style="61" customWidth="1"/>
    <col min="14" max="14" width="13" style="61" customWidth="1"/>
    <col min="15" max="15" width="18.7109375" style="61" customWidth="1"/>
    <col min="16" max="16" width="19.85546875" style="61" customWidth="1"/>
    <col min="17" max="17" width="25" style="61" customWidth="1"/>
    <col min="18" max="18" width="18.28515625" style="61" customWidth="1"/>
    <col min="19" max="19" width="13.7109375" style="61" bestFit="1" customWidth="1"/>
    <col min="20" max="20" width="9.140625" style="61" customWidth="1"/>
    <col min="21" max="21" width="109" style="61" customWidth="1"/>
    <col min="22" max="22" width="11" style="61" customWidth="1"/>
    <col min="23" max="23" width="13" style="61" customWidth="1"/>
    <col min="24" max="24" width="18.7109375" style="61" customWidth="1"/>
    <col min="25" max="25" width="19.85546875" style="61" customWidth="1"/>
    <col min="26" max="26" width="25" style="61" customWidth="1"/>
    <col min="27" max="28" width="11.42578125" style="61"/>
    <col min="29" max="29" width="9.140625" style="61" customWidth="1"/>
    <col min="30" max="30" width="109" style="61" customWidth="1"/>
    <col min="31" max="31" width="11" style="61" customWidth="1"/>
    <col min="32" max="32" width="13" style="61" customWidth="1"/>
    <col min="33" max="33" width="18.7109375" style="61" customWidth="1"/>
    <col min="34" max="34" width="19.85546875" style="61" customWidth="1"/>
    <col min="35" max="35" width="25" style="61" customWidth="1"/>
    <col min="36" max="37" width="11.42578125" style="61"/>
    <col min="38" max="38" width="9.140625" style="61" customWidth="1"/>
    <col min="39" max="39" width="109" style="61" customWidth="1"/>
    <col min="40" max="40" width="11" style="61" customWidth="1"/>
    <col min="41" max="41" width="13" style="61" customWidth="1"/>
    <col min="42" max="42" width="18.7109375" style="61" customWidth="1"/>
    <col min="43" max="43" width="19.85546875" style="61" customWidth="1"/>
    <col min="44" max="44" width="25" style="61" customWidth="1"/>
    <col min="45" max="46" width="11.42578125" style="61" customWidth="1"/>
    <col min="47" max="47" width="9.140625" style="61" customWidth="1"/>
    <col min="48" max="48" width="109" style="61" customWidth="1"/>
    <col min="49" max="49" width="11" style="61" customWidth="1"/>
    <col min="50" max="50" width="13" style="61" customWidth="1"/>
    <col min="51" max="51" width="18.7109375" style="61" customWidth="1"/>
    <col min="52" max="52" width="19.85546875" style="61" customWidth="1"/>
    <col min="53" max="53" width="25" style="61" customWidth="1"/>
    <col min="54" max="55" width="11.42578125" style="61" customWidth="1"/>
    <col min="56" max="56" width="9.140625" style="61" customWidth="1"/>
    <col min="57" max="57" width="109" style="61" customWidth="1"/>
    <col min="58" max="58" width="11" style="61" customWidth="1"/>
    <col min="59" max="59" width="13" style="61" customWidth="1"/>
    <col min="60" max="60" width="18.7109375" style="61" customWidth="1"/>
    <col min="61" max="61" width="19.85546875" style="61" customWidth="1"/>
    <col min="62" max="62" width="25" style="61" customWidth="1"/>
    <col min="63" max="64" width="11.42578125" style="61" customWidth="1"/>
    <col min="65" max="65" width="9.140625" style="61" customWidth="1"/>
    <col min="66" max="66" width="109" style="61" customWidth="1"/>
    <col min="67" max="67" width="11" style="61" customWidth="1"/>
    <col min="68" max="68" width="13" style="61" customWidth="1"/>
    <col min="69" max="69" width="18.7109375" style="61" customWidth="1"/>
    <col min="70" max="70" width="19.85546875" style="61" customWidth="1"/>
    <col min="71" max="71" width="25" style="61" customWidth="1"/>
    <col min="72" max="73" width="11.42578125" style="61" customWidth="1"/>
    <col min="74" max="74" width="9.140625" style="61" customWidth="1"/>
    <col min="75" max="75" width="109" style="61" customWidth="1"/>
    <col min="76" max="76" width="11" style="61" customWidth="1"/>
    <col min="77" max="77" width="13" style="61" customWidth="1"/>
    <col min="78" max="78" width="18.7109375" style="61" customWidth="1"/>
    <col min="79" max="79" width="19.85546875" style="61" customWidth="1"/>
    <col min="80" max="80" width="25" style="61" customWidth="1"/>
    <col min="81" max="82" width="11.42578125" style="61" customWidth="1"/>
    <col min="83" max="83" width="9.140625" style="61" customWidth="1"/>
    <col min="84" max="84" width="109" style="61" customWidth="1"/>
    <col min="85" max="85" width="11" style="61" customWidth="1"/>
    <col min="86" max="86" width="13" style="61" customWidth="1"/>
    <col min="87" max="87" width="18.7109375" style="61" customWidth="1"/>
    <col min="88" max="88" width="19.85546875" style="61" customWidth="1"/>
    <col min="89" max="89" width="25" style="61" customWidth="1"/>
    <col min="90" max="91" width="11.42578125" style="61" customWidth="1"/>
    <col min="92" max="92" width="9.140625" style="61" customWidth="1"/>
    <col min="93" max="93" width="109" style="61" customWidth="1"/>
    <col min="94" max="94" width="11" style="61" customWidth="1"/>
    <col min="95" max="95" width="13" style="61" customWidth="1"/>
    <col min="96" max="96" width="18.7109375" style="61" customWidth="1"/>
    <col min="97" max="97" width="19.85546875" style="61" customWidth="1"/>
    <col min="98" max="98" width="25" style="61" customWidth="1"/>
    <col min="99" max="100" width="11.42578125" style="61" customWidth="1"/>
    <col min="101" max="101" width="9.140625" style="61" customWidth="1"/>
    <col min="102" max="102" width="109" style="61" customWidth="1"/>
    <col min="103" max="103" width="11" style="61" customWidth="1"/>
    <col min="104" max="104" width="13" style="61" customWidth="1"/>
    <col min="105" max="105" width="18.7109375" style="61" customWidth="1"/>
    <col min="106" max="106" width="19.85546875" style="61" customWidth="1"/>
    <col min="107" max="107" width="25" style="61" customWidth="1"/>
    <col min="108" max="109" width="11.42578125" style="61" customWidth="1"/>
    <col min="110" max="110" width="9.140625" style="61" customWidth="1"/>
    <col min="111" max="111" width="109" style="61" customWidth="1"/>
    <col min="112" max="112" width="11" style="61" customWidth="1"/>
    <col min="113" max="113" width="13" style="61" customWidth="1"/>
    <col min="114" max="114" width="18.7109375" style="61" customWidth="1"/>
    <col min="115" max="115" width="19.85546875" style="61" customWidth="1"/>
    <col min="116" max="116" width="25" style="61" customWidth="1"/>
    <col min="117" max="118" width="11.42578125" style="61" customWidth="1"/>
    <col min="119" max="119" width="9.140625" style="61" customWidth="1"/>
    <col min="120" max="120" width="109" style="61" customWidth="1"/>
    <col min="121" max="121" width="11" style="61" customWidth="1"/>
    <col min="122" max="122" width="13" style="61" customWidth="1"/>
    <col min="123" max="123" width="18.7109375" style="61" customWidth="1"/>
    <col min="124" max="124" width="19.85546875" style="61" customWidth="1"/>
    <col min="125" max="125" width="25" style="61" customWidth="1"/>
    <col min="126" max="127" width="11.42578125" style="61" customWidth="1"/>
    <col min="128" max="128" width="9.140625" style="61" customWidth="1"/>
    <col min="129" max="129" width="109" style="61" customWidth="1"/>
    <col min="130" max="130" width="11" style="61" customWidth="1"/>
    <col min="131" max="131" width="13" style="61" customWidth="1"/>
    <col min="132" max="132" width="18.7109375" style="61" customWidth="1"/>
    <col min="133" max="133" width="19.85546875" style="61" customWidth="1"/>
    <col min="134" max="134" width="25" style="61" customWidth="1"/>
    <col min="135" max="136" width="11.42578125" style="61" customWidth="1"/>
    <col min="137" max="137" width="9.140625" style="61" customWidth="1"/>
    <col min="138" max="138" width="109" style="61" customWidth="1"/>
    <col min="139" max="139" width="11" style="61" customWidth="1"/>
    <col min="140" max="140" width="13" style="61" customWidth="1"/>
    <col min="141" max="141" width="18.7109375" style="61" customWidth="1"/>
    <col min="142" max="142" width="19.85546875" style="61" customWidth="1"/>
    <col min="143" max="143" width="25" style="61" customWidth="1"/>
    <col min="144" max="146" width="11.42578125" style="107"/>
    <col min="147" max="147" width="66" style="107" customWidth="1"/>
    <col min="148" max="150" width="11.42578125" style="107"/>
    <col min="151" max="151" width="14.28515625" style="107" customWidth="1"/>
    <col min="152" max="152" width="17" style="107" customWidth="1"/>
    <col min="153" max="155" width="11.42578125" style="107"/>
    <col min="156" max="156" width="68.140625" style="107" customWidth="1"/>
    <col min="157" max="159" width="11.42578125" style="107"/>
    <col min="160" max="160" width="14.42578125" style="107" customWidth="1"/>
    <col min="161" max="161" width="16.140625" style="107" customWidth="1"/>
    <col min="162" max="164" width="11.42578125" style="107"/>
    <col min="165" max="165" width="69" style="107" customWidth="1"/>
    <col min="166" max="173" width="11.42578125" style="107"/>
    <col min="174" max="174" width="68.7109375" style="107" customWidth="1"/>
    <col min="175" max="182" width="11.42578125" style="107"/>
    <col min="183" max="183" width="68.7109375" style="107" customWidth="1"/>
    <col min="184" max="191" width="11.42578125" style="107"/>
    <col min="192" max="192" width="69" style="107" customWidth="1"/>
    <col min="193" max="200" width="11.42578125" style="107"/>
    <col min="201" max="201" width="68.7109375" style="107" customWidth="1"/>
    <col min="202" max="209" width="11.42578125" style="107"/>
    <col min="210" max="210" width="68.7109375" style="107" customWidth="1"/>
    <col min="211" max="218" width="11.42578125" style="107"/>
    <col min="219" max="219" width="68.7109375" style="107" customWidth="1"/>
    <col min="220" max="227" width="11.42578125" style="107"/>
    <col min="228" max="228" width="69.140625" style="107" customWidth="1"/>
    <col min="229" max="236" width="11.42578125" style="107"/>
    <col min="237" max="237" width="68.42578125" style="107" customWidth="1"/>
    <col min="238" max="245" width="11.42578125" style="107"/>
    <col min="246" max="246" width="70.85546875" style="107" customWidth="1"/>
    <col min="247" max="254" width="11.42578125" style="107"/>
    <col min="255" max="255" width="68.7109375" style="107" customWidth="1"/>
    <col min="256" max="263" width="11.42578125" style="107"/>
    <col min="264" max="264" width="60.42578125" style="107" customWidth="1"/>
    <col min="265" max="272" width="11.42578125" style="107"/>
    <col min="273" max="273" width="54.42578125" style="107" customWidth="1"/>
    <col min="274" max="16384" width="11.42578125" style="107"/>
  </cols>
  <sheetData>
    <row r="1" spans="2:278" ht="13.5" thickBot="1"/>
    <row r="2" spans="2:278" ht="13.5" customHeight="1" thickTop="1">
      <c r="K2" s="1357">
        <v>1</v>
      </c>
      <c r="L2" s="1357" t="s">
        <v>3</v>
      </c>
      <c r="M2" s="1359" t="str">
        <f>VLOOKUP(K2,LISTA_OFERENTES,2,FALSE)</f>
        <v>INVERCOPA S.A.S.</v>
      </c>
      <c r="N2" s="1360"/>
      <c r="O2" s="1360"/>
      <c r="P2" s="1361"/>
      <c r="T2" s="1357">
        <v>2</v>
      </c>
      <c r="U2" s="1357" t="s">
        <v>3</v>
      </c>
      <c r="V2" s="1359" t="str">
        <f>VLOOKUP(T2,LISTA_OFERENTES,2,FALSE)</f>
        <v>MAURICIO RAFAEL PABA PINZÓN</v>
      </c>
      <c r="W2" s="1360"/>
      <c r="X2" s="1360"/>
      <c r="Y2" s="1361"/>
      <c r="AC2" s="1357">
        <v>3</v>
      </c>
      <c r="AD2" s="1357" t="s">
        <v>3</v>
      </c>
      <c r="AE2" s="1359" t="str">
        <f>VLOOKUP(AC2,LISTA_OFERENTES,2,FALSE)</f>
        <v>CONSORCIO INTERNACIONAL DE SOLUCIONES INTEGRALES S.A.S.</v>
      </c>
      <c r="AF2" s="1360"/>
      <c r="AG2" s="1360"/>
      <c r="AH2" s="1361"/>
      <c r="AL2" s="1357">
        <v>4</v>
      </c>
      <c r="AM2" s="1357" t="s">
        <v>3</v>
      </c>
      <c r="AN2" s="1359" t="str">
        <f>VLOOKUP(AL2,LISTA_OFERENTES,2,FALSE)</f>
        <v>LUIS ENRIQUE OYOLA QUINTERO</v>
      </c>
      <c r="AO2" s="1360"/>
      <c r="AP2" s="1360"/>
      <c r="AQ2" s="1361"/>
      <c r="AU2" s="1357">
        <v>5</v>
      </c>
      <c r="AV2" s="1357" t="s">
        <v>3</v>
      </c>
      <c r="AW2" s="113" t="str">
        <f>VLOOKUP(AU2,LISTA_OFERENTES,2,FALSE)</f>
        <v>JOHN JAIRO VÁSQUEZ SUÁREZ</v>
      </c>
      <c r="AX2" s="114"/>
      <c r="AY2" s="114"/>
      <c r="AZ2" s="115"/>
      <c r="BD2" s="1357">
        <v>6</v>
      </c>
      <c r="BE2" s="1357" t="s">
        <v>3</v>
      </c>
      <c r="BF2" s="1359" t="str">
        <f>VLOOKUP(BD2,LISTA_OFERENTES,2,FALSE)</f>
        <v>GRUPO EMPRESARIAL PINZÓN MUÑOZ S.A.S.</v>
      </c>
      <c r="BG2" s="1360"/>
      <c r="BH2" s="1360"/>
      <c r="BI2" s="1361"/>
      <c r="BM2" s="1357">
        <v>7</v>
      </c>
      <c r="BN2" s="1357" t="s">
        <v>3</v>
      </c>
      <c r="BO2" s="1359" t="str">
        <f>VLOOKUP(BM2,LISTA_OFERENTES,2,FALSE)</f>
        <v>ASEM S.A.S.</v>
      </c>
      <c r="BP2" s="1360"/>
      <c r="BQ2" s="1360"/>
      <c r="BR2" s="1361"/>
      <c r="BV2" s="1357">
        <v>8</v>
      </c>
      <c r="BW2" s="1357" t="s">
        <v>3</v>
      </c>
      <c r="BX2" s="1359" t="str">
        <f>VLOOKUP(BV2,LISTA_OFERENTES,2,FALSE)</f>
        <v>ARCELEC S.A.S.</v>
      </c>
      <c r="BY2" s="1360"/>
      <c r="BZ2" s="1360"/>
      <c r="CA2" s="1361"/>
      <c r="CE2" s="1357">
        <v>9</v>
      </c>
      <c r="CF2" s="1357" t="s">
        <v>3</v>
      </c>
      <c r="CG2" s="1359" t="str">
        <f>VLOOKUP(CE2,LISTA_OFERENTES,2,FALSE)</f>
        <v>HIMHER Y COMPAÑIA S.A.</v>
      </c>
      <c r="CH2" s="1360"/>
      <c r="CI2" s="1360"/>
      <c r="CJ2" s="1361"/>
      <c r="CN2" s="1357">
        <v>10</v>
      </c>
      <c r="CO2" s="1357" t="s">
        <v>3</v>
      </c>
      <c r="CP2" s="1359" t="str">
        <f>VLOOKUP(CN2,LISTA_OFERENTES,2,FALSE)</f>
        <v>INTER OBRAS GR S.A.S.</v>
      </c>
      <c r="CQ2" s="1360"/>
      <c r="CR2" s="1360"/>
      <c r="CS2" s="1361"/>
      <c r="CW2" s="1357">
        <v>11</v>
      </c>
      <c r="CX2" s="1357" t="s">
        <v>3</v>
      </c>
      <c r="CY2" s="1359" t="str">
        <f>VLOOKUP(CW2,LISTA_OFERENTES,2,FALSE)</f>
        <v>KA S.A.</v>
      </c>
      <c r="CZ2" s="1360"/>
      <c r="DA2" s="1360"/>
      <c r="DB2" s="1361"/>
      <c r="DF2" s="1357">
        <v>12</v>
      </c>
      <c r="DG2" s="1357" t="s">
        <v>3</v>
      </c>
      <c r="DH2" s="1359" t="str">
        <f>VLOOKUP(DF2,LISTA_OFERENTES,2,FALSE)</f>
        <v>JULIO CESAR QUESADA ARREDONDO</v>
      </c>
      <c r="DI2" s="1360"/>
      <c r="DJ2" s="1360"/>
      <c r="DK2" s="1361"/>
      <c r="DO2" s="1357">
        <v>13</v>
      </c>
      <c r="DP2" s="1357" t="s">
        <v>3</v>
      </c>
      <c r="DQ2" s="1359" t="str">
        <f>VLOOKUP(DO2,LISTA_OFERENTES,2,FALSE)</f>
        <v>GALA URBANA S.A.S.</v>
      </c>
      <c r="DR2" s="1360"/>
      <c r="DS2" s="1360"/>
      <c r="DT2" s="1361"/>
      <c r="DX2" s="1357">
        <v>14</v>
      </c>
      <c r="DY2" s="1357" t="s">
        <v>3</v>
      </c>
      <c r="DZ2" s="1359" t="str">
        <f>VLOOKUP(DX2,LISTA_OFERENTES,2,FALSE)</f>
        <v>SIRCOL S.A.S.</v>
      </c>
      <c r="EA2" s="1360"/>
      <c r="EB2" s="1360"/>
      <c r="EC2" s="1361"/>
      <c r="EG2" s="1357">
        <v>15</v>
      </c>
      <c r="EH2" s="1357" t="s">
        <v>3</v>
      </c>
      <c r="EI2" s="1359" t="str">
        <f>VLOOKUP(EG2,LISTA_OFERENTES,2,FALSE)</f>
        <v>ACEROS Y CONCRETOS S.A.S.</v>
      </c>
      <c r="EJ2" s="1360"/>
      <c r="EK2" s="1360"/>
      <c r="EL2" s="1361"/>
      <c r="EP2" s="1357">
        <v>16</v>
      </c>
      <c r="EQ2" s="1357" t="s">
        <v>3</v>
      </c>
      <c r="ER2" s="1359" t="str">
        <f>VLOOKUP(EP2,LISTA_OFERENTES,2,FALSE)</f>
        <v>DANIEL JOSÉ NIEVES VERGARA</v>
      </c>
      <c r="ES2" s="1360"/>
      <c r="ET2" s="1360"/>
      <c r="EU2" s="1361"/>
      <c r="EV2" s="61"/>
      <c r="EY2" s="1357">
        <v>17</v>
      </c>
      <c r="EZ2" s="1357" t="s">
        <v>3</v>
      </c>
      <c r="FA2" s="1359">
        <f>VLOOKUP(EY2,LISTA_OFERENTES,2,FALSE)</f>
        <v>0</v>
      </c>
      <c r="FB2" s="1360"/>
      <c r="FC2" s="1360"/>
      <c r="FD2" s="1361"/>
      <c r="FE2" s="61"/>
      <c r="FH2" s="1357">
        <v>18</v>
      </c>
      <c r="FI2" s="1357" t="s">
        <v>3</v>
      </c>
      <c r="FJ2" s="1359">
        <f>VLOOKUP(FH2,LISTA_OFERENTES,2,FALSE)</f>
        <v>0</v>
      </c>
      <c r="FK2" s="1360"/>
      <c r="FL2" s="1360"/>
      <c r="FM2" s="1361"/>
      <c r="FN2" s="61"/>
      <c r="FO2" s="61"/>
      <c r="FP2" s="61"/>
      <c r="FQ2" s="1357">
        <v>19</v>
      </c>
      <c r="FR2" s="1357" t="s">
        <v>3</v>
      </c>
      <c r="FS2" s="1359">
        <f>VLOOKUP(FQ2,LISTA_OFERENTES,2,FALSE)</f>
        <v>0</v>
      </c>
      <c r="FT2" s="1360"/>
      <c r="FU2" s="1360"/>
      <c r="FV2" s="1361"/>
      <c r="FW2" s="61"/>
      <c r="FZ2" s="1357">
        <v>20</v>
      </c>
      <c r="GA2" s="1357" t="s">
        <v>3</v>
      </c>
      <c r="GB2" s="1359">
        <f>VLOOKUP(FZ2,LISTA_OFERENTES,2,FALSE)</f>
        <v>0</v>
      </c>
      <c r="GC2" s="1360"/>
      <c r="GD2" s="1360"/>
      <c r="GE2" s="1361"/>
      <c r="GF2" s="61"/>
      <c r="GI2" s="1357">
        <v>21</v>
      </c>
      <c r="GJ2" s="1357" t="s">
        <v>3</v>
      </c>
      <c r="GK2" s="1359">
        <f>VLOOKUP(GI2,LISTA_OFERENTES,2,FALSE)</f>
        <v>0</v>
      </c>
      <c r="GL2" s="1360"/>
      <c r="GM2" s="1360"/>
      <c r="GN2" s="1361"/>
      <c r="GO2" s="61"/>
      <c r="GR2" s="1357">
        <v>22</v>
      </c>
      <c r="GS2" s="1357" t="s">
        <v>3</v>
      </c>
      <c r="GT2" s="1359">
        <f>VLOOKUP(GR2,LISTA_OFERENTES,2,FALSE)</f>
        <v>0</v>
      </c>
      <c r="GU2" s="1360"/>
      <c r="GV2" s="1360"/>
      <c r="GW2" s="1361"/>
      <c r="GX2" s="61"/>
      <c r="GY2" s="61"/>
      <c r="GZ2" s="61"/>
      <c r="HA2" s="1357">
        <v>23</v>
      </c>
      <c r="HB2" s="1357" t="s">
        <v>3</v>
      </c>
      <c r="HC2" s="1359">
        <f>VLOOKUP(HA2,LISTA_OFERENTES,2,FALSE)</f>
        <v>0</v>
      </c>
      <c r="HD2" s="1360"/>
      <c r="HE2" s="1360"/>
      <c r="HF2" s="1361"/>
      <c r="HG2" s="61"/>
      <c r="HJ2" s="1357">
        <v>24</v>
      </c>
      <c r="HK2" s="1357" t="s">
        <v>3</v>
      </c>
      <c r="HL2" s="1359">
        <f>VLOOKUP(HJ2,LISTA_OFERENTES,2,FALSE)</f>
        <v>0</v>
      </c>
      <c r="HM2" s="1360"/>
      <c r="HN2" s="1360"/>
      <c r="HO2" s="1361"/>
      <c r="HP2" s="61"/>
      <c r="HS2" s="1357">
        <v>25</v>
      </c>
      <c r="HT2" s="1357" t="s">
        <v>3</v>
      </c>
      <c r="HU2" s="1359">
        <f>VLOOKUP(HS2,LISTA_OFERENTES,2,FALSE)</f>
        <v>0</v>
      </c>
      <c r="HV2" s="1360"/>
      <c r="HW2" s="1360"/>
      <c r="HX2" s="1361"/>
      <c r="HY2" s="61"/>
      <c r="IB2" s="1357">
        <v>26</v>
      </c>
      <c r="IC2" s="1357" t="s">
        <v>3</v>
      </c>
      <c r="ID2" s="1359">
        <f>VLOOKUP(IB2,LISTA_OFERENTES,2,FALSE)</f>
        <v>0</v>
      </c>
      <c r="IE2" s="1360"/>
      <c r="IF2" s="1360"/>
      <c r="IG2" s="1361"/>
      <c r="IH2" s="61"/>
      <c r="II2" s="61"/>
      <c r="IJ2" s="61"/>
      <c r="IK2" s="1357">
        <v>27</v>
      </c>
      <c r="IL2" s="1357" t="s">
        <v>3</v>
      </c>
      <c r="IM2" s="1359">
        <f>VLOOKUP(IK2,LISTA_OFERENTES,2,FALSE)</f>
        <v>0</v>
      </c>
      <c r="IN2" s="1360"/>
      <c r="IO2" s="1360"/>
      <c r="IP2" s="1361"/>
      <c r="IQ2" s="61"/>
      <c r="IT2" s="1357">
        <v>28</v>
      </c>
      <c r="IU2" s="1357" t="s">
        <v>3</v>
      </c>
      <c r="IV2" s="1359" t="str">
        <f>VLOOKUP(IT2,LISTA_OFERENTES,2,FALSE)</f>
        <v>O13</v>
      </c>
      <c r="IW2" s="1360"/>
      <c r="IX2" s="1360"/>
      <c r="IY2" s="1361"/>
      <c r="IZ2" s="61"/>
      <c r="JC2" s="1357">
        <v>29</v>
      </c>
      <c r="JD2" s="1357" t="s">
        <v>3</v>
      </c>
      <c r="JE2" s="1359" t="str">
        <f>VLOOKUP(JC2,LISTA_OFERENTES,2,FALSE)</f>
        <v>O14</v>
      </c>
      <c r="JF2" s="1360"/>
      <c r="JG2" s="1360"/>
      <c r="JH2" s="1361"/>
      <c r="JI2" s="61"/>
      <c r="JL2" s="1357">
        <v>30</v>
      </c>
      <c r="JM2" s="1357" t="s">
        <v>3</v>
      </c>
      <c r="JN2" s="1359" t="str">
        <f>VLOOKUP(JL2,LISTA_OFERENTES,2,FALSE)</f>
        <v>O15</v>
      </c>
      <c r="JO2" s="1360"/>
      <c r="JP2" s="1360"/>
      <c r="JQ2" s="1361"/>
      <c r="JR2" s="61"/>
    </row>
    <row r="3" spans="2:278" ht="13.5" customHeight="1" thickBot="1">
      <c r="K3" s="1358"/>
      <c r="L3" s="1358"/>
      <c r="M3" s="1362"/>
      <c r="N3" s="1363"/>
      <c r="O3" s="1363"/>
      <c r="P3" s="1364"/>
      <c r="T3" s="1358"/>
      <c r="U3" s="1358"/>
      <c r="V3" s="1362"/>
      <c r="W3" s="1363"/>
      <c r="X3" s="1363"/>
      <c r="Y3" s="1364"/>
      <c r="AC3" s="1358"/>
      <c r="AD3" s="1358"/>
      <c r="AE3" s="1362"/>
      <c r="AF3" s="1363"/>
      <c r="AG3" s="1363"/>
      <c r="AH3" s="1364"/>
      <c r="AL3" s="1358"/>
      <c r="AM3" s="1358"/>
      <c r="AN3" s="1362"/>
      <c r="AO3" s="1363"/>
      <c r="AP3" s="1363"/>
      <c r="AQ3" s="1364"/>
      <c r="AU3" s="1358"/>
      <c r="AV3" s="1358"/>
      <c r="AW3" s="116"/>
      <c r="AX3" s="117"/>
      <c r="AY3" s="117"/>
      <c r="AZ3" s="118"/>
      <c r="BD3" s="1358"/>
      <c r="BE3" s="1358"/>
      <c r="BF3" s="1362"/>
      <c r="BG3" s="1363"/>
      <c r="BH3" s="1363"/>
      <c r="BI3" s="1364"/>
      <c r="BM3" s="1358"/>
      <c r="BN3" s="1358"/>
      <c r="BO3" s="1362"/>
      <c r="BP3" s="1363"/>
      <c r="BQ3" s="1363"/>
      <c r="BR3" s="1364"/>
      <c r="BV3" s="1358"/>
      <c r="BW3" s="1358"/>
      <c r="BX3" s="1362"/>
      <c r="BY3" s="1363"/>
      <c r="BZ3" s="1363"/>
      <c r="CA3" s="1364"/>
      <c r="CE3" s="1358"/>
      <c r="CF3" s="1358"/>
      <c r="CG3" s="1362"/>
      <c r="CH3" s="1363"/>
      <c r="CI3" s="1363"/>
      <c r="CJ3" s="1364"/>
      <c r="CN3" s="1358"/>
      <c r="CO3" s="1358"/>
      <c r="CP3" s="1362"/>
      <c r="CQ3" s="1363"/>
      <c r="CR3" s="1363"/>
      <c r="CS3" s="1364"/>
      <c r="CW3" s="1358"/>
      <c r="CX3" s="1358"/>
      <c r="CY3" s="1362"/>
      <c r="CZ3" s="1363"/>
      <c r="DA3" s="1363"/>
      <c r="DB3" s="1364"/>
      <c r="DF3" s="1358"/>
      <c r="DG3" s="1358"/>
      <c r="DH3" s="1362"/>
      <c r="DI3" s="1363"/>
      <c r="DJ3" s="1363"/>
      <c r="DK3" s="1364"/>
      <c r="DO3" s="1358"/>
      <c r="DP3" s="1358"/>
      <c r="DQ3" s="1362"/>
      <c r="DR3" s="1363"/>
      <c r="DS3" s="1363"/>
      <c r="DT3" s="1364"/>
      <c r="DX3" s="1358"/>
      <c r="DY3" s="1358"/>
      <c r="DZ3" s="1362"/>
      <c r="EA3" s="1363"/>
      <c r="EB3" s="1363"/>
      <c r="EC3" s="1364"/>
      <c r="EG3" s="1358"/>
      <c r="EH3" s="1358"/>
      <c r="EI3" s="1362"/>
      <c r="EJ3" s="1363"/>
      <c r="EK3" s="1363"/>
      <c r="EL3" s="1364"/>
      <c r="EP3" s="1358"/>
      <c r="EQ3" s="1358"/>
      <c r="ER3" s="1362"/>
      <c r="ES3" s="1363"/>
      <c r="ET3" s="1363"/>
      <c r="EU3" s="1364"/>
      <c r="EV3" s="61"/>
      <c r="EY3" s="1358"/>
      <c r="EZ3" s="1358"/>
      <c r="FA3" s="1362"/>
      <c r="FB3" s="1363"/>
      <c r="FC3" s="1363"/>
      <c r="FD3" s="1364"/>
      <c r="FE3" s="61"/>
      <c r="FH3" s="1358"/>
      <c r="FI3" s="1358"/>
      <c r="FJ3" s="1362"/>
      <c r="FK3" s="1363"/>
      <c r="FL3" s="1363"/>
      <c r="FM3" s="1364"/>
      <c r="FN3" s="61"/>
      <c r="FO3" s="61"/>
      <c r="FP3" s="61"/>
      <c r="FQ3" s="1358"/>
      <c r="FR3" s="1358"/>
      <c r="FS3" s="1362"/>
      <c r="FT3" s="1363"/>
      <c r="FU3" s="1363"/>
      <c r="FV3" s="1364"/>
      <c r="FW3" s="61"/>
      <c r="FZ3" s="1358"/>
      <c r="GA3" s="1358"/>
      <c r="GB3" s="1362"/>
      <c r="GC3" s="1363"/>
      <c r="GD3" s="1363"/>
      <c r="GE3" s="1364"/>
      <c r="GF3" s="61"/>
      <c r="GI3" s="1358"/>
      <c r="GJ3" s="1358"/>
      <c r="GK3" s="1362"/>
      <c r="GL3" s="1363"/>
      <c r="GM3" s="1363"/>
      <c r="GN3" s="1364"/>
      <c r="GO3" s="61"/>
      <c r="GR3" s="1358"/>
      <c r="GS3" s="1358"/>
      <c r="GT3" s="1362"/>
      <c r="GU3" s="1363"/>
      <c r="GV3" s="1363"/>
      <c r="GW3" s="1364"/>
      <c r="GX3" s="61"/>
      <c r="GY3" s="61"/>
      <c r="GZ3" s="61"/>
      <c r="HA3" s="1358"/>
      <c r="HB3" s="1358"/>
      <c r="HC3" s="1362"/>
      <c r="HD3" s="1363"/>
      <c r="HE3" s="1363"/>
      <c r="HF3" s="1364"/>
      <c r="HG3" s="61"/>
      <c r="HJ3" s="1358"/>
      <c r="HK3" s="1358"/>
      <c r="HL3" s="1362"/>
      <c r="HM3" s="1363"/>
      <c r="HN3" s="1363"/>
      <c r="HO3" s="1364"/>
      <c r="HP3" s="61"/>
      <c r="HS3" s="1358"/>
      <c r="HT3" s="1358"/>
      <c r="HU3" s="1362"/>
      <c r="HV3" s="1363"/>
      <c r="HW3" s="1363"/>
      <c r="HX3" s="1364"/>
      <c r="HY3" s="61"/>
      <c r="IB3" s="1358"/>
      <c r="IC3" s="1358"/>
      <c r="ID3" s="1362"/>
      <c r="IE3" s="1363"/>
      <c r="IF3" s="1363"/>
      <c r="IG3" s="1364"/>
      <c r="IH3" s="61"/>
      <c r="II3" s="61"/>
      <c r="IJ3" s="61"/>
      <c r="IK3" s="1358"/>
      <c r="IL3" s="1358"/>
      <c r="IM3" s="1362"/>
      <c r="IN3" s="1363"/>
      <c r="IO3" s="1363"/>
      <c r="IP3" s="1364"/>
      <c r="IQ3" s="61"/>
      <c r="IT3" s="1358"/>
      <c r="IU3" s="1358"/>
      <c r="IV3" s="1362"/>
      <c r="IW3" s="1363"/>
      <c r="IX3" s="1363"/>
      <c r="IY3" s="1364"/>
      <c r="IZ3" s="61"/>
      <c r="JC3" s="1358"/>
      <c r="JD3" s="1358"/>
      <c r="JE3" s="1362"/>
      <c r="JF3" s="1363"/>
      <c r="JG3" s="1363"/>
      <c r="JH3" s="1364"/>
      <c r="JI3" s="61"/>
      <c r="JL3" s="1358"/>
      <c r="JM3" s="1358"/>
      <c r="JN3" s="1362"/>
      <c r="JO3" s="1363"/>
      <c r="JP3" s="1363"/>
      <c r="JQ3" s="1364"/>
      <c r="JR3" s="61"/>
    </row>
    <row r="4" spans="2:278" ht="52.5" customHeight="1" thickTop="1" thickBot="1">
      <c r="B4" s="1365" t="s">
        <v>129</v>
      </c>
      <c r="C4" s="1391"/>
      <c r="D4" s="1371" t="s">
        <v>4</v>
      </c>
      <c r="E4" s="1372"/>
      <c r="F4" s="1372"/>
      <c r="G4" s="1372"/>
      <c r="H4" s="1373"/>
      <c r="K4" s="1365" t="s">
        <v>105</v>
      </c>
      <c r="L4" s="1366"/>
      <c r="M4" s="1371" t="s">
        <v>4</v>
      </c>
      <c r="N4" s="1372"/>
      <c r="O4" s="1372"/>
      <c r="P4" s="1372"/>
      <c r="Q4" s="1373"/>
      <c r="T4" s="1365" t="s">
        <v>105</v>
      </c>
      <c r="U4" s="1366"/>
      <c r="V4" s="1371" t="s">
        <v>4</v>
      </c>
      <c r="W4" s="1372"/>
      <c r="X4" s="1372"/>
      <c r="Y4" s="1372"/>
      <c r="Z4" s="1373"/>
      <c r="AC4" s="1365" t="s">
        <v>105</v>
      </c>
      <c r="AD4" s="1366"/>
      <c r="AE4" s="1371" t="s">
        <v>4</v>
      </c>
      <c r="AF4" s="1372"/>
      <c r="AG4" s="1372"/>
      <c r="AH4" s="1372"/>
      <c r="AI4" s="1373"/>
      <c r="AL4" s="1365" t="s">
        <v>105</v>
      </c>
      <c r="AM4" s="1366"/>
      <c r="AN4" s="1371" t="s">
        <v>4</v>
      </c>
      <c r="AO4" s="1372"/>
      <c r="AP4" s="1372"/>
      <c r="AQ4" s="1372"/>
      <c r="AR4" s="1373"/>
      <c r="AU4" s="1365" t="s">
        <v>105</v>
      </c>
      <c r="AV4" s="1366"/>
      <c r="AW4" s="1371" t="s">
        <v>4</v>
      </c>
      <c r="AX4" s="1372"/>
      <c r="AY4" s="1372"/>
      <c r="AZ4" s="1372"/>
      <c r="BA4" s="1373"/>
      <c r="BD4" s="1365" t="s">
        <v>105</v>
      </c>
      <c r="BE4" s="1366"/>
      <c r="BF4" s="1371" t="s">
        <v>4</v>
      </c>
      <c r="BG4" s="1372"/>
      <c r="BH4" s="1372"/>
      <c r="BI4" s="1372"/>
      <c r="BJ4" s="1373"/>
      <c r="BM4" s="1365" t="s">
        <v>105</v>
      </c>
      <c r="BN4" s="1366"/>
      <c r="BO4" s="1371" t="s">
        <v>4</v>
      </c>
      <c r="BP4" s="1372"/>
      <c r="BQ4" s="1372"/>
      <c r="BR4" s="1372"/>
      <c r="BS4" s="1373"/>
      <c r="BV4" s="1365" t="s">
        <v>105</v>
      </c>
      <c r="BW4" s="1366"/>
      <c r="BX4" s="1371" t="s">
        <v>4</v>
      </c>
      <c r="BY4" s="1372"/>
      <c r="BZ4" s="1372"/>
      <c r="CA4" s="1372"/>
      <c r="CB4" s="1373"/>
      <c r="CE4" s="1365" t="s">
        <v>105</v>
      </c>
      <c r="CF4" s="1366"/>
      <c r="CG4" s="1371" t="s">
        <v>4</v>
      </c>
      <c r="CH4" s="1372"/>
      <c r="CI4" s="1372"/>
      <c r="CJ4" s="1372"/>
      <c r="CK4" s="1373"/>
      <c r="CN4" s="1365" t="s">
        <v>105</v>
      </c>
      <c r="CO4" s="1366"/>
      <c r="CP4" s="1371" t="s">
        <v>4</v>
      </c>
      <c r="CQ4" s="1372"/>
      <c r="CR4" s="1372"/>
      <c r="CS4" s="1372"/>
      <c r="CT4" s="1373"/>
      <c r="CW4" s="1365" t="s">
        <v>105</v>
      </c>
      <c r="CX4" s="1366"/>
      <c r="CY4" s="1371" t="s">
        <v>4</v>
      </c>
      <c r="CZ4" s="1372"/>
      <c r="DA4" s="1372"/>
      <c r="DB4" s="1372"/>
      <c r="DC4" s="1373"/>
      <c r="DF4" s="1365" t="s">
        <v>105</v>
      </c>
      <c r="DG4" s="1366"/>
      <c r="DH4" s="1371" t="s">
        <v>4</v>
      </c>
      <c r="DI4" s="1372"/>
      <c r="DJ4" s="1372"/>
      <c r="DK4" s="1372"/>
      <c r="DL4" s="1373"/>
      <c r="DO4" s="1365" t="s">
        <v>105</v>
      </c>
      <c r="DP4" s="1366"/>
      <c r="DQ4" s="1371" t="s">
        <v>4</v>
      </c>
      <c r="DR4" s="1372"/>
      <c r="DS4" s="1372"/>
      <c r="DT4" s="1372"/>
      <c r="DU4" s="1373"/>
      <c r="DX4" s="1365" t="s">
        <v>105</v>
      </c>
      <c r="DY4" s="1366"/>
      <c r="DZ4" s="1371" t="s">
        <v>4</v>
      </c>
      <c r="EA4" s="1372"/>
      <c r="EB4" s="1372"/>
      <c r="EC4" s="1372"/>
      <c r="ED4" s="1373"/>
      <c r="EG4" s="1365" t="s">
        <v>105</v>
      </c>
      <c r="EH4" s="1366"/>
      <c r="EI4" s="1371" t="s">
        <v>4</v>
      </c>
      <c r="EJ4" s="1372"/>
      <c r="EK4" s="1372"/>
      <c r="EL4" s="1372"/>
      <c r="EM4" s="1373"/>
      <c r="EP4" s="1365" t="s">
        <v>105</v>
      </c>
      <c r="EQ4" s="1366"/>
      <c r="ER4" s="1371" t="s">
        <v>4</v>
      </c>
      <c r="ES4" s="1372"/>
      <c r="ET4" s="1372"/>
      <c r="EU4" s="1372"/>
      <c r="EV4" s="1373"/>
      <c r="EY4" s="1365" t="s">
        <v>105</v>
      </c>
      <c r="EZ4" s="1366"/>
      <c r="FA4" s="1371" t="s">
        <v>4</v>
      </c>
      <c r="FB4" s="1372"/>
      <c r="FC4" s="1372"/>
      <c r="FD4" s="1372"/>
      <c r="FE4" s="1373"/>
      <c r="FH4" s="1365" t="s">
        <v>105</v>
      </c>
      <c r="FI4" s="1366"/>
      <c r="FJ4" s="1371" t="s">
        <v>4</v>
      </c>
      <c r="FK4" s="1372"/>
      <c r="FL4" s="1372"/>
      <c r="FM4" s="1372"/>
      <c r="FN4" s="1373"/>
      <c r="FO4" s="61"/>
      <c r="FP4" s="61"/>
      <c r="FQ4" s="1365" t="s">
        <v>105</v>
      </c>
      <c r="FR4" s="1366"/>
      <c r="FS4" s="1371" t="s">
        <v>4</v>
      </c>
      <c r="FT4" s="1372"/>
      <c r="FU4" s="1372"/>
      <c r="FV4" s="1372"/>
      <c r="FW4" s="1373"/>
      <c r="FZ4" s="1365" t="s">
        <v>105</v>
      </c>
      <c r="GA4" s="1366"/>
      <c r="GB4" s="1371" t="s">
        <v>4</v>
      </c>
      <c r="GC4" s="1372"/>
      <c r="GD4" s="1372"/>
      <c r="GE4" s="1372"/>
      <c r="GF4" s="1373"/>
      <c r="GI4" s="1365" t="s">
        <v>105</v>
      </c>
      <c r="GJ4" s="1366"/>
      <c r="GK4" s="1371" t="s">
        <v>4</v>
      </c>
      <c r="GL4" s="1372"/>
      <c r="GM4" s="1372"/>
      <c r="GN4" s="1372"/>
      <c r="GO4" s="1373"/>
      <c r="GR4" s="1365" t="s">
        <v>105</v>
      </c>
      <c r="GS4" s="1366"/>
      <c r="GT4" s="1371" t="s">
        <v>4</v>
      </c>
      <c r="GU4" s="1372"/>
      <c r="GV4" s="1372"/>
      <c r="GW4" s="1372"/>
      <c r="GX4" s="1373"/>
      <c r="GY4" s="61"/>
      <c r="GZ4" s="61"/>
      <c r="HA4" s="1365" t="s">
        <v>105</v>
      </c>
      <c r="HB4" s="1366"/>
      <c r="HC4" s="1371" t="s">
        <v>4</v>
      </c>
      <c r="HD4" s="1372"/>
      <c r="HE4" s="1372"/>
      <c r="HF4" s="1372"/>
      <c r="HG4" s="1373"/>
      <c r="HJ4" s="1365" t="s">
        <v>105</v>
      </c>
      <c r="HK4" s="1366"/>
      <c r="HL4" s="1371" t="s">
        <v>4</v>
      </c>
      <c r="HM4" s="1372"/>
      <c r="HN4" s="1372"/>
      <c r="HO4" s="1372"/>
      <c r="HP4" s="1373"/>
      <c r="HS4" s="1365" t="s">
        <v>105</v>
      </c>
      <c r="HT4" s="1366"/>
      <c r="HU4" s="1371" t="s">
        <v>4</v>
      </c>
      <c r="HV4" s="1372"/>
      <c r="HW4" s="1372"/>
      <c r="HX4" s="1372"/>
      <c r="HY4" s="1373"/>
      <c r="IB4" s="1365" t="s">
        <v>105</v>
      </c>
      <c r="IC4" s="1366"/>
      <c r="ID4" s="1371" t="s">
        <v>4</v>
      </c>
      <c r="IE4" s="1372"/>
      <c r="IF4" s="1372"/>
      <c r="IG4" s="1372"/>
      <c r="IH4" s="1373"/>
      <c r="II4" s="61"/>
      <c r="IJ4" s="61"/>
      <c r="IK4" s="1365" t="s">
        <v>105</v>
      </c>
      <c r="IL4" s="1366"/>
      <c r="IM4" s="1371" t="s">
        <v>4</v>
      </c>
      <c r="IN4" s="1372"/>
      <c r="IO4" s="1372"/>
      <c r="IP4" s="1372"/>
      <c r="IQ4" s="1373"/>
      <c r="IT4" s="1365" t="s">
        <v>105</v>
      </c>
      <c r="IU4" s="1366"/>
      <c r="IV4" s="1371" t="s">
        <v>4</v>
      </c>
      <c r="IW4" s="1372"/>
      <c r="IX4" s="1372"/>
      <c r="IY4" s="1372"/>
      <c r="IZ4" s="1373"/>
      <c r="JC4" s="1365" t="s">
        <v>105</v>
      </c>
      <c r="JD4" s="1366"/>
      <c r="JE4" s="1371" t="s">
        <v>4</v>
      </c>
      <c r="JF4" s="1372"/>
      <c r="JG4" s="1372"/>
      <c r="JH4" s="1372"/>
      <c r="JI4" s="1373"/>
      <c r="JL4" s="1365" t="s">
        <v>105</v>
      </c>
      <c r="JM4" s="1366"/>
      <c r="JN4" s="1371" t="s">
        <v>4</v>
      </c>
      <c r="JO4" s="1372"/>
      <c r="JP4" s="1372"/>
      <c r="JQ4" s="1372"/>
      <c r="JR4" s="1373"/>
    </row>
    <row r="5" spans="2:278" ht="13.5" customHeight="1" thickTop="1">
      <c r="B5" s="1392"/>
      <c r="C5" s="1393"/>
      <c r="D5" s="1374" t="s">
        <v>139</v>
      </c>
      <c r="E5" s="1375"/>
      <c r="F5" s="1375"/>
      <c r="G5" s="1375"/>
      <c r="H5" s="1376"/>
      <c r="K5" s="1367"/>
      <c r="L5" s="1368"/>
      <c r="M5" s="1374" t="s">
        <v>139</v>
      </c>
      <c r="N5" s="1375"/>
      <c r="O5" s="1375"/>
      <c r="P5" s="1375"/>
      <c r="Q5" s="1376"/>
      <c r="T5" s="1367"/>
      <c r="U5" s="1368"/>
      <c r="V5" s="1374" t="str">
        <f>M5</f>
        <v>CIUDAD UNIVERSITARIA</v>
      </c>
      <c r="W5" s="1375"/>
      <c r="X5" s="1375"/>
      <c r="Y5" s="1375"/>
      <c r="Z5" s="1376"/>
      <c r="AC5" s="1367"/>
      <c r="AD5" s="1368"/>
      <c r="AE5" s="1374" t="str">
        <f>V5</f>
        <v>CIUDAD UNIVERSITARIA</v>
      </c>
      <c r="AF5" s="1375"/>
      <c r="AG5" s="1375"/>
      <c r="AH5" s="1375"/>
      <c r="AI5" s="1376"/>
      <c r="AL5" s="1367"/>
      <c r="AM5" s="1368"/>
      <c r="AN5" s="1374" t="str">
        <f>AE5</f>
        <v>CIUDAD UNIVERSITARIA</v>
      </c>
      <c r="AO5" s="1375"/>
      <c r="AP5" s="1375"/>
      <c r="AQ5" s="1375"/>
      <c r="AR5" s="1376"/>
      <c r="AU5" s="1367"/>
      <c r="AV5" s="1368"/>
      <c r="AW5" s="1374" t="str">
        <f>AN5</f>
        <v>CIUDAD UNIVERSITARIA</v>
      </c>
      <c r="AX5" s="1375"/>
      <c r="AY5" s="1375"/>
      <c r="AZ5" s="1375"/>
      <c r="BA5" s="1376"/>
      <c r="BD5" s="1367"/>
      <c r="BE5" s="1368"/>
      <c r="BF5" s="1374" t="str">
        <f>AW5</f>
        <v>CIUDAD UNIVERSITARIA</v>
      </c>
      <c r="BG5" s="1375"/>
      <c r="BH5" s="1375"/>
      <c r="BI5" s="1375"/>
      <c r="BJ5" s="1376"/>
      <c r="BM5" s="1367"/>
      <c r="BN5" s="1368"/>
      <c r="BO5" s="1374" t="str">
        <f>BF5</f>
        <v>CIUDAD UNIVERSITARIA</v>
      </c>
      <c r="BP5" s="1375"/>
      <c r="BQ5" s="1375"/>
      <c r="BR5" s="1375"/>
      <c r="BS5" s="1376"/>
      <c r="BV5" s="1367"/>
      <c r="BW5" s="1368"/>
      <c r="BX5" s="1374" t="str">
        <f>BO5</f>
        <v>CIUDAD UNIVERSITARIA</v>
      </c>
      <c r="BY5" s="1375"/>
      <c r="BZ5" s="1375"/>
      <c r="CA5" s="1375"/>
      <c r="CB5" s="1376"/>
      <c r="CE5" s="1367"/>
      <c r="CF5" s="1368"/>
      <c r="CG5" s="1374" t="str">
        <f>BX5</f>
        <v>CIUDAD UNIVERSITARIA</v>
      </c>
      <c r="CH5" s="1375"/>
      <c r="CI5" s="1375"/>
      <c r="CJ5" s="1375"/>
      <c r="CK5" s="1376"/>
      <c r="CN5" s="1367"/>
      <c r="CO5" s="1368"/>
      <c r="CP5" s="1374" t="str">
        <f>CG5</f>
        <v>CIUDAD UNIVERSITARIA</v>
      </c>
      <c r="CQ5" s="1375"/>
      <c r="CR5" s="1375"/>
      <c r="CS5" s="1375"/>
      <c r="CT5" s="1376"/>
      <c r="CW5" s="1367"/>
      <c r="CX5" s="1368"/>
      <c r="CY5" s="1374" t="str">
        <f>CP5</f>
        <v>CIUDAD UNIVERSITARIA</v>
      </c>
      <c r="CZ5" s="1375"/>
      <c r="DA5" s="1375"/>
      <c r="DB5" s="1375"/>
      <c r="DC5" s="1376"/>
      <c r="DF5" s="1367"/>
      <c r="DG5" s="1368"/>
      <c r="DH5" s="1374" t="str">
        <f>CY5</f>
        <v>CIUDAD UNIVERSITARIA</v>
      </c>
      <c r="DI5" s="1375"/>
      <c r="DJ5" s="1375"/>
      <c r="DK5" s="1375"/>
      <c r="DL5" s="1376"/>
      <c r="DO5" s="1367"/>
      <c r="DP5" s="1368"/>
      <c r="DQ5" s="1374" t="str">
        <f>DH5</f>
        <v>CIUDAD UNIVERSITARIA</v>
      </c>
      <c r="DR5" s="1375"/>
      <c r="DS5" s="1375"/>
      <c r="DT5" s="1375"/>
      <c r="DU5" s="1376"/>
      <c r="DX5" s="1367"/>
      <c r="DY5" s="1368"/>
      <c r="DZ5" s="1374" t="str">
        <f>DQ5</f>
        <v>CIUDAD UNIVERSITARIA</v>
      </c>
      <c r="EA5" s="1375"/>
      <c r="EB5" s="1375"/>
      <c r="EC5" s="1375"/>
      <c r="ED5" s="1376"/>
      <c r="EG5" s="1367"/>
      <c r="EH5" s="1368"/>
      <c r="EI5" s="1374" t="str">
        <f>DZ5</f>
        <v>CIUDAD UNIVERSITARIA</v>
      </c>
      <c r="EJ5" s="1375"/>
      <c r="EK5" s="1375"/>
      <c r="EL5" s="1375"/>
      <c r="EM5" s="1376"/>
      <c r="EP5" s="1367"/>
      <c r="EQ5" s="1368"/>
      <c r="ER5" s="1374" t="str">
        <f>EI5</f>
        <v>CIUDAD UNIVERSITARIA</v>
      </c>
      <c r="ES5" s="1375"/>
      <c r="ET5" s="1375"/>
      <c r="EU5" s="1375"/>
      <c r="EV5" s="1376"/>
      <c r="EY5" s="1367"/>
      <c r="EZ5" s="1368"/>
      <c r="FA5" s="1374" t="str">
        <f>ER5</f>
        <v>CIUDAD UNIVERSITARIA</v>
      </c>
      <c r="FB5" s="1375"/>
      <c r="FC5" s="1375"/>
      <c r="FD5" s="1375"/>
      <c r="FE5" s="1376"/>
      <c r="FH5" s="1367"/>
      <c r="FI5" s="1368"/>
      <c r="FJ5" s="1374" t="str">
        <f>FA5</f>
        <v>CIUDAD UNIVERSITARIA</v>
      </c>
      <c r="FK5" s="1375"/>
      <c r="FL5" s="1375"/>
      <c r="FM5" s="1375"/>
      <c r="FN5" s="1376"/>
      <c r="FO5" s="61"/>
      <c r="FP5" s="61"/>
      <c r="FQ5" s="1367"/>
      <c r="FR5" s="1368"/>
      <c r="FS5" s="1374" t="str">
        <f>FJ5</f>
        <v>CIUDAD UNIVERSITARIA</v>
      </c>
      <c r="FT5" s="1375"/>
      <c r="FU5" s="1375"/>
      <c r="FV5" s="1375"/>
      <c r="FW5" s="1376"/>
      <c r="FZ5" s="1367"/>
      <c r="GA5" s="1368"/>
      <c r="GB5" s="1374" t="str">
        <f>FS5</f>
        <v>CIUDAD UNIVERSITARIA</v>
      </c>
      <c r="GC5" s="1375"/>
      <c r="GD5" s="1375"/>
      <c r="GE5" s="1375"/>
      <c r="GF5" s="1376"/>
      <c r="GI5" s="1367"/>
      <c r="GJ5" s="1368"/>
      <c r="GK5" s="1374" t="str">
        <f>GB5</f>
        <v>CIUDAD UNIVERSITARIA</v>
      </c>
      <c r="GL5" s="1375"/>
      <c r="GM5" s="1375"/>
      <c r="GN5" s="1375"/>
      <c r="GO5" s="1376"/>
      <c r="GR5" s="1367"/>
      <c r="GS5" s="1368"/>
      <c r="GT5" s="1374" t="str">
        <f>GK5</f>
        <v>CIUDAD UNIVERSITARIA</v>
      </c>
      <c r="GU5" s="1375"/>
      <c r="GV5" s="1375"/>
      <c r="GW5" s="1375"/>
      <c r="GX5" s="1376"/>
      <c r="GY5" s="61"/>
      <c r="GZ5" s="61"/>
      <c r="HA5" s="1367"/>
      <c r="HB5" s="1368"/>
      <c r="HC5" s="1374" t="str">
        <f>GT5</f>
        <v>CIUDAD UNIVERSITARIA</v>
      </c>
      <c r="HD5" s="1375"/>
      <c r="HE5" s="1375"/>
      <c r="HF5" s="1375"/>
      <c r="HG5" s="1376"/>
      <c r="HJ5" s="1367"/>
      <c r="HK5" s="1368"/>
      <c r="HL5" s="1374" t="str">
        <f>HC5</f>
        <v>CIUDAD UNIVERSITARIA</v>
      </c>
      <c r="HM5" s="1375"/>
      <c r="HN5" s="1375"/>
      <c r="HO5" s="1375"/>
      <c r="HP5" s="1376"/>
      <c r="HS5" s="1367"/>
      <c r="HT5" s="1368"/>
      <c r="HU5" s="1374" t="str">
        <f>HL5</f>
        <v>CIUDAD UNIVERSITARIA</v>
      </c>
      <c r="HV5" s="1375"/>
      <c r="HW5" s="1375"/>
      <c r="HX5" s="1375"/>
      <c r="HY5" s="1376"/>
      <c r="IB5" s="1367"/>
      <c r="IC5" s="1368"/>
      <c r="ID5" s="1374" t="str">
        <f>HU5</f>
        <v>CIUDAD UNIVERSITARIA</v>
      </c>
      <c r="IE5" s="1375"/>
      <c r="IF5" s="1375"/>
      <c r="IG5" s="1375"/>
      <c r="IH5" s="1376"/>
      <c r="II5" s="61"/>
      <c r="IJ5" s="61"/>
      <c r="IK5" s="1367"/>
      <c r="IL5" s="1368"/>
      <c r="IM5" s="1374" t="str">
        <f>ID5</f>
        <v>CIUDAD UNIVERSITARIA</v>
      </c>
      <c r="IN5" s="1375"/>
      <c r="IO5" s="1375"/>
      <c r="IP5" s="1375"/>
      <c r="IQ5" s="1376"/>
      <c r="IT5" s="1367"/>
      <c r="IU5" s="1368"/>
      <c r="IV5" s="1374" t="str">
        <f>IM5</f>
        <v>CIUDAD UNIVERSITARIA</v>
      </c>
      <c r="IW5" s="1375"/>
      <c r="IX5" s="1375"/>
      <c r="IY5" s="1375"/>
      <c r="IZ5" s="1376"/>
      <c r="JC5" s="1367"/>
      <c r="JD5" s="1368"/>
      <c r="JE5" s="1374" t="str">
        <f>IV5</f>
        <v>CIUDAD UNIVERSITARIA</v>
      </c>
      <c r="JF5" s="1375"/>
      <c r="JG5" s="1375"/>
      <c r="JH5" s="1375"/>
      <c r="JI5" s="1376"/>
      <c r="JL5" s="1367"/>
      <c r="JM5" s="1368"/>
      <c r="JN5" s="1374" t="str">
        <f>JE5</f>
        <v>CIUDAD UNIVERSITARIA</v>
      </c>
      <c r="JO5" s="1375"/>
      <c r="JP5" s="1375"/>
      <c r="JQ5" s="1375"/>
      <c r="JR5" s="1376"/>
    </row>
    <row r="6" spans="2:278" ht="12.75" customHeight="1">
      <c r="B6" s="1392"/>
      <c r="C6" s="1393"/>
      <c r="D6" s="1377"/>
      <c r="E6" s="1378"/>
      <c r="F6" s="1378"/>
      <c r="G6" s="1378"/>
      <c r="H6" s="1379"/>
      <c r="K6" s="1367"/>
      <c r="L6" s="1368"/>
      <c r="M6" s="1377"/>
      <c r="N6" s="1378"/>
      <c r="O6" s="1378"/>
      <c r="P6" s="1378"/>
      <c r="Q6" s="1379"/>
      <c r="T6" s="1367"/>
      <c r="U6" s="1368"/>
      <c r="V6" s="1377"/>
      <c r="W6" s="1378"/>
      <c r="X6" s="1378"/>
      <c r="Y6" s="1378"/>
      <c r="Z6" s="1379"/>
      <c r="AC6" s="1367"/>
      <c r="AD6" s="1368"/>
      <c r="AE6" s="1377"/>
      <c r="AF6" s="1378"/>
      <c r="AG6" s="1378"/>
      <c r="AH6" s="1378"/>
      <c r="AI6" s="1379"/>
      <c r="AL6" s="1367"/>
      <c r="AM6" s="1368"/>
      <c r="AN6" s="1377"/>
      <c r="AO6" s="1378"/>
      <c r="AP6" s="1378"/>
      <c r="AQ6" s="1378"/>
      <c r="AR6" s="1379"/>
      <c r="AU6" s="1367"/>
      <c r="AV6" s="1368"/>
      <c r="AW6" s="1377"/>
      <c r="AX6" s="1378"/>
      <c r="AY6" s="1378"/>
      <c r="AZ6" s="1378"/>
      <c r="BA6" s="1379"/>
      <c r="BD6" s="1367"/>
      <c r="BE6" s="1368"/>
      <c r="BF6" s="1377"/>
      <c r="BG6" s="1378"/>
      <c r="BH6" s="1378"/>
      <c r="BI6" s="1378"/>
      <c r="BJ6" s="1379"/>
      <c r="BM6" s="1367"/>
      <c r="BN6" s="1368"/>
      <c r="BO6" s="1377"/>
      <c r="BP6" s="1378"/>
      <c r="BQ6" s="1378"/>
      <c r="BR6" s="1378"/>
      <c r="BS6" s="1379"/>
      <c r="BV6" s="1367"/>
      <c r="BW6" s="1368"/>
      <c r="BX6" s="1377"/>
      <c r="BY6" s="1378"/>
      <c r="BZ6" s="1378"/>
      <c r="CA6" s="1378"/>
      <c r="CB6" s="1379"/>
      <c r="CE6" s="1367"/>
      <c r="CF6" s="1368"/>
      <c r="CG6" s="1377"/>
      <c r="CH6" s="1378"/>
      <c r="CI6" s="1378"/>
      <c r="CJ6" s="1378"/>
      <c r="CK6" s="1379"/>
      <c r="CN6" s="1367"/>
      <c r="CO6" s="1368"/>
      <c r="CP6" s="1377"/>
      <c r="CQ6" s="1378"/>
      <c r="CR6" s="1378"/>
      <c r="CS6" s="1378"/>
      <c r="CT6" s="1379"/>
      <c r="CW6" s="1367"/>
      <c r="CX6" s="1368"/>
      <c r="CY6" s="1377"/>
      <c r="CZ6" s="1378"/>
      <c r="DA6" s="1378"/>
      <c r="DB6" s="1378"/>
      <c r="DC6" s="1379"/>
      <c r="DF6" s="1367"/>
      <c r="DG6" s="1368"/>
      <c r="DH6" s="1377"/>
      <c r="DI6" s="1378"/>
      <c r="DJ6" s="1378"/>
      <c r="DK6" s="1378"/>
      <c r="DL6" s="1379"/>
      <c r="DO6" s="1367"/>
      <c r="DP6" s="1368"/>
      <c r="DQ6" s="1377"/>
      <c r="DR6" s="1378"/>
      <c r="DS6" s="1378"/>
      <c r="DT6" s="1378"/>
      <c r="DU6" s="1379"/>
      <c r="DX6" s="1367"/>
      <c r="DY6" s="1368"/>
      <c r="DZ6" s="1377"/>
      <c r="EA6" s="1378"/>
      <c r="EB6" s="1378"/>
      <c r="EC6" s="1378"/>
      <c r="ED6" s="1379"/>
      <c r="EG6" s="1367"/>
      <c r="EH6" s="1368"/>
      <c r="EI6" s="1377"/>
      <c r="EJ6" s="1378"/>
      <c r="EK6" s="1378"/>
      <c r="EL6" s="1378"/>
      <c r="EM6" s="1379"/>
      <c r="EP6" s="1367"/>
      <c r="EQ6" s="1368"/>
      <c r="ER6" s="1377"/>
      <c r="ES6" s="1378"/>
      <c r="ET6" s="1378"/>
      <c r="EU6" s="1378"/>
      <c r="EV6" s="1379"/>
      <c r="EY6" s="1367"/>
      <c r="EZ6" s="1368"/>
      <c r="FA6" s="1377"/>
      <c r="FB6" s="1378"/>
      <c r="FC6" s="1378"/>
      <c r="FD6" s="1378"/>
      <c r="FE6" s="1379"/>
      <c r="FH6" s="1367"/>
      <c r="FI6" s="1368"/>
      <c r="FJ6" s="1377"/>
      <c r="FK6" s="1378"/>
      <c r="FL6" s="1378"/>
      <c r="FM6" s="1378"/>
      <c r="FN6" s="1379"/>
      <c r="FO6" s="61"/>
      <c r="FP6" s="61"/>
      <c r="FQ6" s="1367"/>
      <c r="FR6" s="1368"/>
      <c r="FS6" s="1377"/>
      <c r="FT6" s="1378"/>
      <c r="FU6" s="1378"/>
      <c r="FV6" s="1378"/>
      <c r="FW6" s="1379"/>
      <c r="FZ6" s="1367"/>
      <c r="GA6" s="1368"/>
      <c r="GB6" s="1377"/>
      <c r="GC6" s="1378"/>
      <c r="GD6" s="1378"/>
      <c r="GE6" s="1378"/>
      <c r="GF6" s="1379"/>
      <c r="GI6" s="1367"/>
      <c r="GJ6" s="1368"/>
      <c r="GK6" s="1377"/>
      <c r="GL6" s="1378"/>
      <c r="GM6" s="1378"/>
      <c r="GN6" s="1378"/>
      <c r="GO6" s="1379"/>
      <c r="GR6" s="1367"/>
      <c r="GS6" s="1368"/>
      <c r="GT6" s="1377"/>
      <c r="GU6" s="1378"/>
      <c r="GV6" s="1378"/>
      <c r="GW6" s="1378"/>
      <c r="GX6" s="1379"/>
      <c r="GY6" s="61"/>
      <c r="GZ6" s="61"/>
      <c r="HA6" s="1367"/>
      <c r="HB6" s="1368"/>
      <c r="HC6" s="1377"/>
      <c r="HD6" s="1378"/>
      <c r="HE6" s="1378"/>
      <c r="HF6" s="1378"/>
      <c r="HG6" s="1379"/>
      <c r="HJ6" s="1367"/>
      <c r="HK6" s="1368"/>
      <c r="HL6" s="1377"/>
      <c r="HM6" s="1378"/>
      <c r="HN6" s="1378"/>
      <c r="HO6" s="1378"/>
      <c r="HP6" s="1379"/>
      <c r="HS6" s="1367"/>
      <c r="HT6" s="1368"/>
      <c r="HU6" s="1377"/>
      <c r="HV6" s="1378"/>
      <c r="HW6" s="1378"/>
      <c r="HX6" s="1378"/>
      <c r="HY6" s="1379"/>
      <c r="IB6" s="1367"/>
      <c r="IC6" s="1368"/>
      <c r="ID6" s="1377"/>
      <c r="IE6" s="1378"/>
      <c r="IF6" s="1378"/>
      <c r="IG6" s="1378"/>
      <c r="IH6" s="1379"/>
      <c r="II6" s="61"/>
      <c r="IJ6" s="61"/>
      <c r="IK6" s="1367"/>
      <c r="IL6" s="1368"/>
      <c r="IM6" s="1377"/>
      <c r="IN6" s="1378"/>
      <c r="IO6" s="1378"/>
      <c r="IP6" s="1378"/>
      <c r="IQ6" s="1379"/>
      <c r="IT6" s="1367"/>
      <c r="IU6" s="1368"/>
      <c r="IV6" s="1377"/>
      <c r="IW6" s="1378"/>
      <c r="IX6" s="1378"/>
      <c r="IY6" s="1378"/>
      <c r="IZ6" s="1379"/>
      <c r="JC6" s="1367"/>
      <c r="JD6" s="1368"/>
      <c r="JE6" s="1377"/>
      <c r="JF6" s="1378"/>
      <c r="JG6" s="1378"/>
      <c r="JH6" s="1378"/>
      <c r="JI6" s="1379"/>
      <c r="JL6" s="1367"/>
      <c r="JM6" s="1368"/>
      <c r="JN6" s="1377"/>
      <c r="JO6" s="1378"/>
      <c r="JP6" s="1378"/>
      <c r="JQ6" s="1378"/>
      <c r="JR6" s="1379"/>
    </row>
    <row r="7" spans="2:278" ht="13.5" customHeight="1" thickBot="1">
      <c r="B7" s="1392"/>
      <c r="C7" s="1393"/>
      <c r="D7" s="1380"/>
      <c r="E7" s="1381"/>
      <c r="F7" s="1381"/>
      <c r="G7" s="1381"/>
      <c r="H7" s="1382"/>
      <c r="K7" s="1367"/>
      <c r="L7" s="1368"/>
      <c r="M7" s="1380"/>
      <c r="N7" s="1381"/>
      <c r="O7" s="1381"/>
      <c r="P7" s="1381"/>
      <c r="Q7" s="1382"/>
      <c r="T7" s="1367"/>
      <c r="U7" s="1368"/>
      <c r="V7" s="1380"/>
      <c r="W7" s="1381"/>
      <c r="X7" s="1381"/>
      <c r="Y7" s="1381"/>
      <c r="Z7" s="1382"/>
      <c r="AC7" s="1367"/>
      <c r="AD7" s="1368"/>
      <c r="AE7" s="1380"/>
      <c r="AF7" s="1381"/>
      <c r="AG7" s="1381"/>
      <c r="AH7" s="1381"/>
      <c r="AI7" s="1382"/>
      <c r="AL7" s="1367"/>
      <c r="AM7" s="1368"/>
      <c r="AN7" s="1380"/>
      <c r="AO7" s="1381"/>
      <c r="AP7" s="1381"/>
      <c r="AQ7" s="1381"/>
      <c r="AR7" s="1382"/>
      <c r="AU7" s="1367"/>
      <c r="AV7" s="1368"/>
      <c r="AW7" s="1380"/>
      <c r="AX7" s="1381"/>
      <c r="AY7" s="1381"/>
      <c r="AZ7" s="1381"/>
      <c r="BA7" s="1382"/>
      <c r="BD7" s="1367"/>
      <c r="BE7" s="1368"/>
      <c r="BF7" s="1380"/>
      <c r="BG7" s="1381"/>
      <c r="BH7" s="1381"/>
      <c r="BI7" s="1381"/>
      <c r="BJ7" s="1382"/>
      <c r="BM7" s="1367"/>
      <c r="BN7" s="1368"/>
      <c r="BO7" s="1380"/>
      <c r="BP7" s="1381"/>
      <c r="BQ7" s="1381"/>
      <c r="BR7" s="1381"/>
      <c r="BS7" s="1382"/>
      <c r="BV7" s="1367"/>
      <c r="BW7" s="1368"/>
      <c r="BX7" s="1380"/>
      <c r="BY7" s="1381"/>
      <c r="BZ7" s="1381"/>
      <c r="CA7" s="1381"/>
      <c r="CB7" s="1382"/>
      <c r="CE7" s="1367"/>
      <c r="CF7" s="1368"/>
      <c r="CG7" s="1380"/>
      <c r="CH7" s="1381"/>
      <c r="CI7" s="1381"/>
      <c r="CJ7" s="1381"/>
      <c r="CK7" s="1382"/>
      <c r="CN7" s="1367"/>
      <c r="CO7" s="1368"/>
      <c r="CP7" s="1380"/>
      <c r="CQ7" s="1381"/>
      <c r="CR7" s="1381"/>
      <c r="CS7" s="1381"/>
      <c r="CT7" s="1382"/>
      <c r="CW7" s="1367"/>
      <c r="CX7" s="1368"/>
      <c r="CY7" s="1380"/>
      <c r="CZ7" s="1381"/>
      <c r="DA7" s="1381"/>
      <c r="DB7" s="1381"/>
      <c r="DC7" s="1382"/>
      <c r="DF7" s="1367"/>
      <c r="DG7" s="1368"/>
      <c r="DH7" s="1380"/>
      <c r="DI7" s="1381"/>
      <c r="DJ7" s="1381"/>
      <c r="DK7" s="1381"/>
      <c r="DL7" s="1382"/>
      <c r="DO7" s="1367"/>
      <c r="DP7" s="1368"/>
      <c r="DQ7" s="1380"/>
      <c r="DR7" s="1381"/>
      <c r="DS7" s="1381"/>
      <c r="DT7" s="1381"/>
      <c r="DU7" s="1382"/>
      <c r="DX7" s="1367"/>
      <c r="DY7" s="1368"/>
      <c r="DZ7" s="1380"/>
      <c r="EA7" s="1381"/>
      <c r="EB7" s="1381"/>
      <c r="EC7" s="1381"/>
      <c r="ED7" s="1382"/>
      <c r="EG7" s="1367"/>
      <c r="EH7" s="1368"/>
      <c r="EI7" s="1380"/>
      <c r="EJ7" s="1381"/>
      <c r="EK7" s="1381"/>
      <c r="EL7" s="1381"/>
      <c r="EM7" s="1382"/>
      <c r="EP7" s="1367"/>
      <c r="EQ7" s="1368"/>
      <c r="ER7" s="1380"/>
      <c r="ES7" s="1381"/>
      <c r="ET7" s="1381"/>
      <c r="EU7" s="1381"/>
      <c r="EV7" s="1382"/>
      <c r="EY7" s="1367"/>
      <c r="EZ7" s="1368"/>
      <c r="FA7" s="1380"/>
      <c r="FB7" s="1381"/>
      <c r="FC7" s="1381"/>
      <c r="FD7" s="1381"/>
      <c r="FE7" s="1382"/>
      <c r="FH7" s="1367"/>
      <c r="FI7" s="1368"/>
      <c r="FJ7" s="1380"/>
      <c r="FK7" s="1381"/>
      <c r="FL7" s="1381"/>
      <c r="FM7" s="1381"/>
      <c r="FN7" s="1382"/>
      <c r="FO7" s="61"/>
      <c r="FP7" s="61"/>
      <c r="FQ7" s="1367"/>
      <c r="FR7" s="1368"/>
      <c r="FS7" s="1380"/>
      <c r="FT7" s="1381"/>
      <c r="FU7" s="1381"/>
      <c r="FV7" s="1381"/>
      <c r="FW7" s="1382"/>
      <c r="FZ7" s="1367"/>
      <c r="GA7" s="1368"/>
      <c r="GB7" s="1380"/>
      <c r="GC7" s="1381"/>
      <c r="GD7" s="1381"/>
      <c r="GE7" s="1381"/>
      <c r="GF7" s="1382"/>
      <c r="GI7" s="1367"/>
      <c r="GJ7" s="1368"/>
      <c r="GK7" s="1380"/>
      <c r="GL7" s="1381"/>
      <c r="GM7" s="1381"/>
      <c r="GN7" s="1381"/>
      <c r="GO7" s="1382"/>
      <c r="GR7" s="1367"/>
      <c r="GS7" s="1368"/>
      <c r="GT7" s="1380"/>
      <c r="GU7" s="1381"/>
      <c r="GV7" s="1381"/>
      <c r="GW7" s="1381"/>
      <c r="GX7" s="1382"/>
      <c r="GY7" s="61"/>
      <c r="GZ7" s="61"/>
      <c r="HA7" s="1367"/>
      <c r="HB7" s="1368"/>
      <c r="HC7" s="1380"/>
      <c r="HD7" s="1381"/>
      <c r="HE7" s="1381"/>
      <c r="HF7" s="1381"/>
      <c r="HG7" s="1382"/>
      <c r="HJ7" s="1367"/>
      <c r="HK7" s="1368"/>
      <c r="HL7" s="1380"/>
      <c r="HM7" s="1381"/>
      <c r="HN7" s="1381"/>
      <c r="HO7" s="1381"/>
      <c r="HP7" s="1382"/>
      <c r="HS7" s="1367"/>
      <c r="HT7" s="1368"/>
      <c r="HU7" s="1380"/>
      <c r="HV7" s="1381"/>
      <c r="HW7" s="1381"/>
      <c r="HX7" s="1381"/>
      <c r="HY7" s="1382"/>
      <c r="IB7" s="1367"/>
      <c r="IC7" s="1368"/>
      <c r="ID7" s="1380"/>
      <c r="IE7" s="1381"/>
      <c r="IF7" s="1381"/>
      <c r="IG7" s="1381"/>
      <c r="IH7" s="1382"/>
      <c r="II7" s="61"/>
      <c r="IJ7" s="61"/>
      <c r="IK7" s="1367"/>
      <c r="IL7" s="1368"/>
      <c r="IM7" s="1380"/>
      <c r="IN7" s="1381"/>
      <c r="IO7" s="1381"/>
      <c r="IP7" s="1381"/>
      <c r="IQ7" s="1382"/>
      <c r="IT7" s="1367"/>
      <c r="IU7" s="1368"/>
      <c r="IV7" s="1380"/>
      <c r="IW7" s="1381"/>
      <c r="IX7" s="1381"/>
      <c r="IY7" s="1381"/>
      <c r="IZ7" s="1382"/>
      <c r="JC7" s="1367"/>
      <c r="JD7" s="1368"/>
      <c r="JE7" s="1380"/>
      <c r="JF7" s="1381"/>
      <c r="JG7" s="1381"/>
      <c r="JH7" s="1381"/>
      <c r="JI7" s="1382"/>
      <c r="JL7" s="1367"/>
      <c r="JM7" s="1368"/>
      <c r="JN7" s="1380"/>
      <c r="JO7" s="1381"/>
      <c r="JP7" s="1381"/>
      <c r="JQ7" s="1381"/>
      <c r="JR7" s="1382"/>
    </row>
    <row r="8" spans="2:278" ht="19.5" customHeight="1" thickTop="1">
      <c r="B8" s="1392"/>
      <c r="C8" s="1393"/>
      <c r="D8" s="1383" t="s">
        <v>109</v>
      </c>
      <c r="E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F8" s="1386"/>
      <c r="G8" s="1386"/>
      <c r="H8" s="1387"/>
      <c r="K8" s="1367"/>
      <c r="L8" s="1368"/>
      <c r="M8" s="1383" t="s">
        <v>109</v>
      </c>
      <c r="N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O8" s="1386"/>
      <c r="P8" s="1386"/>
      <c r="Q8" s="1387"/>
      <c r="T8" s="1367"/>
      <c r="U8" s="1368"/>
      <c r="V8" s="1383" t="s">
        <v>109</v>
      </c>
      <c r="W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X8" s="1386"/>
      <c r="Y8" s="1386"/>
      <c r="Z8" s="1387"/>
      <c r="AC8" s="1367"/>
      <c r="AD8" s="1368"/>
      <c r="AE8" s="1383" t="s">
        <v>109</v>
      </c>
      <c r="AF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AG8" s="1386"/>
      <c r="AH8" s="1386"/>
      <c r="AI8" s="1387"/>
      <c r="AL8" s="1367"/>
      <c r="AM8" s="1368"/>
      <c r="AN8" s="1383" t="s">
        <v>109</v>
      </c>
      <c r="AO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AP8" s="1386"/>
      <c r="AQ8" s="1386"/>
      <c r="AR8" s="1387"/>
      <c r="AU8" s="1367"/>
      <c r="AV8" s="1368"/>
      <c r="AW8" s="1383" t="s">
        <v>109</v>
      </c>
      <c r="AX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AY8" s="1386"/>
      <c r="AZ8" s="1386"/>
      <c r="BA8" s="1387"/>
      <c r="BD8" s="1367"/>
      <c r="BE8" s="1368"/>
      <c r="BF8" s="1383" t="s">
        <v>109</v>
      </c>
      <c r="BG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BH8" s="1386"/>
      <c r="BI8" s="1386"/>
      <c r="BJ8" s="1387"/>
      <c r="BM8" s="1367"/>
      <c r="BN8" s="1368"/>
      <c r="BO8" s="1383" t="s">
        <v>109</v>
      </c>
      <c r="BP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BQ8" s="1386"/>
      <c r="BR8" s="1386"/>
      <c r="BS8" s="1387"/>
      <c r="BV8" s="1367"/>
      <c r="BW8" s="1368"/>
      <c r="BX8" s="1383" t="s">
        <v>109</v>
      </c>
      <c r="BY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BZ8" s="1386"/>
      <c r="CA8" s="1386"/>
      <c r="CB8" s="1387"/>
      <c r="CE8" s="1367"/>
      <c r="CF8" s="1368"/>
      <c r="CG8" s="1383" t="s">
        <v>109</v>
      </c>
      <c r="CH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CI8" s="1386"/>
      <c r="CJ8" s="1386"/>
      <c r="CK8" s="1387"/>
      <c r="CN8" s="1367"/>
      <c r="CO8" s="1368"/>
      <c r="CP8" s="1383" t="s">
        <v>109</v>
      </c>
      <c r="CQ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CR8" s="1386"/>
      <c r="CS8" s="1386"/>
      <c r="CT8" s="1387"/>
      <c r="CW8" s="1367"/>
      <c r="CX8" s="1368"/>
      <c r="CY8" s="1383" t="s">
        <v>109</v>
      </c>
      <c r="CZ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DA8" s="1386"/>
      <c r="DB8" s="1386"/>
      <c r="DC8" s="1387"/>
      <c r="DF8" s="1367"/>
      <c r="DG8" s="1368"/>
      <c r="DH8" s="1383" t="s">
        <v>109</v>
      </c>
      <c r="DI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DJ8" s="1386"/>
      <c r="DK8" s="1386"/>
      <c r="DL8" s="1387"/>
      <c r="DO8" s="1367"/>
      <c r="DP8" s="1368"/>
      <c r="DQ8" s="1383" t="s">
        <v>109</v>
      </c>
      <c r="DR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DS8" s="1386"/>
      <c r="DT8" s="1386"/>
      <c r="DU8" s="1387"/>
      <c r="DX8" s="1367"/>
      <c r="DY8" s="1368"/>
      <c r="DZ8" s="1383" t="s">
        <v>109</v>
      </c>
      <c r="EA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EB8" s="1386"/>
      <c r="EC8" s="1386"/>
      <c r="ED8" s="1387"/>
      <c r="EG8" s="1367"/>
      <c r="EH8" s="1368"/>
      <c r="EI8" s="1383" t="s">
        <v>109</v>
      </c>
      <c r="EJ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EK8" s="1386"/>
      <c r="EL8" s="1386"/>
      <c r="EM8" s="1387"/>
      <c r="EP8" s="1367"/>
      <c r="EQ8" s="1368"/>
      <c r="ER8" s="1383" t="s">
        <v>109</v>
      </c>
      <c r="ES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ET8" s="1386"/>
      <c r="EU8" s="1386"/>
      <c r="EV8" s="1387"/>
      <c r="EY8" s="1367"/>
      <c r="EZ8" s="1368"/>
      <c r="FA8" s="1383" t="s">
        <v>109</v>
      </c>
      <c r="FB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FC8" s="1386"/>
      <c r="FD8" s="1386"/>
      <c r="FE8" s="1387"/>
      <c r="FH8" s="1367"/>
      <c r="FI8" s="1368"/>
      <c r="FJ8" s="1383" t="s">
        <v>109</v>
      </c>
      <c r="FK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FL8" s="1386"/>
      <c r="FM8" s="1386"/>
      <c r="FN8" s="1387"/>
      <c r="FO8" s="61"/>
      <c r="FP8" s="61"/>
      <c r="FQ8" s="1367"/>
      <c r="FR8" s="1368"/>
      <c r="FS8" s="1383" t="s">
        <v>109</v>
      </c>
      <c r="FT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FU8" s="1386"/>
      <c r="FV8" s="1386"/>
      <c r="FW8" s="1387"/>
      <c r="FZ8" s="1367"/>
      <c r="GA8" s="1368"/>
      <c r="GB8" s="1383" t="s">
        <v>109</v>
      </c>
      <c r="GC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GD8" s="1386"/>
      <c r="GE8" s="1386"/>
      <c r="GF8" s="1387"/>
      <c r="GI8" s="1367"/>
      <c r="GJ8" s="1368"/>
      <c r="GK8" s="1383" t="s">
        <v>109</v>
      </c>
      <c r="GL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GM8" s="1386"/>
      <c r="GN8" s="1386"/>
      <c r="GO8" s="1387"/>
      <c r="GR8" s="1367"/>
      <c r="GS8" s="1368"/>
      <c r="GT8" s="1383" t="s">
        <v>109</v>
      </c>
      <c r="GU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GV8" s="1386"/>
      <c r="GW8" s="1386"/>
      <c r="GX8" s="1387"/>
      <c r="GY8" s="61"/>
      <c r="GZ8" s="61"/>
      <c r="HA8" s="1367"/>
      <c r="HB8" s="1368"/>
      <c r="HC8" s="1383" t="s">
        <v>109</v>
      </c>
      <c r="HD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HE8" s="1386"/>
      <c r="HF8" s="1386"/>
      <c r="HG8" s="1387"/>
      <c r="HJ8" s="1367"/>
      <c r="HK8" s="1368"/>
      <c r="HL8" s="1383" t="s">
        <v>109</v>
      </c>
      <c r="HM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HN8" s="1386"/>
      <c r="HO8" s="1386"/>
      <c r="HP8" s="1387"/>
      <c r="HS8" s="1367"/>
      <c r="HT8" s="1368"/>
      <c r="HU8" s="1383" t="s">
        <v>109</v>
      </c>
      <c r="HV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HW8" s="1386"/>
      <c r="HX8" s="1386"/>
      <c r="HY8" s="1387"/>
      <c r="IB8" s="1367"/>
      <c r="IC8" s="1368"/>
      <c r="ID8" s="1383" t="s">
        <v>109</v>
      </c>
      <c r="IE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IF8" s="1386"/>
      <c r="IG8" s="1386"/>
      <c r="IH8" s="1387"/>
      <c r="II8" s="61"/>
      <c r="IJ8" s="61"/>
      <c r="IK8" s="1367"/>
      <c r="IL8" s="1368"/>
      <c r="IM8" s="1383" t="s">
        <v>109</v>
      </c>
      <c r="IN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IO8" s="1386"/>
      <c r="IP8" s="1386"/>
      <c r="IQ8" s="1387"/>
      <c r="IT8" s="1367"/>
      <c r="IU8" s="1368"/>
      <c r="IV8" s="1383" t="s">
        <v>109</v>
      </c>
      <c r="IW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IX8" s="1386"/>
      <c r="IY8" s="1386"/>
      <c r="IZ8" s="1387"/>
      <c r="JC8" s="1367"/>
      <c r="JD8" s="1368"/>
      <c r="JE8" s="1383" t="s">
        <v>109</v>
      </c>
      <c r="JF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JG8" s="1386"/>
      <c r="JH8" s="1386"/>
      <c r="JI8" s="1387"/>
      <c r="JL8" s="1367"/>
      <c r="JM8" s="1368"/>
      <c r="JN8" s="1383" t="s">
        <v>109</v>
      </c>
      <c r="JO8" s="1385" t="str">
        <f>'1_ENTREGA'!$A$4</f>
        <v>Objeto: Ejecutar, por el Sistema de Precios Unitarios Fijos No Reajustables, el “Proyecto Ambientes de Aprendizaje, etapa 2”, que consiste en la adecuación y mantenimiento de las aulas de los bloques 9 y 12, de la Ciudadela Universitaria de la UdeA, conforme con los diseños:  especificaciones técnicas (Anexo 1); ítems contractuales (Anexo 2) y planos (Anexo 3).</v>
      </c>
      <c r="JP8" s="1386"/>
      <c r="JQ8" s="1386"/>
      <c r="JR8" s="1387"/>
    </row>
    <row r="9" spans="2:278" ht="82.5" customHeight="1" thickBot="1">
      <c r="B9" s="1394"/>
      <c r="C9" s="1395"/>
      <c r="D9" s="1384"/>
      <c r="E9" s="1388"/>
      <c r="F9" s="1389"/>
      <c r="G9" s="1389"/>
      <c r="H9" s="1390"/>
      <c r="K9" s="1369"/>
      <c r="L9" s="1370"/>
      <c r="M9" s="1384"/>
      <c r="N9" s="1388"/>
      <c r="O9" s="1389"/>
      <c r="P9" s="1389"/>
      <c r="Q9" s="1390"/>
      <c r="T9" s="1369"/>
      <c r="U9" s="1370"/>
      <c r="V9" s="1384"/>
      <c r="W9" s="1388"/>
      <c r="X9" s="1389"/>
      <c r="Y9" s="1389"/>
      <c r="Z9" s="1390"/>
      <c r="AC9" s="1369"/>
      <c r="AD9" s="1370"/>
      <c r="AE9" s="1384"/>
      <c r="AF9" s="1388"/>
      <c r="AG9" s="1389"/>
      <c r="AH9" s="1389"/>
      <c r="AI9" s="1390"/>
      <c r="AL9" s="1369"/>
      <c r="AM9" s="1370"/>
      <c r="AN9" s="1384"/>
      <c r="AO9" s="1388"/>
      <c r="AP9" s="1389"/>
      <c r="AQ9" s="1389"/>
      <c r="AR9" s="1390"/>
      <c r="AU9" s="1369"/>
      <c r="AV9" s="1370"/>
      <c r="AW9" s="1384"/>
      <c r="AX9" s="1388"/>
      <c r="AY9" s="1389"/>
      <c r="AZ9" s="1389"/>
      <c r="BA9" s="1390"/>
      <c r="BD9" s="1369"/>
      <c r="BE9" s="1370"/>
      <c r="BF9" s="1384"/>
      <c r="BG9" s="1388"/>
      <c r="BH9" s="1389"/>
      <c r="BI9" s="1389"/>
      <c r="BJ9" s="1390"/>
      <c r="BM9" s="1369"/>
      <c r="BN9" s="1370"/>
      <c r="BO9" s="1384"/>
      <c r="BP9" s="1388"/>
      <c r="BQ9" s="1389"/>
      <c r="BR9" s="1389"/>
      <c r="BS9" s="1390"/>
      <c r="BV9" s="1369"/>
      <c r="BW9" s="1370"/>
      <c r="BX9" s="1384"/>
      <c r="BY9" s="1388"/>
      <c r="BZ9" s="1389"/>
      <c r="CA9" s="1389"/>
      <c r="CB9" s="1390"/>
      <c r="CE9" s="1369"/>
      <c r="CF9" s="1370"/>
      <c r="CG9" s="1384"/>
      <c r="CH9" s="1388"/>
      <c r="CI9" s="1389"/>
      <c r="CJ9" s="1389"/>
      <c r="CK9" s="1390"/>
      <c r="CN9" s="1369"/>
      <c r="CO9" s="1370"/>
      <c r="CP9" s="1384"/>
      <c r="CQ9" s="1388"/>
      <c r="CR9" s="1389"/>
      <c r="CS9" s="1389"/>
      <c r="CT9" s="1390"/>
      <c r="CW9" s="1369"/>
      <c r="CX9" s="1370"/>
      <c r="CY9" s="1384"/>
      <c r="CZ9" s="1388"/>
      <c r="DA9" s="1389"/>
      <c r="DB9" s="1389"/>
      <c r="DC9" s="1390"/>
      <c r="DF9" s="1369"/>
      <c r="DG9" s="1370"/>
      <c r="DH9" s="1384"/>
      <c r="DI9" s="1388"/>
      <c r="DJ9" s="1389"/>
      <c r="DK9" s="1389"/>
      <c r="DL9" s="1390"/>
      <c r="DO9" s="1369"/>
      <c r="DP9" s="1370"/>
      <c r="DQ9" s="1384"/>
      <c r="DR9" s="1388"/>
      <c r="DS9" s="1389"/>
      <c r="DT9" s="1389"/>
      <c r="DU9" s="1390"/>
      <c r="DX9" s="1369"/>
      <c r="DY9" s="1370"/>
      <c r="DZ9" s="1384"/>
      <c r="EA9" s="1388"/>
      <c r="EB9" s="1389"/>
      <c r="EC9" s="1389"/>
      <c r="ED9" s="1390"/>
      <c r="EG9" s="1369"/>
      <c r="EH9" s="1370"/>
      <c r="EI9" s="1384"/>
      <c r="EJ9" s="1388"/>
      <c r="EK9" s="1389"/>
      <c r="EL9" s="1389"/>
      <c r="EM9" s="1390"/>
      <c r="EP9" s="1369"/>
      <c r="EQ9" s="1370"/>
      <c r="ER9" s="1384"/>
      <c r="ES9" s="1388"/>
      <c r="ET9" s="1389"/>
      <c r="EU9" s="1389"/>
      <c r="EV9" s="1390"/>
      <c r="EY9" s="1369"/>
      <c r="EZ9" s="1370"/>
      <c r="FA9" s="1384"/>
      <c r="FB9" s="1388"/>
      <c r="FC9" s="1389"/>
      <c r="FD9" s="1389"/>
      <c r="FE9" s="1390"/>
      <c r="FH9" s="1369"/>
      <c r="FI9" s="1370"/>
      <c r="FJ9" s="1384"/>
      <c r="FK9" s="1388"/>
      <c r="FL9" s="1389"/>
      <c r="FM9" s="1389"/>
      <c r="FN9" s="1390"/>
      <c r="FO9" s="61"/>
      <c r="FP9" s="61"/>
      <c r="FQ9" s="1369"/>
      <c r="FR9" s="1370"/>
      <c r="FS9" s="1384"/>
      <c r="FT9" s="1388"/>
      <c r="FU9" s="1389"/>
      <c r="FV9" s="1389"/>
      <c r="FW9" s="1390"/>
      <c r="FZ9" s="1369"/>
      <c r="GA9" s="1370"/>
      <c r="GB9" s="1384"/>
      <c r="GC9" s="1388"/>
      <c r="GD9" s="1389"/>
      <c r="GE9" s="1389"/>
      <c r="GF9" s="1390"/>
      <c r="GI9" s="1369"/>
      <c r="GJ9" s="1370"/>
      <c r="GK9" s="1384"/>
      <c r="GL9" s="1388"/>
      <c r="GM9" s="1389"/>
      <c r="GN9" s="1389"/>
      <c r="GO9" s="1390"/>
      <c r="GR9" s="1369"/>
      <c r="GS9" s="1370"/>
      <c r="GT9" s="1384"/>
      <c r="GU9" s="1388"/>
      <c r="GV9" s="1389"/>
      <c r="GW9" s="1389"/>
      <c r="GX9" s="1390"/>
      <c r="GY9" s="61"/>
      <c r="GZ9" s="61"/>
      <c r="HA9" s="1369"/>
      <c r="HB9" s="1370"/>
      <c r="HC9" s="1384"/>
      <c r="HD9" s="1388"/>
      <c r="HE9" s="1389"/>
      <c r="HF9" s="1389"/>
      <c r="HG9" s="1390"/>
      <c r="HJ9" s="1369"/>
      <c r="HK9" s="1370"/>
      <c r="HL9" s="1384"/>
      <c r="HM9" s="1388"/>
      <c r="HN9" s="1389"/>
      <c r="HO9" s="1389"/>
      <c r="HP9" s="1390"/>
      <c r="HS9" s="1369"/>
      <c r="HT9" s="1370"/>
      <c r="HU9" s="1384"/>
      <c r="HV9" s="1388"/>
      <c r="HW9" s="1389"/>
      <c r="HX9" s="1389"/>
      <c r="HY9" s="1390"/>
      <c r="IB9" s="1369"/>
      <c r="IC9" s="1370"/>
      <c r="ID9" s="1384"/>
      <c r="IE9" s="1388"/>
      <c r="IF9" s="1389"/>
      <c r="IG9" s="1389"/>
      <c r="IH9" s="1390"/>
      <c r="II9" s="61"/>
      <c r="IJ9" s="61"/>
      <c r="IK9" s="1369"/>
      <c r="IL9" s="1370"/>
      <c r="IM9" s="1384"/>
      <c r="IN9" s="1388"/>
      <c r="IO9" s="1389"/>
      <c r="IP9" s="1389"/>
      <c r="IQ9" s="1390"/>
      <c r="IT9" s="1369"/>
      <c r="IU9" s="1370"/>
      <c r="IV9" s="1384"/>
      <c r="IW9" s="1388"/>
      <c r="IX9" s="1389"/>
      <c r="IY9" s="1389"/>
      <c r="IZ9" s="1390"/>
      <c r="JC9" s="1369"/>
      <c r="JD9" s="1370"/>
      <c r="JE9" s="1384"/>
      <c r="JF9" s="1388"/>
      <c r="JG9" s="1389"/>
      <c r="JH9" s="1389"/>
      <c r="JI9" s="1390"/>
      <c r="JL9" s="1369"/>
      <c r="JM9" s="1370"/>
      <c r="JN9" s="1384"/>
      <c r="JO9" s="1388"/>
      <c r="JP9" s="1389"/>
      <c r="JQ9" s="1389"/>
      <c r="JR9" s="1390"/>
    </row>
    <row r="10" spans="2:278" ht="16.5" thickTop="1">
      <c r="B10" s="237" t="s">
        <v>14</v>
      </c>
      <c r="C10" s="238" t="s">
        <v>173</v>
      </c>
      <c r="D10" s="238" t="s">
        <v>174</v>
      </c>
      <c r="E10" s="239" t="s">
        <v>175</v>
      </c>
      <c r="F10" s="240" t="s">
        <v>86</v>
      </c>
      <c r="G10" s="240" t="s">
        <v>87</v>
      </c>
      <c r="H10" s="237"/>
      <c r="K10" s="237"/>
      <c r="L10" s="238"/>
      <c r="M10" s="238"/>
      <c r="N10" s="239"/>
      <c r="O10" s="240"/>
      <c r="P10" s="240"/>
      <c r="Q10" s="237"/>
      <c r="T10" s="237"/>
      <c r="U10" s="238"/>
      <c r="V10" s="238"/>
      <c r="W10" s="239"/>
      <c r="X10" s="240"/>
      <c r="Y10" s="240"/>
      <c r="Z10" s="237"/>
      <c r="AC10" s="237"/>
      <c r="AD10" s="238"/>
      <c r="AE10" s="238"/>
      <c r="AF10" s="239"/>
      <c r="AG10" s="240"/>
      <c r="AH10" s="240"/>
      <c r="AI10" s="237"/>
      <c r="AL10" s="237"/>
      <c r="AM10" s="238"/>
      <c r="AN10" s="238"/>
      <c r="AO10" s="239"/>
      <c r="AP10" s="240"/>
      <c r="AQ10" s="240"/>
      <c r="AR10" s="237"/>
      <c r="AU10" s="237"/>
      <c r="AV10" s="238"/>
      <c r="AW10" s="238"/>
      <c r="AX10" s="239"/>
      <c r="AY10" s="240"/>
      <c r="AZ10" s="240"/>
      <c r="BA10" s="237"/>
      <c r="BD10" s="237"/>
      <c r="BE10" s="238"/>
      <c r="BF10" s="238"/>
      <c r="BG10" s="239"/>
      <c r="BH10" s="240"/>
      <c r="BI10" s="240"/>
      <c r="BJ10" s="237"/>
      <c r="BM10" s="237"/>
      <c r="BN10" s="238"/>
      <c r="BO10" s="238"/>
      <c r="BP10" s="239"/>
      <c r="BQ10" s="240"/>
      <c r="BR10" s="240"/>
      <c r="BS10" s="237"/>
      <c r="BV10" s="237"/>
      <c r="BW10" s="238"/>
      <c r="BX10" s="238"/>
      <c r="BY10" s="239"/>
      <c r="BZ10" s="240"/>
      <c r="CA10" s="240"/>
      <c r="CB10" s="237"/>
      <c r="CE10" s="237"/>
      <c r="CF10" s="238"/>
      <c r="CG10" s="238"/>
      <c r="CH10" s="239"/>
      <c r="CI10" s="240"/>
      <c r="CJ10" s="240"/>
      <c r="CK10" s="237"/>
      <c r="CN10" s="237"/>
      <c r="CO10" s="238"/>
      <c r="CP10" s="238"/>
      <c r="CQ10" s="239"/>
      <c r="CR10" s="240"/>
      <c r="CS10" s="240"/>
      <c r="CT10" s="237"/>
      <c r="CW10" s="237"/>
      <c r="CX10" s="238"/>
      <c r="CY10" s="238"/>
      <c r="CZ10" s="239"/>
      <c r="DA10" s="240"/>
      <c r="DB10" s="240"/>
      <c r="DC10" s="237"/>
      <c r="DF10" s="237"/>
      <c r="DG10" s="238"/>
      <c r="DH10" s="238"/>
      <c r="DI10" s="239"/>
      <c r="DJ10" s="240"/>
      <c r="DK10" s="240"/>
      <c r="DL10" s="237"/>
      <c r="DO10" s="237"/>
      <c r="DP10" s="238"/>
      <c r="DQ10" s="238"/>
      <c r="DR10" s="239"/>
      <c r="DS10" s="240"/>
      <c r="DT10" s="240"/>
      <c r="DU10" s="237"/>
      <c r="DX10" s="237"/>
      <c r="DY10" s="238"/>
      <c r="DZ10" s="238"/>
      <c r="EA10" s="239"/>
      <c r="EB10" s="240"/>
      <c r="EC10" s="240"/>
      <c r="ED10" s="237"/>
      <c r="EG10" s="237"/>
      <c r="EH10" s="238"/>
      <c r="EI10" s="238"/>
      <c r="EJ10" s="239"/>
      <c r="EK10" s="240"/>
      <c r="EL10" s="240"/>
      <c r="EM10" s="237"/>
      <c r="EP10" s="237"/>
      <c r="EQ10" s="238"/>
      <c r="ER10" s="238"/>
      <c r="ES10" s="239"/>
      <c r="ET10" s="240"/>
      <c r="EU10" s="240"/>
      <c r="EV10" s="237"/>
      <c r="EY10" s="237"/>
      <c r="EZ10" s="238"/>
      <c r="FA10" s="238"/>
      <c r="FB10" s="239"/>
      <c r="FC10" s="240"/>
      <c r="FD10" s="240"/>
      <c r="FE10" s="237"/>
      <c r="FH10" s="237"/>
      <c r="FI10" s="238"/>
      <c r="FJ10" s="238"/>
      <c r="FK10" s="239"/>
      <c r="FL10" s="240"/>
      <c r="FM10" s="240"/>
      <c r="FN10" s="237"/>
      <c r="FO10" s="61"/>
      <c r="FP10" s="61"/>
      <c r="FQ10" s="237"/>
      <c r="FR10" s="238"/>
      <c r="FS10" s="238"/>
      <c r="FT10" s="239"/>
      <c r="FU10" s="240"/>
      <c r="FV10" s="240"/>
      <c r="FW10" s="237"/>
      <c r="FZ10" s="237"/>
      <c r="GA10" s="238"/>
      <c r="GB10" s="238"/>
      <c r="GC10" s="239"/>
      <c r="GD10" s="240"/>
      <c r="GE10" s="240"/>
      <c r="GF10" s="237"/>
      <c r="GI10" s="237"/>
      <c r="GJ10" s="238"/>
      <c r="GK10" s="238"/>
      <c r="GL10" s="239"/>
      <c r="GM10" s="240"/>
      <c r="GN10" s="240"/>
      <c r="GO10" s="237"/>
      <c r="GR10" s="237"/>
      <c r="GS10" s="238"/>
      <c r="GT10" s="238"/>
      <c r="GU10" s="239"/>
      <c r="GV10" s="240"/>
      <c r="GW10" s="240"/>
      <c r="GX10" s="237"/>
      <c r="GY10" s="61"/>
      <c r="GZ10" s="61"/>
      <c r="HA10" s="237"/>
      <c r="HB10" s="238"/>
      <c r="HC10" s="238"/>
      <c r="HD10" s="239"/>
      <c r="HE10" s="240"/>
      <c r="HF10" s="240"/>
      <c r="HG10" s="237"/>
      <c r="HJ10" s="237"/>
      <c r="HK10" s="238"/>
      <c r="HL10" s="238"/>
      <c r="HM10" s="239"/>
      <c r="HN10" s="240"/>
      <c r="HO10" s="240"/>
      <c r="HP10" s="237"/>
      <c r="HS10" s="237"/>
      <c r="HT10" s="238"/>
      <c r="HU10" s="238"/>
      <c r="HV10" s="239"/>
      <c r="HW10" s="240"/>
      <c r="HX10" s="240"/>
      <c r="HY10" s="237"/>
      <c r="IB10" s="237"/>
      <c r="IC10" s="238"/>
      <c r="ID10" s="238"/>
      <c r="IE10" s="239"/>
      <c r="IF10" s="240"/>
      <c r="IG10" s="240"/>
      <c r="IH10" s="237"/>
      <c r="II10" s="61"/>
      <c r="IJ10" s="61"/>
      <c r="IK10" s="237"/>
      <c r="IL10" s="238"/>
      <c r="IM10" s="238"/>
      <c r="IN10" s="239"/>
      <c r="IO10" s="240"/>
      <c r="IP10" s="240"/>
      <c r="IQ10" s="237"/>
      <c r="IT10" s="237"/>
      <c r="IU10" s="238"/>
      <c r="IV10" s="238"/>
      <c r="IW10" s="239"/>
      <c r="IX10" s="240"/>
      <c r="IY10" s="240"/>
      <c r="IZ10" s="237"/>
      <c r="JC10" s="237"/>
      <c r="JD10" s="238"/>
      <c r="JE10" s="238"/>
      <c r="JF10" s="239"/>
      <c r="JG10" s="240"/>
      <c r="JH10" s="240"/>
      <c r="JI10" s="237"/>
      <c r="JL10" s="237"/>
      <c r="JM10" s="238"/>
      <c r="JN10" s="238"/>
      <c r="JO10" s="239"/>
      <c r="JP10" s="240"/>
      <c r="JQ10" s="240"/>
      <c r="JR10" s="237"/>
    </row>
    <row r="11" spans="2:278" ht="15.75">
      <c r="B11" s="154"/>
      <c r="C11" s="155" t="s">
        <v>145</v>
      </c>
      <c r="D11" s="154"/>
      <c r="E11" s="156"/>
      <c r="F11" s="157"/>
      <c r="G11" s="157"/>
      <c r="H11" s="157"/>
      <c r="K11" s="154"/>
      <c r="L11" s="155"/>
      <c r="M11" s="154"/>
      <c r="N11" s="156"/>
      <c r="O11" s="157"/>
      <c r="P11" s="157"/>
      <c r="Q11" s="157"/>
      <c r="S11" s="99"/>
      <c r="T11" s="154"/>
      <c r="U11" s="155"/>
      <c r="V11" s="154"/>
      <c r="W11" s="156"/>
      <c r="X11" s="157"/>
      <c r="Y11" s="157"/>
      <c r="Z11" s="157"/>
      <c r="AA11" s="100"/>
      <c r="AC11" s="154"/>
      <c r="AD11" s="155"/>
      <c r="AE11" s="154"/>
      <c r="AF11" s="156"/>
      <c r="AG11" s="157"/>
      <c r="AH11" s="157"/>
      <c r="AI11" s="157"/>
      <c r="AL11" s="154"/>
      <c r="AM11" s="155"/>
      <c r="AN11" s="154"/>
      <c r="AO11" s="156"/>
      <c r="AP11" s="157"/>
      <c r="AQ11" s="157"/>
      <c r="AR11" s="157"/>
      <c r="AU11" s="154"/>
      <c r="AV11" s="155"/>
      <c r="AW11" s="154"/>
      <c r="AX11" s="156"/>
      <c r="AY11" s="157"/>
      <c r="AZ11" s="157"/>
      <c r="BA11" s="157"/>
      <c r="BD11" s="154"/>
      <c r="BE11" s="155"/>
      <c r="BF11" s="154"/>
      <c r="BG11" s="156"/>
      <c r="BH11" s="157"/>
      <c r="BI11" s="157"/>
      <c r="BJ11" s="157"/>
      <c r="BM11" s="154"/>
      <c r="BN11" s="155"/>
      <c r="BO11" s="154"/>
      <c r="BP11" s="156"/>
      <c r="BQ11" s="157"/>
      <c r="BR11" s="157"/>
      <c r="BS11" s="157"/>
      <c r="BV11" s="154"/>
      <c r="BW11" s="155"/>
      <c r="BX11" s="154"/>
      <c r="BY11" s="156"/>
      <c r="BZ11" s="157"/>
      <c r="CA11" s="157"/>
      <c r="CB11" s="157"/>
      <c r="CE11" s="154"/>
      <c r="CF11" s="155"/>
      <c r="CG11" s="154"/>
      <c r="CH11" s="156"/>
      <c r="CI11" s="157"/>
      <c r="CJ11" s="157"/>
      <c r="CK11" s="157"/>
      <c r="CN11" s="154"/>
      <c r="CO11" s="155"/>
      <c r="CP11" s="154"/>
      <c r="CQ11" s="156"/>
      <c r="CR11" s="157"/>
      <c r="CS11" s="157"/>
      <c r="CT11" s="157"/>
      <c r="CW11" s="154"/>
      <c r="CX11" s="155"/>
      <c r="CY11" s="154"/>
      <c r="CZ11" s="156"/>
      <c r="DA11" s="157"/>
      <c r="DB11" s="157"/>
      <c r="DC11" s="157"/>
      <c r="DF11" s="154"/>
      <c r="DG11" s="155"/>
      <c r="DH11" s="154"/>
      <c r="DI11" s="156"/>
      <c r="DJ11" s="157"/>
      <c r="DK11" s="157"/>
      <c r="DL11" s="157"/>
      <c r="DO11" s="154"/>
      <c r="DP11" s="155"/>
      <c r="DQ11" s="154"/>
      <c r="DR11" s="156"/>
      <c r="DS11" s="157"/>
      <c r="DT11" s="157"/>
      <c r="DU11" s="157"/>
      <c r="DX11" s="154"/>
      <c r="DY11" s="155"/>
      <c r="DZ11" s="154"/>
      <c r="EA11" s="156"/>
      <c r="EB11" s="157"/>
      <c r="EC11" s="157"/>
      <c r="ED11" s="157"/>
      <c r="EG11" s="154"/>
      <c r="EH11" s="155"/>
      <c r="EI11" s="154"/>
      <c r="EJ11" s="156"/>
      <c r="EK11" s="157"/>
      <c r="EL11" s="157"/>
      <c r="EM11" s="157"/>
      <c r="EP11" s="154"/>
      <c r="EQ11" s="155"/>
      <c r="ER11" s="154"/>
      <c r="ES11" s="156"/>
      <c r="ET11" s="157"/>
      <c r="EU11" s="157"/>
      <c r="EV11" s="157"/>
      <c r="EY11" s="154"/>
      <c r="EZ11" s="155"/>
      <c r="FA11" s="154"/>
      <c r="FB11" s="156"/>
      <c r="FC11" s="157"/>
      <c r="FD11" s="157"/>
      <c r="FE11" s="157"/>
      <c r="FH11" s="154"/>
      <c r="FI11" s="155"/>
      <c r="FJ11" s="154"/>
      <c r="FK11" s="156"/>
      <c r="FL11" s="157"/>
      <c r="FM11" s="157"/>
      <c r="FN11" s="157"/>
      <c r="FO11" s="61"/>
      <c r="FP11" s="61"/>
      <c r="FQ11" s="154"/>
      <c r="FR11" s="155"/>
      <c r="FS11" s="154"/>
      <c r="FT11" s="156"/>
      <c r="FU11" s="157"/>
      <c r="FV11" s="157"/>
      <c r="FW11" s="157"/>
      <c r="FZ11" s="154"/>
      <c r="GA11" s="155"/>
      <c r="GB11" s="154"/>
      <c r="GC11" s="156"/>
      <c r="GD11" s="157"/>
      <c r="GE11" s="157"/>
      <c r="GF11" s="157"/>
      <c r="GI11" s="154"/>
      <c r="GJ11" s="155"/>
      <c r="GK11" s="154"/>
      <c r="GL11" s="156"/>
      <c r="GM11" s="157"/>
      <c r="GN11" s="157"/>
      <c r="GO11" s="157"/>
      <c r="GR11" s="154"/>
      <c r="GS11" s="155"/>
      <c r="GT11" s="154"/>
      <c r="GU11" s="156"/>
      <c r="GV11" s="157"/>
      <c r="GW11" s="157"/>
      <c r="GX11" s="157"/>
      <c r="GY11" s="61"/>
      <c r="GZ11" s="61"/>
      <c r="HA11" s="154"/>
      <c r="HB11" s="155"/>
      <c r="HC11" s="154"/>
      <c r="HD11" s="156"/>
      <c r="HE11" s="157"/>
      <c r="HF11" s="157"/>
      <c r="HG11" s="157"/>
      <c r="HJ11" s="154"/>
      <c r="HK11" s="155"/>
      <c r="HL11" s="154"/>
      <c r="HM11" s="156"/>
      <c r="HN11" s="157"/>
      <c r="HO11" s="157"/>
      <c r="HP11" s="157"/>
      <c r="HS11" s="154"/>
      <c r="HT11" s="155"/>
      <c r="HU11" s="154"/>
      <c r="HV11" s="156"/>
      <c r="HW11" s="157"/>
      <c r="HX11" s="157"/>
      <c r="HY11" s="157"/>
      <c r="IB11" s="154"/>
      <c r="IC11" s="155"/>
      <c r="ID11" s="154"/>
      <c r="IE11" s="156"/>
      <c r="IF11" s="157"/>
      <c r="IG11" s="157"/>
      <c r="IH11" s="157"/>
      <c r="II11" s="61"/>
      <c r="IJ11" s="61"/>
      <c r="IK11" s="154"/>
      <c r="IL11" s="155"/>
      <c r="IM11" s="154"/>
      <c r="IN11" s="156"/>
      <c r="IO11" s="157"/>
      <c r="IP11" s="157"/>
      <c r="IQ11" s="157"/>
      <c r="IT11" s="154"/>
      <c r="IU11" s="155"/>
      <c r="IV11" s="154"/>
      <c r="IW11" s="156"/>
      <c r="IX11" s="157"/>
      <c r="IY11" s="157"/>
      <c r="IZ11" s="157"/>
      <c r="JC11" s="154"/>
      <c r="JD11" s="155"/>
      <c r="JE11" s="154"/>
      <c r="JF11" s="156"/>
      <c r="JG11" s="157"/>
      <c r="JH11" s="157"/>
      <c r="JI11" s="157"/>
      <c r="JL11" s="154"/>
      <c r="JM11" s="155"/>
      <c r="JN11" s="154"/>
      <c r="JO11" s="156"/>
      <c r="JP11" s="157"/>
      <c r="JQ11" s="157"/>
      <c r="JR11" s="157"/>
    </row>
    <row r="12" spans="2:278" ht="15.75" thickBot="1">
      <c r="B12" s="158" t="s">
        <v>176</v>
      </c>
      <c r="C12" s="159" t="s">
        <v>177</v>
      </c>
      <c r="D12" s="160"/>
      <c r="E12" s="161"/>
      <c r="F12" s="162"/>
      <c r="G12" s="163"/>
      <c r="H12" s="163"/>
      <c r="K12" s="158"/>
      <c r="L12" s="159"/>
      <c r="M12" s="160"/>
      <c r="N12" s="161"/>
      <c r="O12" s="162"/>
      <c r="P12" s="163"/>
      <c r="Q12" s="163"/>
      <c r="R12" s="101"/>
      <c r="S12" s="100"/>
      <c r="T12" s="158"/>
      <c r="U12" s="159"/>
      <c r="V12" s="160"/>
      <c r="W12" s="161"/>
      <c r="X12" s="162"/>
      <c r="Y12" s="163"/>
      <c r="Z12" s="163"/>
      <c r="AA12" s="100"/>
      <c r="AC12" s="158"/>
      <c r="AD12" s="159"/>
      <c r="AE12" s="160"/>
      <c r="AF12" s="161"/>
      <c r="AG12" s="162"/>
      <c r="AH12" s="163"/>
      <c r="AI12" s="163"/>
      <c r="AL12" s="158"/>
      <c r="AM12" s="159"/>
      <c r="AN12" s="160"/>
      <c r="AO12" s="161"/>
      <c r="AP12" s="162"/>
      <c r="AQ12" s="163"/>
      <c r="AR12" s="163"/>
      <c r="AU12" s="158"/>
      <c r="AV12" s="159"/>
      <c r="AW12" s="160"/>
      <c r="AX12" s="161"/>
      <c r="AY12" s="162"/>
      <c r="AZ12" s="163"/>
      <c r="BA12" s="163"/>
      <c r="BD12" s="158"/>
      <c r="BE12" s="159"/>
      <c r="BF12" s="160"/>
      <c r="BG12" s="161"/>
      <c r="BH12" s="162"/>
      <c r="BI12" s="163"/>
      <c r="BJ12" s="163"/>
      <c r="BM12" s="158"/>
      <c r="BN12" s="159"/>
      <c r="BO12" s="160"/>
      <c r="BP12" s="161"/>
      <c r="BQ12" s="162"/>
      <c r="BR12" s="163"/>
      <c r="BS12" s="163"/>
      <c r="BV12" s="158"/>
      <c r="BW12" s="159"/>
      <c r="BX12" s="160"/>
      <c r="BY12" s="161"/>
      <c r="BZ12" s="162"/>
      <c r="CA12" s="163"/>
      <c r="CB12" s="163"/>
      <c r="CE12" s="158"/>
      <c r="CF12" s="159"/>
      <c r="CG12" s="160"/>
      <c r="CH12" s="161"/>
      <c r="CI12" s="162"/>
      <c r="CJ12" s="163"/>
      <c r="CK12" s="163"/>
      <c r="CN12" s="158"/>
      <c r="CO12" s="159"/>
      <c r="CP12" s="160"/>
      <c r="CQ12" s="161"/>
      <c r="CR12" s="162"/>
      <c r="CS12" s="163"/>
      <c r="CT12" s="163"/>
      <c r="CW12" s="158"/>
      <c r="CX12" s="159"/>
      <c r="CY12" s="160"/>
      <c r="CZ12" s="161"/>
      <c r="DA12" s="162"/>
      <c r="DB12" s="163"/>
      <c r="DC12" s="163"/>
      <c r="DF12" s="158"/>
      <c r="DG12" s="159"/>
      <c r="DH12" s="160"/>
      <c r="DI12" s="161"/>
      <c r="DJ12" s="162"/>
      <c r="DK12" s="163"/>
      <c r="DL12" s="163"/>
      <c r="DO12" s="158"/>
      <c r="DP12" s="159"/>
      <c r="DQ12" s="160"/>
      <c r="DR12" s="161"/>
      <c r="DS12" s="162"/>
      <c r="DT12" s="163"/>
      <c r="DU12" s="163"/>
      <c r="DX12" s="158"/>
      <c r="DY12" s="159"/>
      <c r="DZ12" s="160"/>
      <c r="EA12" s="161"/>
      <c r="EB12" s="162"/>
      <c r="EC12" s="163"/>
      <c r="ED12" s="163"/>
      <c r="EG12" s="158"/>
      <c r="EH12" s="159"/>
      <c r="EI12" s="160"/>
      <c r="EJ12" s="161"/>
      <c r="EK12" s="162"/>
      <c r="EL12" s="163"/>
      <c r="EM12" s="163"/>
      <c r="EP12" s="158"/>
      <c r="EQ12" s="159"/>
      <c r="ER12" s="160"/>
      <c r="ES12" s="161"/>
      <c r="ET12" s="162"/>
      <c r="EU12" s="163"/>
      <c r="EV12" s="163"/>
      <c r="EY12" s="158"/>
      <c r="EZ12" s="159"/>
      <c r="FA12" s="160"/>
      <c r="FB12" s="161"/>
      <c r="FC12" s="162"/>
      <c r="FD12" s="163"/>
      <c r="FE12" s="163"/>
      <c r="FH12" s="158"/>
      <c r="FI12" s="159"/>
      <c r="FJ12" s="160"/>
      <c r="FK12" s="161"/>
      <c r="FL12" s="162"/>
      <c r="FM12" s="163"/>
      <c r="FN12" s="163"/>
      <c r="FO12" s="61"/>
      <c r="FP12" s="61"/>
      <c r="FQ12" s="158"/>
      <c r="FR12" s="159"/>
      <c r="FS12" s="160"/>
      <c r="FT12" s="161"/>
      <c r="FU12" s="162"/>
      <c r="FV12" s="163"/>
      <c r="FW12" s="163"/>
      <c r="FZ12" s="158"/>
      <c r="GA12" s="159"/>
      <c r="GB12" s="160"/>
      <c r="GC12" s="161"/>
      <c r="GD12" s="162"/>
      <c r="GE12" s="163"/>
      <c r="GF12" s="163"/>
      <c r="GI12" s="158"/>
      <c r="GJ12" s="159"/>
      <c r="GK12" s="160"/>
      <c r="GL12" s="161"/>
      <c r="GM12" s="162"/>
      <c r="GN12" s="163"/>
      <c r="GO12" s="163"/>
      <c r="GR12" s="158"/>
      <c r="GS12" s="159"/>
      <c r="GT12" s="160"/>
      <c r="GU12" s="161"/>
      <c r="GV12" s="162"/>
      <c r="GW12" s="163"/>
      <c r="GX12" s="163"/>
      <c r="GY12" s="61"/>
      <c r="GZ12" s="61"/>
      <c r="HA12" s="158"/>
      <c r="HB12" s="159"/>
      <c r="HC12" s="160"/>
      <c r="HD12" s="161"/>
      <c r="HE12" s="162"/>
      <c r="HF12" s="163"/>
      <c r="HG12" s="163"/>
      <c r="HJ12" s="158"/>
      <c r="HK12" s="159"/>
      <c r="HL12" s="160"/>
      <c r="HM12" s="161"/>
      <c r="HN12" s="162"/>
      <c r="HO12" s="163"/>
      <c r="HP12" s="163"/>
      <c r="HS12" s="158"/>
      <c r="HT12" s="159"/>
      <c r="HU12" s="160"/>
      <c r="HV12" s="161"/>
      <c r="HW12" s="162"/>
      <c r="HX12" s="163"/>
      <c r="HY12" s="163"/>
      <c r="IB12" s="158"/>
      <c r="IC12" s="159"/>
      <c r="ID12" s="160"/>
      <c r="IE12" s="161"/>
      <c r="IF12" s="162"/>
      <c r="IG12" s="163"/>
      <c r="IH12" s="163"/>
      <c r="II12" s="61"/>
      <c r="IJ12" s="61"/>
      <c r="IK12" s="158"/>
      <c r="IL12" s="159"/>
      <c r="IM12" s="160"/>
      <c r="IN12" s="161"/>
      <c r="IO12" s="162"/>
      <c r="IP12" s="163"/>
      <c r="IQ12" s="163"/>
      <c r="IT12" s="158"/>
      <c r="IU12" s="159"/>
      <c r="IV12" s="160"/>
      <c r="IW12" s="161"/>
      <c r="IX12" s="162"/>
      <c r="IY12" s="163"/>
      <c r="IZ12" s="163"/>
      <c r="JC12" s="158"/>
      <c r="JD12" s="159"/>
      <c r="JE12" s="160"/>
      <c r="JF12" s="161"/>
      <c r="JG12" s="162"/>
      <c r="JH12" s="163"/>
      <c r="JI12" s="163"/>
      <c r="JL12" s="158"/>
      <c r="JM12" s="159"/>
      <c r="JN12" s="160"/>
      <c r="JO12" s="161"/>
      <c r="JP12" s="162"/>
      <c r="JQ12" s="163"/>
      <c r="JR12" s="163"/>
    </row>
    <row r="13" spans="2:278" ht="31.5" thickTop="1" thickBot="1">
      <c r="B13" s="164">
        <v>1.1000000000000001</v>
      </c>
      <c r="C13" s="165" t="s">
        <v>178</v>
      </c>
      <c r="D13" s="166" t="s">
        <v>179</v>
      </c>
      <c r="E13" s="167">
        <v>20</v>
      </c>
      <c r="F13" s="168">
        <v>0</v>
      </c>
      <c r="G13" s="169">
        <f>ROUND((F13*E13),0)</f>
        <v>0</v>
      </c>
      <c r="H13" s="169"/>
      <c r="K13" s="164"/>
      <c r="L13" s="165"/>
      <c r="M13" s="166"/>
      <c r="N13" s="167"/>
      <c r="O13" s="168"/>
      <c r="P13" s="169"/>
      <c r="Q13" s="169"/>
      <c r="R13" s="101"/>
      <c r="S13" s="100"/>
      <c r="T13" s="164"/>
      <c r="U13" s="165"/>
      <c r="V13" s="166"/>
      <c r="W13" s="167"/>
      <c r="X13" s="168"/>
      <c r="Y13" s="169"/>
      <c r="Z13" s="169"/>
      <c r="AA13" s="100"/>
      <c r="AC13" s="164"/>
      <c r="AD13" s="165"/>
      <c r="AE13" s="166"/>
      <c r="AF13" s="167"/>
      <c r="AG13" s="168"/>
      <c r="AH13" s="169"/>
      <c r="AI13" s="169"/>
      <c r="AL13" s="164"/>
      <c r="AM13" s="165"/>
      <c r="AN13" s="166"/>
      <c r="AO13" s="167"/>
      <c r="AP13" s="168"/>
      <c r="AQ13" s="169"/>
      <c r="AR13" s="169"/>
      <c r="AU13" s="164"/>
      <c r="AV13" s="165"/>
      <c r="AW13" s="166"/>
      <c r="AX13" s="167"/>
      <c r="AY13" s="168"/>
      <c r="AZ13" s="169"/>
      <c r="BA13" s="169"/>
      <c r="BD13" s="164"/>
      <c r="BE13" s="165"/>
      <c r="BF13" s="166"/>
      <c r="BG13" s="167"/>
      <c r="BH13" s="168"/>
      <c r="BI13" s="169"/>
      <c r="BJ13" s="169"/>
      <c r="BM13" s="164"/>
      <c r="BN13" s="165"/>
      <c r="BO13" s="166"/>
      <c r="BP13" s="167"/>
      <c r="BQ13" s="168"/>
      <c r="BR13" s="169"/>
      <c r="BS13" s="169"/>
      <c r="BV13" s="164"/>
      <c r="BW13" s="165"/>
      <c r="BX13" s="166"/>
      <c r="BY13" s="167"/>
      <c r="BZ13" s="168"/>
      <c r="CA13" s="169"/>
      <c r="CB13" s="169"/>
      <c r="CE13" s="164"/>
      <c r="CF13" s="165"/>
      <c r="CG13" s="166"/>
      <c r="CH13" s="167"/>
      <c r="CI13" s="168"/>
      <c r="CJ13" s="169"/>
      <c r="CK13" s="169"/>
      <c r="CN13" s="164"/>
      <c r="CO13" s="165"/>
      <c r="CP13" s="166"/>
      <c r="CQ13" s="167"/>
      <c r="CR13" s="168"/>
      <c r="CS13" s="169"/>
      <c r="CT13" s="169"/>
      <c r="CW13" s="164"/>
      <c r="CX13" s="165"/>
      <c r="CY13" s="166"/>
      <c r="CZ13" s="167"/>
      <c r="DA13" s="168"/>
      <c r="DB13" s="169"/>
      <c r="DC13" s="169"/>
      <c r="DF13" s="164"/>
      <c r="DG13" s="165"/>
      <c r="DH13" s="166"/>
      <c r="DI13" s="167"/>
      <c r="DJ13" s="168"/>
      <c r="DK13" s="169"/>
      <c r="DL13" s="169"/>
      <c r="DO13" s="164"/>
      <c r="DP13" s="165"/>
      <c r="DQ13" s="166"/>
      <c r="DR13" s="167"/>
      <c r="DS13" s="168"/>
      <c r="DT13" s="169"/>
      <c r="DU13" s="169"/>
      <c r="DX13" s="164"/>
      <c r="DY13" s="165"/>
      <c r="DZ13" s="166"/>
      <c r="EA13" s="167"/>
      <c r="EB13" s="168"/>
      <c r="EC13" s="169"/>
      <c r="ED13" s="169"/>
      <c r="EG13" s="164"/>
      <c r="EH13" s="165"/>
      <c r="EI13" s="166"/>
      <c r="EJ13" s="167"/>
      <c r="EK13" s="168"/>
      <c r="EL13" s="169"/>
      <c r="EM13" s="169"/>
      <c r="EP13" s="164"/>
      <c r="EQ13" s="165"/>
      <c r="ER13" s="166"/>
      <c r="ES13" s="167"/>
      <c r="ET13" s="168"/>
      <c r="EU13" s="169"/>
      <c r="EV13" s="169"/>
      <c r="EY13" s="164"/>
      <c r="EZ13" s="165"/>
      <c r="FA13" s="166"/>
      <c r="FB13" s="167"/>
      <c r="FC13" s="168"/>
      <c r="FD13" s="169"/>
      <c r="FE13" s="169"/>
      <c r="FH13" s="164"/>
      <c r="FI13" s="165"/>
      <c r="FJ13" s="166"/>
      <c r="FK13" s="167"/>
      <c r="FL13" s="168"/>
      <c r="FM13" s="169"/>
      <c r="FN13" s="169"/>
      <c r="FO13" s="61"/>
      <c r="FP13" s="61"/>
      <c r="FQ13" s="164"/>
      <c r="FR13" s="165"/>
      <c r="FS13" s="166"/>
      <c r="FT13" s="167"/>
      <c r="FU13" s="168"/>
      <c r="FV13" s="169"/>
      <c r="FW13" s="169"/>
      <c r="FZ13" s="164"/>
      <c r="GA13" s="165"/>
      <c r="GB13" s="166"/>
      <c r="GC13" s="167"/>
      <c r="GD13" s="168"/>
      <c r="GE13" s="169"/>
      <c r="GF13" s="169"/>
      <c r="GI13" s="164"/>
      <c r="GJ13" s="165"/>
      <c r="GK13" s="166"/>
      <c r="GL13" s="167"/>
      <c r="GM13" s="168"/>
      <c r="GN13" s="169"/>
      <c r="GO13" s="169"/>
      <c r="GR13" s="164"/>
      <c r="GS13" s="165"/>
      <c r="GT13" s="166"/>
      <c r="GU13" s="167"/>
      <c r="GV13" s="168"/>
      <c r="GW13" s="169"/>
      <c r="GX13" s="169"/>
      <c r="GY13" s="61"/>
      <c r="GZ13" s="61"/>
      <c r="HA13" s="164"/>
      <c r="HB13" s="165"/>
      <c r="HC13" s="166"/>
      <c r="HD13" s="167"/>
      <c r="HE13" s="168"/>
      <c r="HF13" s="169"/>
      <c r="HG13" s="169"/>
      <c r="HJ13" s="164"/>
      <c r="HK13" s="165"/>
      <c r="HL13" s="166"/>
      <c r="HM13" s="167"/>
      <c r="HN13" s="168"/>
      <c r="HO13" s="169"/>
      <c r="HP13" s="169"/>
      <c r="HS13" s="164"/>
      <c r="HT13" s="165"/>
      <c r="HU13" s="166"/>
      <c r="HV13" s="167"/>
      <c r="HW13" s="168"/>
      <c r="HX13" s="169"/>
      <c r="HY13" s="169"/>
      <c r="IB13" s="164"/>
      <c r="IC13" s="165"/>
      <c r="ID13" s="166"/>
      <c r="IE13" s="167"/>
      <c r="IF13" s="168"/>
      <c r="IG13" s="169"/>
      <c r="IH13" s="169"/>
      <c r="II13" s="61"/>
      <c r="IJ13" s="61"/>
      <c r="IK13" s="164"/>
      <c r="IL13" s="165"/>
      <c r="IM13" s="166"/>
      <c r="IN13" s="167"/>
      <c r="IO13" s="168"/>
      <c r="IP13" s="169"/>
      <c r="IQ13" s="169"/>
      <c r="IT13" s="164"/>
      <c r="IU13" s="165"/>
      <c r="IV13" s="166"/>
      <c r="IW13" s="167"/>
      <c r="IX13" s="168"/>
      <c r="IY13" s="169"/>
      <c r="IZ13" s="169"/>
      <c r="JC13" s="164"/>
      <c r="JD13" s="165"/>
      <c r="JE13" s="166"/>
      <c r="JF13" s="167"/>
      <c r="JG13" s="168"/>
      <c r="JH13" s="169"/>
      <c r="JI13" s="169"/>
      <c r="JL13" s="164"/>
      <c r="JM13" s="165"/>
      <c r="JN13" s="166"/>
      <c r="JO13" s="167"/>
      <c r="JP13" s="168"/>
      <c r="JQ13" s="169"/>
      <c r="JR13" s="169"/>
    </row>
    <row r="14" spans="2:278" ht="76.5" thickTop="1" thickBot="1">
      <c r="B14" s="170">
        <v>1.2</v>
      </c>
      <c r="C14" s="171" t="s">
        <v>180</v>
      </c>
      <c r="D14" s="166" t="s">
        <v>148</v>
      </c>
      <c r="E14" s="167">
        <v>10</v>
      </c>
      <c r="F14" s="168">
        <v>0</v>
      </c>
      <c r="G14" s="169">
        <f t="shared" ref="G14:G30" si="0">ROUND((F14*E14),0)</f>
        <v>0</v>
      </c>
      <c r="H14" s="169"/>
      <c r="K14" s="170"/>
      <c r="L14" s="171"/>
      <c r="M14" s="166"/>
      <c r="N14" s="167"/>
      <c r="O14" s="168"/>
      <c r="P14" s="169"/>
      <c r="Q14" s="169"/>
      <c r="R14" s="101"/>
      <c r="S14" s="100"/>
      <c r="T14" s="170"/>
      <c r="U14" s="171"/>
      <c r="V14" s="166"/>
      <c r="W14" s="167"/>
      <c r="X14" s="168"/>
      <c r="Y14" s="169"/>
      <c r="Z14" s="169"/>
      <c r="AA14" s="100"/>
      <c r="AC14" s="170"/>
      <c r="AD14" s="171"/>
      <c r="AE14" s="166"/>
      <c r="AF14" s="167"/>
      <c r="AG14" s="168"/>
      <c r="AH14" s="169"/>
      <c r="AI14" s="169"/>
      <c r="AL14" s="170"/>
      <c r="AM14" s="171"/>
      <c r="AN14" s="166"/>
      <c r="AO14" s="167"/>
      <c r="AP14" s="168"/>
      <c r="AQ14" s="169"/>
      <c r="AR14" s="169"/>
      <c r="AU14" s="170"/>
      <c r="AV14" s="171"/>
      <c r="AW14" s="166"/>
      <c r="AX14" s="167"/>
      <c r="AY14" s="168"/>
      <c r="AZ14" s="169"/>
      <c r="BA14" s="169"/>
      <c r="BD14" s="170"/>
      <c r="BE14" s="171"/>
      <c r="BF14" s="166"/>
      <c r="BG14" s="167"/>
      <c r="BH14" s="168"/>
      <c r="BI14" s="169"/>
      <c r="BJ14" s="169"/>
      <c r="BM14" s="170"/>
      <c r="BN14" s="171"/>
      <c r="BO14" s="166"/>
      <c r="BP14" s="167"/>
      <c r="BQ14" s="168"/>
      <c r="BR14" s="169"/>
      <c r="BS14" s="169"/>
      <c r="BV14" s="170"/>
      <c r="BW14" s="171"/>
      <c r="BX14" s="166"/>
      <c r="BY14" s="167"/>
      <c r="BZ14" s="168"/>
      <c r="CA14" s="169"/>
      <c r="CB14" s="169"/>
      <c r="CE14" s="170"/>
      <c r="CF14" s="171"/>
      <c r="CG14" s="166"/>
      <c r="CH14" s="167"/>
      <c r="CI14" s="168"/>
      <c r="CJ14" s="169"/>
      <c r="CK14" s="169"/>
      <c r="CN14" s="170"/>
      <c r="CO14" s="171"/>
      <c r="CP14" s="166"/>
      <c r="CQ14" s="167"/>
      <c r="CR14" s="168"/>
      <c r="CS14" s="169"/>
      <c r="CT14" s="169"/>
      <c r="CW14" s="170"/>
      <c r="CX14" s="171"/>
      <c r="CY14" s="166"/>
      <c r="CZ14" s="167"/>
      <c r="DA14" s="168"/>
      <c r="DB14" s="169"/>
      <c r="DC14" s="169"/>
      <c r="DF14" s="170"/>
      <c r="DG14" s="171"/>
      <c r="DH14" s="166"/>
      <c r="DI14" s="167"/>
      <c r="DJ14" s="168"/>
      <c r="DK14" s="169"/>
      <c r="DL14" s="169"/>
      <c r="DO14" s="170"/>
      <c r="DP14" s="171"/>
      <c r="DQ14" s="166"/>
      <c r="DR14" s="167"/>
      <c r="DS14" s="168"/>
      <c r="DT14" s="169"/>
      <c r="DU14" s="169"/>
      <c r="DX14" s="170"/>
      <c r="DY14" s="171"/>
      <c r="DZ14" s="166"/>
      <c r="EA14" s="167"/>
      <c r="EB14" s="168"/>
      <c r="EC14" s="169"/>
      <c r="ED14" s="169"/>
      <c r="EG14" s="170"/>
      <c r="EH14" s="171"/>
      <c r="EI14" s="166"/>
      <c r="EJ14" s="167"/>
      <c r="EK14" s="168"/>
      <c r="EL14" s="169"/>
      <c r="EM14" s="169"/>
      <c r="EP14" s="170"/>
      <c r="EQ14" s="171"/>
      <c r="ER14" s="166"/>
      <c r="ES14" s="167"/>
      <c r="ET14" s="168"/>
      <c r="EU14" s="169"/>
      <c r="EV14" s="169"/>
      <c r="EY14" s="170"/>
      <c r="EZ14" s="171"/>
      <c r="FA14" s="166"/>
      <c r="FB14" s="167"/>
      <c r="FC14" s="168"/>
      <c r="FD14" s="169"/>
      <c r="FE14" s="169"/>
      <c r="FH14" s="170"/>
      <c r="FI14" s="171"/>
      <c r="FJ14" s="166"/>
      <c r="FK14" s="167"/>
      <c r="FL14" s="168"/>
      <c r="FM14" s="169"/>
      <c r="FN14" s="169"/>
      <c r="FO14" s="61"/>
      <c r="FP14" s="61"/>
      <c r="FQ14" s="170"/>
      <c r="FR14" s="171"/>
      <c r="FS14" s="166"/>
      <c r="FT14" s="167"/>
      <c r="FU14" s="168"/>
      <c r="FV14" s="169"/>
      <c r="FW14" s="169"/>
      <c r="FZ14" s="170"/>
      <c r="GA14" s="171"/>
      <c r="GB14" s="166"/>
      <c r="GC14" s="167"/>
      <c r="GD14" s="168"/>
      <c r="GE14" s="169"/>
      <c r="GF14" s="169"/>
      <c r="GI14" s="170"/>
      <c r="GJ14" s="171"/>
      <c r="GK14" s="166"/>
      <c r="GL14" s="167"/>
      <c r="GM14" s="168"/>
      <c r="GN14" s="169"/>
      <c r="GO14" s="169"/>
      <c r="GR14" s="170"/>
      <c r="GS14" s="171"/>
      <c r="GT14" s="166"/>
      <c r="GU14" s="167"/>
      <c r="GV14" s="168"/>
      <c r="GW14" s="169"/>
      <c r="GX14" s="169"/>
      <c r="GY14" s="61"/>
      <c r="GZ14" s="61"/>
      <c r="HA14" s="170"/>
      <c r="HB14" s="171"/>
      <c r="HC14" s="166"/>
      <c r="HD14" s="167"/>
      <c r="HE14" s="168"/>
      <c r="HF14" s="169"/>
      <c r="HG14" s="169"/>
      <c r="HJ14" s="170"/>
      <c r="HK14" s="171"/>
      <c r="HL14" s="166"/>
      <c r="HM14" s="167"/>
      <c r="HN14" s="168"/>
      <c r="HO14" s="169"/>
      <c r="HP14" s="169"/>
      <c r="HS14" s="170"/>
      <c r="HT14" s="171"/>
      <c r="HU14" s="166"/>
      <c r="HV14" s="167"/>
      <c r="HW14" s="168"/>
      <c r="HX14" s="169"/>
      <c r="HY14" s="169"/>
      <c r="IB14" s="170"/>
      <c r="IC14" s="171"/>
      <c r="ID14" s="166"/>
      <c r="IE14" s="167"/>
      <c r="IF14" s="168"/>
      <c r="IG14" s="169"/>
      <c r="IH14" s="169"/>
      <c r="II14" s="61"/>
      <c r="IJ14" s="61"/>
      <c r="IK14" s="170"/>
      <c r="IL14" s="171"/>
      <c r="IM14" s="166"/>
      <c r="IN14" s="167"/>
      <c r="IO14" s="168"/>
      <c r="IP14" s="169"/>
      <c r="IQ14" s="169"/>
      <c r="IT14" s="170"/>
      <c r="IU14" s="171"/>
      <c r="IV14" s="166"/>
      <c r="IW14" s="167"/>
      <c r="IX14" s="168"/>
      <c r="IY14" s="169"/>
      <c r="IZ14" s="169"/>
      <c r="JC14" s="170"/>
      <c r="JD14" s="171"/>
      <c r="JE14" s="166"/>
      <c r="JF14" s="167"/>
      <c r="JG14" s="168"/>
      <c r="JH14" s="169"/>
      <c r="JI14" s="169"/>
      <c r="JL14" s="170"/>
      <c r="JM14" s="171"/>
      <c r="JN14" s="166"/>
      <c r="JO14" s="167"/>
      <c r="JP14" s="168"/>
      <c r="JQ14" s="169"/>
      <c r="JR14" s="169"/>
    </row>
    <row r="15" spans="2:278" ht="31.5" thickTop="1" thickBot="1">
      <c r="B15" s="172">
        <v>1.3</v>
      </c>
      <c r="C15" s="171" t="s">
        <v>181</v>
      </c>
      <c r="D15" s="166" t="s">
        <v>147</v>
      </c>
      <c r="E15" s="167">
        <v>10</v>
      </c>
      <c r="F15" s="168">
        <v>0</v>
      </c>
      <c r="G15" s="169">
        <f>ROUND((F15*E15),0)</f>
        <v>0</v>
      </c>
      <c r="H15" s="169"/>
      <c r="K15" s="172"/>
      <c r="L15" s="171"/>
      <c r="M15" s="166"/>
      <c r="N15" s="167"/>
      <c r="O15" s="168"/>
      <c r="P15" s="169"/>
      <c r="Q15" s="169"/>
      <c r="R15" s="101"/>
      <c r="S15" s="100"/>
      <c r="T15" s="172"/>
      <c r="U15" s="171"/>
      <c r="V15" s="166"/>
      <c r="W15" s="167"/>
      <c r="X15" s="168"/>
      <c r="Y15" s="169"/>
      <c r="Z15" s="169"/>
      <c r="AA15" s="100"/>
      <c r="AC15" s="172"/>
      <c r="AD15" s="171"/>
      <c r="AE15" s="166"/>
      <c r="AF15" s="167"/>
      <c r="AG15" s="168"/>
      <c r="AH15" s="169"/>
      <c r="AI15" s="169"/>
      <c r="AL15" s="172"/>
      <c r="AM15" s="171"/>
      <c r="AN15" s="166"/>
      <c r="AO15" s="167"/>
      <c r="AP15" s="168"/>
      <c r="AQ15" s="169"/>
      <c r="AR15" s="169"/>
      <c r="AU15" s="172"/>
      <c r="AV15" s="171"/>
      <c r="AW15" s="166"/>
      <c r="AX15" s="167"/>
      <c r="AY15" s="168"/>
      <c r="AZ15" s="169"/>
      <c r="BA15" s="169"/>
      <c r="BD15" s="172"/>
      <c r="BE15" s="171"/>
      <c r="BF15" s="166"/>
      <c r="BG15" s="167"/>
      <c r="BH15" s="168"/>
      <c r="BI15" s="169"/>
      <c r="BJ15" s="169"/>
      <c r="BM15" s="172"/>
      <c r="BN15" s="171"/>
      <c r="BO15" s="166"/>
      <c r="BP15" s="167"/>
      <c r="BQ15" s="168"/>
      <c r="BR15" s="169"/>
      <c r="BS15" s="169"/>
      <c r="BV15" s="172"/>
      <c r="BW15" s="171"/>
      <c r="BX15" s="166"/>
      <c r="BY15" s="167"/>
      <c r="BZ15" s="168"/>
      <c r="CA15" s="169"/>
      <c r="CB15" s="169"/>
      <c r="CE15" s="172"/>
      <c r="CF15" s="171"/>
      <c r="CG15" s="166"/>
      <c r="CH15" s="167"/>
      <c r="CI15" s="168"/>
      <c r="CJ15" s="169"/>
      <c r="CK15" s="169"/>
      <c r="CN15" s="172"/>
      <c r="CO15" s="171"/>
      <c r="CP15" s="166"/>
      <c r="CQ15" s="167"/>
      <c r="CR15" s="168"/>
      <c r="CS15" s="169"/>
      <c r="CT15" s="169"/>
      <c r="CW15" s="172"/>
      <c r="CX15" s="171"/>
      <c r="CY15" s="166"/>
      <c r="CZ15" s="167"/>
      <c r="DA15" s="168"/>
      <c r="DB15" s="169"/>
      <c r="DC15" s="169"/>
      <c r="DF15" s="172"/>
      <c r="DG15" s="171"/>
      <c r="DH15" s="166"/>
      <c r="DI15" s="167"/>
      <c r="DJ15" s="168"/>
      <c r="DK15" s="169"/>
      <c r="DL15" s="169"/>
      <c r="DO15" s="172"/>
      <c r="DP15" s="171"/>
      <c r="DQ15" s="166"/>
      <c r="DR15" s="167"/>
      <c r="DS15" s="168"/>
      <c r="DT15" s="169"/>
      <c r="DU15" s="169"/>
      <c r="DX15" s="172"/>
      <c r="DY15" s="171"/>
      <c r="DZ15" s="166"/>
      <c r="EA15" s="167"/>
      <c r="EB15" s="168"/>
      <c r="EC15" s="169"/>
      <c r="ED15" s="169"/>
      <c r="EG15" s="172"/>
      <c r="EH15" s="171"/>
      <c r="EI15" s="166"/>
      <c r="EJ15" s="167"/>
      <c r="EK15" s="168"/>
      <c r="EL15" s="169"/>
      <c r="EM15" s="169"/>
      <c r="EP15" s="172"/>
      <c r="EQ15" s="171"/>
      <c r="ER15" s="166"/>
      <c r="ES15" s="167"/>
      <c r="ET15" s="168"/>
      <c r="EU15" s="169"/>
      <c r="EV15" s="169"/>
      <c r="EY15" s="172"/>
      <c r="EZ15" s="171"/>
      <c r="FA15" s="166"/>
      <c r="FB15" s="167"/>
      <c r="FC15" s="168"/>
      <c r="FD15" s="169"/>
      <c r="FE15" s="169"/>
      <c r="FH15" s="172"/>
      <c r="FI15" s="171"/>
      <c r="FJ15" s="166"/>
      <c r="FK15" s="167"/>
      <c r="FL15" s="168"/>
      <c r="FM15" s="169"/>
      <c r="FN15" s="169"/>
      <c r="FO15" s="61"/>
      <c r="FP15" s="61"/>
      <c r="FQ15" s="172"/>
      <c r="FR15" s="171"/>
      <c r="FS15" s="166"/>
      <c r="FT15" s="167"/>
      <c r="FU15" s="168"/>
      <c r="FV15" s="169"/>
      <c r="FW15" s="169"/>
      <c r="FZ15" s="172"/>
      <c r="GA15" s="171"/>
      <c r="GB15" s="166"/>
      <c r="GC15" s="167"/>
      <c r="GD15" s="168"/>
      <c r="GE15" s="169"/>
      <c r="GF15" s="169"/>
      <c r="GI15" s="172"/>
      <c r="GJ15" s="171"/>
      <c r="GK15" s="166"/>
      <c r="GL15" s="167"/>
      <c r="GM15" s="168"/>
      <c r="GN15" s="169"/>
      <c r="GO15" s="169"/>
      <c r="GR15" s="172"/>
      <c r="GS15" s="171"/>
      <c r="GT15" s="166"/>
      <c r="GU15" s="167"/>
      <c r="GV15" s="168"/>
      <c r="GW15" s="169"/>
      <c r="GX15" s="169"/>
      <c r="GY15" s="61"/>
      <c r="GZ15" s="61"/>
      <c r="HA15" s="172"/>
      <c r="HB15" s="171"/>
      <c r="HC15" s="166"/>
      <c r="HD15" s="167"/>
      <c r="HE15" s="168"/>
      <c r="HF15" s="169"/>
      <c r="HG15" s="169"/>
      <c r="HJ15" s="172"/>
      <c r="HK15" s="171"/>
      <c r="HL15" s="166"/>
      <c r="HM15" s="167"/>
      <c r="HN15" s="168"/>
      <c r="HO15" s="169"/>
      <c r="HP15" s="169"/>
      <c r="HS15" s="172"/>
      <c r="HT15" s="171"/>
      <c r="HU15" s="166"/>
      <c r="HV15" s="167"/>
      <c r="HW15" s="168"/>
      <c r="HX15" s="169"/>
      <c r="HY15" s="169"/>
      <c r="IB15" s="172"/>
      <c r="IC15" s="171"/>
      <c r="ID15" s="166"/>
      <c r="IE15" s="167"/>
      <c r="IF15" s="168"/>
      <c r="IG15" s="169"/>
      <c r="IH15" s="169"/>
      <c r="II15" s="61"/>
      <c r="IJ15" s="61"/>
      <c r="IK15" s="172"/>
      <c r="IL15" s="171"/>
      <c r="IM15" s="166"/>
      <c r="IN15" s="167"/>
      <c r="IO15" s="168"/>
      <c r="IP15" s="169"/>
      <c r="IQ15" s="169"/>
      <c r="IT15" s="172"/>
      <c r="IU15" s="171"/>
      <c r="IV15" s="166"/>
      <c r="IW15" s="167"/>
      <c r="IX15" s="168"/>
      <c r="IY15" s="169"/>
      <c r="IZ15" s="169"/>
      <c r="JC15" s="172"/>
      <c r="JD15" s="171"/>
      <c r="JE15" s="166"/>
      <c r="JF15" s="167"/>
      <c r="JG15" s="168"/>
      <c r="JH15" s="169"/>
      <c r="JI15" s="169"/>
      <c r="JL15" s="172"/>
      <c r="JM15" s="171"/>
      <c r="JN15" s="166"/>
      <c r="JO15" s="167"/>
      <c r="JP15" s="168"/>
      <c r="JQ15" s="169"/>
      <c r="JR15" s="169"/>
    </row>
    <row r="16" spans="2:278" ht="31.5" thickTop="1" thickBot="1">
      <c r="B16" s="172">
        <v>1.4</v>
      </c>
      <c r="C16" s="173" t="s">
        <v>182</v>
      </c>
      <c r="D16" s="166" t="s">
        <v>148</v>
      </c>
      <c r="E16" s="167">
        <v>95</v>
      </c>
      <c r="F16" s="168">
        <v>0</v>
      </c>
      <c r="G16" s="169">
        <f t="shared" si="0"/>
        <v>0</v>
      </c>
      <c r="H16" s="169"/>
      <c r="K16" s="172"/>
      <c r="L16" s="173"/>
      <c r="M16" s="166"/>
      <c r="N16" s="167"/>
      <c r="O16" s="168"/>
      <c r="P16" s="169"/>
      <c r="Q16" s="169"/>
      <c r="R16" s="101"/>
      <c r="S16" s="100"/>
      <c r="T16" s="172"/>
      <c r="U16" s="173"/>
      <c r="V16" s="166"/>
      <c r="W16" s="167"/>
      <c r="X16" s="168"/>
      <c r="Y16" s="169"/>
      <c r="Z16" s="169"/>
      <c r="AA16" s="100"/>
      <c r="AC16" s="172"/>
      <c r="AD16" s="173"/>
      <c r="AE16" s="166"/>
      <c r="AF16" s="167"/>
      <c r="AG16" s="168"/>
      <c r="AH16" s="169"/>
      <c r="AI16" s="169"/>
      <c r="AL16" s="172"/>
      <c r="AM16" s="173"/>
      <c r="AN16" s="166"/>
      <c r="AO16" s="167"/>
      <c r="AP16" s="168"/>
      <c r="AQ16" s="169"/>
      <c r="AR16" s="169"/>
      <c r="AU16" s="172"/>
      <c r="AV16" s="173"/>
      <c r="AW16" s="166"/>
      <c r="AX16" s="167"/>
      <c r="AY16" s="168"/>
      <c r="AZ16" s="169"/>
      <c r="BA16" s="169"/>
      <c r="BD16" s="172"/>
      <c r="BE16" s="173"/>
      <c r="BF16" s="166"/>
      <c r="BG16" s="167"/>
      <c r="BH16" s="168"/>
      <c r="BI16" s="169"/>
      <c r="BJ16" s="169"/>
      <c r="BM16" s="172"/>
      <c r="BN16" s="173"/>
      <c r="BO16" s="166"/>
      <c r="BP16" s="167"/>
      <c r="BQ16" s="168"/>
      <c r="BR16" s="169"/>
      <c r="BS16" s="169"/>
      <c r="BV16" s="172"/>
      <c r="BW16" s="173"/>
      <c r="BX16" s="166"/>
      <c r="BY16" s="167"/>
      <c r="BZ16" s="168"/>
      <c r="CA16" s="169"/>
      <c r="CB16" s="169"/>
      <c r="CE16" s="172"/>
      <c r="CF16" s="173"/>
      <c r="CG16" s="166"/>
      <c r="CH16" s="167"/>
      <c r="CI16" s="168"/>
      <c r="CJ16" s="169"/>
      <c r="CK16" s="169"/>
      <c r="CN16" s="172"/>
      <c r="CO16" s="173"/>
      <c r="CP16" s="166"/>
      <c r="CQ16" s="167"/>
      <c r="CR16" s="168"/>
      <c r="CS16" s="169"/>
      <c r="CT16" s="169"/>
      <c r="CW16" s="172"/>
      <c r="CX16" s="173"/>
      <c r="CY16" s="166"/>
      <c r="CZ16" s="167"/>
      <c r="DA16" s="168"/>
      <c r="DB16" s="169"/>
      <c r="DC16" s="169"/>
      <c r="DF16" s="172"/>
      <c r="DG16" s="173"/>
      <c r="DH16" s="166"/>
      <c r="DI16" s="167"/>
      <c r="DJ16" s="168"/>
      <c r="DK16" s="169"/>
      <c r="DL16" s="169"/>
      <c r="DO16" s="172"/>
      <c r="DP16" s="173"/>
      <c r="DQ16" s="166"/>
      <c r="DR16" s="167"/>
      <c r="DS16" s="168"/>
      <c r="DT16" s="169"/>
      <c r="DU16" s="169"/>
      <c r="DX16" s="172"/>
      <c r="DY16" s="173"/>
      <c r="DZ16" s="166"/>
      <c r="EA16" s="167"/>
      <c r="EB16" s="168"/>
      <c r="EC16" s="169"/>
      <c r="ED16" s="169"/>
      <c r="EG16" s="172"/>
      <c r="EH16" s="173"/>
      <c r="EI16" s="166"/>
      <c r="EJ16" s="167"/>
      <c r="EK16" s="168"/>
      <c r="EL16" s="169"/>
      <c r="EM16" s="169"/>
      <c r="EP16" s="172"/>
      <c r="EQ16" s="173"/>
      <c r="ER16" s="166"/>
      <c r="ES16" s="167"/>
      <c r="ET16" s="168"/>
      <c r="EU16" s="169"/>
      <c r="EV16" s="169"/>
      <c r="EY16" s="172"/>
      <c r="EZ16" s="173"/>
      <c r="FA16" s="166"/>
      <c r="FB16" s="167"/>
      <c r="FC16" s="168"/>
      <c r="FD16" s="169"/>
      <c r="FE16" s="169"/>
      <c r="FH16" s="172"/>
      <c r="FI16" s="173"/>
      <c r="FJ16" s="166"/>
      <c r="FK16" s="167"/>
      <c r="FL16" s="168"/>
      <c r="FM16" s="169"/>
      <c r="FN16" s="169"/>
      <c r="FO16" s="61"/>
      <c r="FP16" s="61"/>
      <c r="FQ16" s="172"/>
      <c r="FR16" s="173"/>
      <c r="FS16" s="166"/>
      <c r="FT16" s="167"/>
      <c r="FU16" s="168"/>
      <c r="FV16" s="169"/>
      <c r="FW16" s="169"/>
      <c r="FZ16" s="172"/>
      <c r="GA16" s="173"/>
      <c r="GB16" s="166"/>
      <c r="GC16" s="167"/>
      <c r="GD16" s="168"/>
      <c r="GE16" s="169"/>
      <c r="GF16" s="169"/>
      <c r="GI16" s="172"/>
      <c r="GJ16" s="173"/>
      <c r="GK16" s="166"/>
      <c r="GL16" s="167"/>
      <c r="GM16" s="168"/>
      <c r="GN16" s="169"/>
      <c r="GO16" s="169"/>
      <c r="GR16" s="172"/>
      <c r="GS16" s="173"/>
      <c r="GT16" s="166"/>
      <c r="GU16" s="167"/>
      <c r="GV16" s="168"/>
      <c r="GW16" s="169"/>
      <c r="GX16" s="169"/>
      <c r="GY16" s="61"/>
      <c r="GZ16" s="61"/>
      <c r="HA16" s="172"/>
      <c r="HB16" s="173"/>
      <c r="HC16" s="166"/>
      <c r="HD16" s="167"/>
      <c r="HE16" s="168"/>
      <c r="HF16" s="169"/>
      <c r="HG16" s="169"/>
      <c r="HJ16" s="172"/>
      <c r="HK16" s="173"/>
      <c r="HL16" s="166"/>
      <c r="HM16" s="167"/>
      <c r="HN16" s="168"/>
      <c r="HO16" s="169"/>
      <c r="HP16" s="169"/>
      <c r="HS16" s="172"/>
      <c r="HT16" s="173"/>
      <c r="HU16" s="166"/>
      <c r="HV16" s="167"/>
      <c r="HW16" s="168"/>
      <c r="HX16" s="169"/>
      <c r="HY16" s="169"/>
      <c r="IB16" s="172"/>
      <c r="IC16" s="173"/>
      <c r="ID16" s="166"/>
      <c r="IE16" s="167"/>
      <c r="IF16" s="168"/>
      <c r="IG16" s="169"/>
      <c r="IH16" s="169"/>
      <c r="II16" s="61"/>
      <c r="IJ16" s="61"/>
      <c r="IK16" s="172"/>
      <c r="IL16" s="173"/>
      <c r="IM16" s="166"/>
      <c r="IN16" s="167"/>
      <c r="IO16" s="168"/>
      <c r="IP16" s="169"/>
      <c r="IQ16" s="169"/>
      <c r="IT16" s="172"/>
      <c r="IU16" s="173"/>
      <c r="IV16" s="166"/>
      <c r="IW16" s="167"/>
      <c r="IX16" s="168"/>
      <c r="IY16" s="169"/>
      <c r="IZ16" s="169"/>
      <c r="JC16" s="172"/>
      <c r="JD16" s="173"/>
      <c r="JE16" s="166"/>
      <c r="JF16" s="167"/>
      <c r="JG16" s="168"/>
      <c r="JH16" s="169"/>
      <c r="JI16" s="169"/>
      <c r="JL16" s="172"/>
      <c r="JM16" s="173"/>
      <c r="JN16" s="166"/>
      <c r="JO16" s="167"/>
      <c r="JP16" s="168"/>
      <c r="JQ16" s="169"/>
      <c r="JR16" s="169"/>
    </row>
    <row r="17" spans="2:278" ht="31.5" thickTop="1" thickBot="1">
      <c r="B17" s="172">
        <v>1.5</v>
      </c>
      <c r="C17" s="173" t="s">
        <v>183</v>
      </c>
      <c r="D17" s="166" t="s">
        <v>184</v>
      </c>
      <c r="E17" s="167">
        <v>1</v>
      </c>
      <c r="F17" s="168">
        <v>0</v>
      </c>
      <c r="G17" s="169">
        <f t="shared" si="0"/>
        <v>0</v>
      </c>
      <c r="H17" s="169"/>
      <c r="K17" s="172"/>
      <c r="L17" s="173"/>
      <c r="M17" s="166"/>
      <c r="N17" s="167"/>
      <c r="O17" s="168"/>
      <c r="P17" s="169"/>
      <c r="Q17" s="169"/>
      <c r="R17" s="101"/>
      <c r="S17" s="100"/>
      <c r="T17" s="172"/>
      <c r="U17" s="173"/>
      <c r="V17" s="166"/>
      <c r="W17" s="167"/>
      <c r="X17" s="168"/>
      <c r="Y17" s="169"/>
      <c r="Z17" s="169"/>
      <c r="AA17" s="100"/>
      <c r="AC17" s="172"/>
      <c r="AD17" s="173"/>
      <c r="AE17" s="166"/>
      <c r="AF17" s="167"/>
      <c r="AG17" s="168"/>
      <c r="AH17" s="169"/>
      <c r="AI17" s="169"/>
      <c r="AL17" s="172"/>
      <c r="AM17" s="173"/>
      <c r="AN17" s="166"/>
      <c r="AO17" s="167"/>
      <c r="AP17" s="168"/>
      <c r="AQ17" s="169"/>
      <c r="AR17" s="169"/>
      <c r="AU17" s="172"/>
      <c r="AV17" s="173"/>
      <c r="AW17" s="166"/>
      <c r="AX17" s="167"/>
      <c r="AY17" s="168"/>
      <c r="AZ17" s="169"/>
      <c r="BA17" s="169"/>
      <c r="BD17" s="172"/>
      <c r="BE17" s="173"/>
      <c r="BF17" s="166"/>
      <c r="BG17" s="167"/>
      <c r="BH17" s="168"/>
      <c r="BI17" s="169"/>
      <c r="BJ17" s="169"/>
      <c r="BM17" s="172"/>
      <c r="BN17" s="173"/>
      <c r="BO17" s="166"/>
      <c r="BP17" s="167"/>
      <c r="BQ17" s="168"/>
      <c r="BR17" s="169"/>
      <c r="BS17" s="169"/>
      <c r="BV17" s="172"/>
      <c r="BW17" s="173"/>
      <c r="BX17" s="166"/>
      <c r="BY17" s="167"/>
      <c r="BZ17" s="168"/>
      <c r="CA17" s="169"/>
      <c r="CB17" s="169"/>
      <c r="CE17" s="172"/>
      <c r="CF17" s="173"/>
      <c r="CG17" s="166"/>
      <c r="CH17" s="167"/>
      <c r="CI17" s="168"/>
      <c r="CJ17" s="169"/>
      <c r="CK17" s="169"/>
      <c r="CN17" s="172"/>
      <c r="CO17" s="173"/>
      <c r="CP17" s="166"/>
      <c r="CQ17" s="167"/>
      <c r="CR17" s="168"/>
      <c r="CS17" s="169"/>
      <c r="CT17" s="169"/>
      <c r="CW17" s="172"/>
      <c r="CX17" s="173"/>
      <c r="CY17" s="166"/>
      <c r="CZ17" s="167"/>
      <c r="DA17" s="168"/>
      <c r="DB17" s="169"/>
      <c r="DC17" s="169"/>
      <c r="DF17" s="172"/>
      <c r="DG17" s="173"/>
      <c r="DH17" s="166"/>
      <c r="DI17" s="167"/>
      <c r="DJ17" s="168"/>
      <c r="DK17" s="169"/>
      <c r="DL17" s="169"/>
      <c r="DO17" s="172"/>
      <c r="DP17" s="173"/>
      <c r="DQ17" s="166"/>
      <c r="DR17" s="167"/>
      <c r="DS17" s="168"/>
      <c r="DT17" s="169"/>
      <c r="DU17" s="169"/>
      <c r="DX17" s="172"/>
      <c r="DY17" s="173"/>
      <c r="DZ17" s="166"/>
      <c r="EA17" s="167"/>
      <c r="EB17" s="168"/>
      <c r="EC17" s="169"/>
      <c r="ED17" s="169"/>
      <c r="EG17" s="172"/>
      <c r="EH17" s="173"/>
      <c r="EI17" s="166"/>
      <c r="EJ17" s="167"/>
      <c r="EK17" s="168"/>
      <c r="EL17" s="169"/>
      <c r="EM17" s="169"/>
      <c r="EP17" s="172"/>
      <c r="EQ17" s="173"/>
      <c r="ER17" s="166"/>
      <c r="ES17" s="167"/>
      <c r="ET17" s="168"/>
      <c r="EU17" s="169"/>
      <c r="EV17" s="169"/>
      <c r="EY17" s="172"/>
      <c r="EZ17" s="173"/>
      <c r="FA17" s="166"/>
      <c r="FB17" s="167"/>
      <c r="FC17" s="168"/>
      <c r="FD17" s="169"/>
      <c r="FE17" s="169"/>
      <c r="FH17" s="172"/>
      <c r="FI17" s="173"/>
      <c r="FJ17" s="166"/>
      <c r="FK17" s="167"/>
      <c r="FL17" s="168"/>
      <c r="FM17" s="169"/>
      <c r="FN17" s="169"/>
      <c r="FO17" s="61"/>
      <c r="FP17" s="61"/>
      <c r="FQ17" s="172"/>
      <c r="FR17" s="173"/>
      <c r="FS17" s="166"/>
      <c r="FT17" s="167"/>
      <c r="FU17" s="168"/>
      <c r="FV17" s="169"/>
      <c r="FW17" s="169"/>
      <c r="FZ17" s="172"/>
      <c r="GA17" s="173"/>
      <c r="GB17" s="166"/>
      <c r="GC17" s="167"/>
      <c r="GD17" s="168"/>
      <c r="GE17" s="169"/>
      <c r="GF17" s="169"/>
      <c r="GI17" s="172"/>
      <c r="GJ17" s="173"/>
      <c r="GK17" s="166"/>
      <c r="GL17" s="167"/>
      <c r="GM17" s="168"/>
      <c r="GN17" s="169"/>
      <c r="GO17" s="169"/>
      <c r="GR17" s="172"/>
      <c r="GS17" s="173"/>
      <c r="GT17" s="166"/>
      <c r="GU17" s="167"/>
      <c r="GV17" s="168"/>
      <c r="GW17" s="169"/>
      <c r="GX17" s="169"/>
      <c r="GY17" s="61"/>
      <c r="GZ17" s="61"/>
      <c r="HA17" s="172"/>
      <c r="HB17" s="173"/>
      <c r="HC17" s="166"/>
      <c r="HD17" s="167"/>
      <c r="HE17" s="168"/>
      <c r="HF17" s="169"/>
      <c r="HG17" s="169"/>
      <c r="HJ17" s="172"/>
      <c r="HK17" s="173"/>
      <c r="HL17" s="166"/>
      <c r="HM17" s="167"/>
      <c r="HN17" s="168"/>
      <c r="HO17" s="169"/>
      <c r="HP17" s="169"/>
      <c r="HS17" s="172"/>
      <c r="HT17" s="173"/>
      <c r="HU17" s="166"/>
      <c r="HV17" s="167"/>
      <c r="HW17" s="168"/>
      <c r="HX17" s="169"/>
      <c r="HY17" s="169"/>
      <c r="IB17" s="172"/>
      <c r="IC17" s="173"/>
      <c r="ID17" s="166"/>
      <c r="IE17" s="167"/>
      <c r="IF17" s="168"/>
      <c r="IG17" s="169"/>
      <c r="IH17" s="169"/>
      <c r="II17" s="61"/>
      <c r="IJ17" s="61"/>
      <c r="IK17" s="172"/>
      <c r="IL17" s="173"/>
      <c r="IM17" s="166"/>
      <c r="IN17" s="167"/>
      <c r="IO17" s="168"/>
      <c r="IP17" s="169"/>
      <c r="IQ17" s="169"/>
      <c r="IT17" s="172"/>
      <c r="IU17" s="173"/>
      <c r="IV17" s="166"/>
      <c r="IW17" s="167"/>
      <c r="IX17" s="168"/>
      <c r="IY17" s="169"/>
      <c r="IZ17" s="169"/>
      <c r="JC17" s="172"/>
      <c r="JD17" s="173"/>
      <c r="JE17" s="166"/>
      <c r="JF17" s="167"/>
      <c r="JG17" s="168"/>
      <c r="JH17" s="169"/>
      <c r="JI17" s="169"/>
      <c r="JL17" s="172"/>
      <c r="JM17" s="173"/>
      <c r="JN17" s="166"/>
      <c r="JO17" s="167"/>
      <c r="JP17" s="168"/>
      <c r="JQ17" s="169"/>
      <c r="JR17" s="169"/>
    </row>
    <row r="18" spans="2:278" ht="16.5" thickTop="1" thickBot="1">
      <c r="B18" s="174" t="s">
        <v>185</v>
      </c>
      <c r="C18" s="175" t="s">
        <v>186</v>
      </c>
      <c r="D18" s="176"/>
      <c r="E18" s="177"/>
      <c r="F18" s="178"/>
      <c r="G18" s="179"/>
      <c r="H18" s="179"/>
      <c r="K18" s="174"/>
      <c r="L18" s="175"/>
      <c r="M18" s="176"/>
      <c r="N18" s="177"/>
      <c r="O18" s="178"/>
      <c r="P18" s="179"/>
      <c r="Q18" s="179"/>
      <c r="R18" s="101"/>
      <c r="S18" s="100"/>
      <c r="T18" s="174"/>
      <c r="U18" s="175"/>
      <c r="V18" s="176"/>
      <c r="W18" s="177"/>
      <c r="X18" s="178"/>
      <c r="Y18" s="179"/>
      <c r="Z18" s="179"/>
      <c r="AA18" s="100"/>
      <c r="AC18" s="174"/>
      <c r="AD18" s="175"/>
      <c r="AE18" s="176"/>
      <c r="AF18" s="177"/>
      <c r="AG18" s="178"/>
      <c r="AH18" s="179"/>
      <c r="AI18" s="179"/>
      <c r="AL18" s="174"/>
      <c r="AM18" s="175"/>
      <c r="AN18" s="176"/>
      <c r="AO18" s="177"/>
      <c r="AP18" s="178"/>
      <c r="AQ18" s="179"/>
      <c r="AR18" s="179"/>
      <c r="AU18" s="174"/>
      <c r="AV18" s="175"/>
      <c r="AW18" s="176"/>
      <c r="AX18" s="177"/>
      <c r="AY18" s="178"/>
      <c r="AZ18" s="179"/>
      <c r="BA18" s="179"/>
      <c r="BD18" s="174"/>
      <c r="BE18" s="175"/>
      <c r="BF18" s="176"/>
      <c r="BG18" s="177"/>
      <c r="BH18" s="178"/>
      <c r="BI18" s="179"/>
      <c r="BJ18" s="179"/>
      <c r="BM18" s="174"/>
      <c r="BN18" s="175"/>
      <c r="BO18" s="176"/>
      <c r="BP18" s="177"/>
      <c r="BQ18" s="178"/>
      <c r="BR18" s="179"/>
      <c r="BS18" s="179"/>
      <c r="BV18" s="174"/>
      <c r="BW18" s="175"/>
      <c r="BX18" s="176"/>
      <c r="BY18" s="177"/>
      <c r="BZ18" s="178"/>
      <c r="CA18" s="179"/>
      <c r="CB18" s="179"/>
      <c r="CE18" s="174"/>
      <c r="CF18" s="175"/>
      <c r="CG18" s="176"/>
      <c r="CH18" s="177"/>
      <c r="CI18" s="178"/>
      <c r="CJ18" s="179"/>
      <c r="CK18" s="179"/>
      <c r="CN18" s="174"/>
      <c r="CO18" s="175"/>
      <c r="CP18" s="176"/>
      <c r="CQ18" s="177"/>
      <c r="CR18" s="178"/>
      <c r="CS18" s="179"/>
      <c r="CT18" s="179"/>
      <c r="CW18" s="174"/>
      <c r="CX18" s="175"/>
      <c r="CY18" s="176"/>
      <c r="CZ18" s="177"/>
      <c r="DA18" s="178"/>
      <c r="DB18" s="179"/>
      <c r="DC18" s="179"/>
      <c r="DF18" s="174"/>
      <c r="DG18" s="175"/>
      <c r="DH18" s="176"/>
      <c r="DI18" s="177"/>
      <c r="DJ18" s="178"/>
      <c r="DK18" s="179"/>
      <c r="DL18" s="179"/>
      <c r="DO18" s="174"/>
      <c r="DP18" s="175"/>
      <c r="DQ18" s="176"/>
      <c r="DR18" s="177"/>
      <c r="DS18" s="178"/>
      <c r="DT18" s="179"/>
      <c r="DU18" s="179"/>
      <c r="DX18" s="174"/>
      <c r="DY18" s="175"/>
      <c r="DZ18" s="176"/>
      <c r="EA18" s="177"/>
      <c r="EB18" s="178"/>
      <c r="EC18" s="179"/>
      <c r="ED18" s="179"/>
      <c r="EG18" s="174"/>
      <c r="EH18" s="175"/>
      <c r="EI18" s="176"/>
      <c r="EJ18" s="177"/>
      <c r="EK18" s="178"/>
      <c r="EL18" s="179"/>
      <c r="EM18" s="179"/>
      <c r="EP18" s="174"/>
      <c r="EQ18" s="175"/>
      <c r="ER18" s="176"/>
      <c r="ES18" s="177"/>
      <c r="ET18" s="178"/>
      <c r="EU18" s="179"/>
      <c r="EV18" s="179"/>
      <c r="EY18" s="174"/>
      <c r="EZ18" s="175"/>
      <c r="FA18" s="176"/>
      <c r="FB18" s="177"/>
      <c r="FC18" s="178"/>
      <c r="FD18" s="179"/>
      <c r="FE18" s="179"/>
      <c r="FH18" s="174"/>
      <c r="FI18" s="175"/>
      <c r="FJ18" s="176"/>
      <c r="FK18" s="177"/>
      <c r="FL18" s="178"/>
      <c r="FM18" s="179"/>
      <c r="FN18" s="179"/>
      <c r="FO18" s="61"/>
      <c r="FP18" s="61"/>
      <c r="FQ18" s="174"/>
      <c r="FR18" s="175"/>
      <c r="FS18" s="176"/>
      <c r="FT18" s="177"/>
      <c r="FU18" s="178"/>
      <c r="FV18" s="179"/>
      <c r="FW18" s="179"/>
      <c r="FZ18" s="174"/>
      <c r="GA18" s="175"/>
      <c r="GB18" s="176"/>
      <c r="GC18" s="177"/>
      <c r="GD18" s="178"/>
      <c r="GE18" s="179"/>
      <c r="GF18" s="179"/>
      <c r="GI18" s="174"/>
      <c r="GJ18" s="175"/>
      <c r="GK18" s="176"/>
      <c r="GL18" s="177"/>
      <c r="GM18" s="178"/>
      <c r="GN18" s="179"/>
      <c r="GO18" s="179"/>
      <c r="GR18" s="174"/>
      <c r="GS18" s="175"/>
      <c r="GT18" s="176"/>
      <c r="GU18" s="177"/>
      <c r="GV18" s="178"/>
      <c r="GW18" s="179"/>
      <c r="GX18" s="179"/>
      <c r="GY18" s="61"/>
      <c r="GZ18" s="61"/>
      <c r="HA18" s="174"/>
      <c r="HB18" s="175"/>
      <c r="HC18" s="176"/>
      <c r="HD18" s="177"/>
      <c r="HE18" s="178"/>
      <c r="HF18" s="179"/>
      <c r="HG18" s="179"/>
      <c r="HJ18" s="174"/>
      <c r="HK18" s="175"/>
      <c r="HL18" s="176"/>
      <c r="HM18" s="177"/>
      <c r="HN18" s="178"/>
      <c r="HO18" s="179"/>
      <c r="HP18" s="179"/>
      <c r="HS18" s="174"/>
      <c r="HT18" s="175"/>
      <c r="HU18" s="176"/>
      <c r="HV18" s="177"/>
      <c r="HW18" s="178"/>
      <c r="HX18" s="179"/>
      <c r="HY18" s="179"/>
      <c r="IB18" s="174"/>
      <c r="IC18" s="175"/>
      <c r="ID18" s="176"/>
      <c r="IE18" s="177"/>
      <c r="IF18" s="178"/>
      <c r="IG18" s="179"/>
      <c r="IH18" s="179"/>
      <c r="II18" s="61"/>
      <c r="IJ18" s="61"/>
      <c r="IK18" s="174"/>
      <c r="IL18" s="175"/>
      <c r="IM18" s="176"/>
      <c r="IN18" s="177"/>
      <c r="IO18" s="178"/>
      <c r="IP18" s="179"/>
      <c r="IQ18" s="179"/>
      <c r="IT18" s="174"/>
      <c r="IU18" s="175"/>
      <c r="IV18" s="176"/>
      <c r="IW18" s="177"/>
      <c r="IX18" s="178"/>
      <c r="IY18" s="179"/>
      <c r="IZ18" s="179"/>
      <c r="JC18" s="174"/>
      <c r="JD18" s="175"/>
      <c r="JE18" s="176"/>
      <c r="JF18" s="177"/>
      <c r="JG18" s="178"/>
      <c r="JH18" s="179"/>
      <c r="JI18" s="179"/>
      <c r="JL18" s="174"/>
      <c r="JM18" s="175"/>
      <c r="JN18" s="176"/>
      <c r="JO18" s="177"/>
      <c r="JP18" s="178"/>
      <c r="JQ18" s="179"/>
      <c r="JR18" s="179"/>
    </row>
    <row r="19" spans="2:278" ht="31.5" thickTop="1" thickBot="1">
      <c r="B19" s="180">
        <v>2.1</v>
      </c>
      <c r="C19" s="181" t="s">
        <v>187</v>
      </c>
      <c r="D19" s="182" t="s">
        <v>146</v>
      </c>
      <c r="E19" s="183">
        <v>10</v>
      </c>
      <c r="F19" s="168">
        <v>0</v>
      </c>
      <c r="G19" s="169">
        <f t="shared" si="0"/>
        <v>0</v>
      </c>
      <c r="H19" s="169"/>
      <c r="K19" s="180"/>
      <c r="L19" s="181"/>
      <c r="M19" s="182"/>
      <c r="N19" s="183"/>
      <c r="O19" s="168"/>
      <c r="P19" s="169"/>
      <c r="Q19" s="169"/>
      <c r="R19" s="101"/>
      <c r="S19" s="100"/>
      <c r="T19" s="180"/>
      <c r="U19" s="181"/>
      <c r="V19" s="182"/>
      <c r="W19" s="183"/>
      <c r="X19" s="168"/>
      <c r="Y19" s="169"/>
      <c r="Z19" s="169"/>
      <c r="AA19" s="100"/>
      <c r="AC19" s="180"/>
      <c r="AD19" s="181"/>
      <c r="AE19" s="182"/>
      <c r="AF19" s="183"/>
      <c r="AG19" s="168"/>
      <c r="AH19" s="169"/>
      <c r="AI19" s="169"/>
      <c r="AL19" s="180"/>
      <c r="AM19" s="181"/>
      <c r="AN19" s="182"/>
      <c r="AO19" s="183"/>
      <c r="AP19" s="168"/>
      <c r="AQ19" s="169"/>
      <c r="AR19" s="169"/>
      <c r="AU19" s="180"/>
      <c r="AV19" s="181"/>
      <c r="AW19" s="182"/>
      <c r="AX19" s="183"/>
      <c r="AY19" s="168"/>
      <c r="AZ19" s="169"/>
      <c r="BA19" s="169"/>
      <c r="BD19" s="180"/>
      <c r="BE19" s="181"/>
      <c r="BF19" s="182"/>
      <c r="BG19" s="183"/>
      <c r="BH19" s="168"/>
      <c r="BI19" s="169"/>
      <c r="BJ19" s="169"/>
      <c r="BM19" s="180"/>
      <c r="BN19" s="181"/>
      <c r="BO19" s="182"/>
      <c r="BP19" s="183"/>
      <c r="BQ19" s="168"/>
      <c r="BR19" s="169"/>
      <c r="BS19" s="169"/>
      <c r="BV19" s="180"/>
      <c r="BW19" s="181"/>
      <c r="BX19" s="182"/>
      <c r="BY19" s="183"/>
      <c r="BZ19" s="168"/>
      <c r="CA19" s="169"/>
      <c r="CB19" s="169"/>
      <c r="CE19" s="180"/>
      <c r="CF19" s="181"/>
      <c r="CG19" s="182"/>
      <c r="CH19" s="183"/>
      <c r="CI19" s="168"/>
      <c r="CJ19" s="169"/>
      <c r="CK19" s="169"/>
      <c r="CN19" s="180"/>
      <c r="CO19" s="181"/>
      <c r="CP19" s="182"/>
      <c r="CQ19" s="183"/>
      <c r="CR19" s="168"/>
      <c r="CS19" s="169"/>
      <c r="CT19" s="169"/>
      <c r="CW19" s="180"/>
      <c r="CX19" s="181"/>
      <c r="CY19" s="182"/>
      <c r="CZ19" s="183"/>
      <c r="DA19" s="168"/>
      <c r="DB19" s="169"/>
      <c r="DC19" s="169"/>
      <c r="DF19" s="180"/>
      <c r="DG19" s="181"/>
      <c r="DH19" s="182"/>
      <c r="DI19" s="183"/>
      <c r="DJ19" s="168"/>
      <c r="DK19" s="169"/>
      <c r="DL19" s="169"/>
      <c r="DO19" s="180"/>
      <c r="DP19" s="181"/>
      <c r="DQ19" s="182"/>
      <c r="DR19" s="183"/>
      <c r="DS19" s="168"/>
      <c r="DT19" s="169"/>
      <c r="DU19" s="169"/>
      <c r="DX19" s="180"/>
      <c r="DY19" s="181"/>
      <c r="DZ19" s="182"/>
      <c r="EA19" s="183"/>
      <c r="EB19" s="168"/>
      <c r="EC19" s="169"/>
      <c r="ED19" s="169"/>
      <c r="EG19" s="180"/>
      <c r="EH19" s="181"/>
      <c r="EI19" s="182"/>
      <c r="EJ19" s="183"/>
      <c r="EK19" s="168"/>
      <c r="EL19" s="169"/>
      <c r="EM19" s="169"/>
      <c r="EP19" s="180"/>
      <c r="EQ19" s="181"/>
      <c r="ER19" s="182"/>
      <c r="ES19" s="183"/>
      <c r="ET19" s="168"/>
      <c r="EU19" s="169"/>
      <c r="EV19" s="169"/>
      <c r="EY19" s="180"/>
      <c r="EZ19" s="181"/>
      <c r="FA19" s="182"/>
      <c r="FB19" s="183"/>
      <c r="FC19" s="168"/>
      <c r="FD19" s="169"/>
      <c r="FE19" s="169"/>
      <c r="FH19" s="180"/>
      <c r="FI19" s="181"/>
      <c r="FJ19" s="182"/>
      <c r="FK19" s="183"/>
      <c r="FL19" s="168"/>
      <c r="FM19" s="169"/>
      <c r="FN19" s="169"/>
      <c r="FO19" s="61"/>
      <c r="FP19" s="61"/>
      <c r="FQ19" s="180"/>
      <c r="FR19" s="181"/>
      <c r="FS19" s="182"/>
      <c r="FT19" s="183"/>
      <c r="FU19" s="168"/>
      <c r="FV19" s="169"/>
      <c r="FW19" s="169"/>
      <c r="FZ19" s="180"/>
      <c r="GA19" s="181"/>
      <c r="GB19" s="182"/>
      <c r="GC19" s="183"/>
      <c r="GD19" s="168"/>
      <c r="GE19" s="169"/>
      <c r="GF19" s="169"/>
      <c r="GI19" s="180"/>
      <c r="GJ19" s="181"/>
      <c r="GK19" s="182"/>
      <c r="GL19" s="183"/>
      <c r="GM19" s="168"/>
      <c r="GN19" s="169"/>
      <c r="GO19" s="169"/>
      <c r="GR19" s="180"/>
      <c r="GS19" s="181"/>
      <c r="GT19" s="182"/>
      <c r="GU19" s="183"/>
      <c r="GV19" s="168"/>
      <c r="GW19" s="169"/>
      <c r="GX19" s="169"/>
      <c r="GY19" s="61"/>
      <c r="GZ19" s="61"/>
      <c r="HA19" s="180"/>
      <c r="HB19" s="181"/>
      <c r="HC19" s="182"/>
      <c r="HD19" s="183"/>
      <c r="HE19" s="168"/>
      <c r="HF19" s="169"/>
      <c r="HG19" s="169"/>
      <c r="HJ19" s="180"/>
      <c r="HK19" s="181"/>
      <c r="HL19" s="182"/>
      <c r="HM19" s="183"/>
      <c r="HN19" s="168"/>
      <c r="HO19" s="169"/>
      <c r="HP19" s="169"/>
      <c r="HS19" s="180"/>
      <c r="HT19" s="181"/>
      <c r="HU19" s="182"/>
      <c r="HV19" s="183"/>
      <c r="HW19" s="168"/>
      <c r="HX19" s="169"/>
      <c r="HY19" s="169"/>
      <c r="IB19" s="180"/>
      <c r="IC19" s="181"/>
      <c r="ID19" s="182"/>
      <c r="IE19" s="183"/>
      <c r="IF19" s="168"/>
      <c r="IG19" s="169"/>
      <c r="IH19" s="169"/>
      <c r="II19" s="61"/>
      <c r="IJ19" s="61"/>
      <c r="IK19" s="180"/>
      <c r="IL19" s="181"/>
      <c r="IM19" s="182"/>
      <c r="IN19" s="183"/>
      <c r="IO19" s="168"/>
      <c r="IP19" s="169"/>
      <c r="IQ19" s="169"/>
      <c r="IT19" s="180"/>
      <c r="IU19" s="181"/>
      <c r="IV19" s="182"/>
      <c r="IW19" s="183"/>
      <c r="IX19" s="168"/>
      <c r="IY19" s="169"/>
      <c r="IZ19" s="169"/>
      <c r="JC19" s="180"/>
      <c r="JD19" s="181"/>
      <c r="JE19" s="182"/>
      <c r="JF19" s="183"/>
      <c r="JG19" s="168"/>
      <c r="JH19" s="169"/>
      <c r="JI19" s="169"/>
      <c r="JL19" s="180"/>
      <c r="JM19" s="181"/>
      <c r="JN19" s="182"/>
      <c r="JO19" s="183"/>
      <c r="JP19" s="168"/>
      <c r="JQ19" s="169"/>
      <c r="JR19" s="169"/>
    </row>
    <row r="20" spans="2:278" ht="16.5" thickTop="1" thickBot="1">
      <c r="B20" s="180">
        <v>2.2000000000000002</v>
      </c>
      <c r="C20" s="181" t="s">
        <v>188</v>
      </c>
      <c r="D20" s="182" t="s">
        <v>148</v>
      </c>
      <c r="E20" s="183">
        <v>30</v>
      </c>
      <c r="F20" s="168">
        <v>0</v>
      </c>
      <c r="G20" s="169">
        <f t="shared" si="0"/>
        <v>0</v>
      </c>
      <c r="H20" s="169"/>
      <c r="K20" s="180"/>
      <c r="L20" s="181"/>
      <c r="M20" s="182"/>
      <c r="N20" s="183"/>
      <c r="O20" s="168"/>
      <c r="P20" s="169"/>
      <c r="Q20" s="169"/>
      <c r="R20" s="101"/>
      <c r="S20" s="100"/>
      <c r="T20" s="180"/>
      <c r="U20" s="181"/>
      <c r="V20" s="182"/>
      <c r="W20" s="183"/>
      <c r="X20" s="168"/>
      <c r="Y20" s="169"/>
      <c r="Z20" s="169"/>
      <c r="AA20" s="100"/>
      <c r="AC20" s="180"/>
      <c r="AD20" s="181"/>
      <c r="AE20" s="182"/>
      <c r="AF20" s="183"/>
      <c r="AG20" s="168"/>
      <c r="AH20" s="169"/>
      <c r="AI20" s="169"/>
      <c r="AL20" s="180"/>
      <c r="AM20" s="181"/>
      <c r="AN20" s="182"/>
      <c r="AO20" s="183"/>
      <c r="AP20" s="168"/>
      <c r="AQ20" s="169"/>
      <c r="AR20" s="169"/>
      <c r="AU20" s="180"/>
      <c r="AV20" s="181"/>
      <c r="AW20" s="182"/>
      <c r="AX20" s="183"/>
      <c r="AY20" s="168"/>
      <c r="AZ20" s="169"/>
      <c r="BA20" s="169"/>
      <c r="BD20" s="180"/>
      <c r="BE20" s="181"/>
      <c r="BF20" s="182"/>
      <c r="BG20" s="183"/>
      <c r="BH20" s="168"/>
      <c r="BI20" s="169"/>
      <c r="BJ20" s="169"/>
      <c r="BM20" s="180"/>
      <c r="BN20" s="181"/>
      <c r="BO20" s="182"/>
      <c r="BP20" s="183"/>
      <c r="BQ20" s="168"/>
      <c r="BR20" s="169"/>
      <c r="BS20" s="169"/>
      <c r="BV20" s="180"/>
      <c r="BW20" s="181"/>
      <c r="BX20" s="182"/>
      <c r="BY20" s="183"/>
      <c r="BZ20" s="168"/>
      <c r="CA20" s="169"/>
      <c r="CB20" s="169"/>
      <c r="CE20" s="180"/>
      <c r="CF20" s="181"/>
      <c r="CG20" s="182"/>
      <c r="CH20" s="183"/>
      <c r="CI20" s="168"/>
      <c r="CJ20" s="169"/>
      <c r="CK20" s="169"/>
      <c r="CN20" s="180"/>
      <c r="CO20" s="181"/>
      <c r="CP20" s="182"/>
      <c r="CQ20" s="183"/>
      <c r="CR20" s="168"/>
      <c r="CS20" s="169"/>
      <c r="CT20" s="169"/>
      <c r="CW20" s="180"/>
      <c r="CX20" s="181"/>
      <c r="CY20" s="182"/>
      <c r="CZ20" s="183"/>
      <c r="DA20" s="168"/>
      <c r="DB20" s="169"/>
      <c r="DC20" s="169"/>
      <c r="DF20" s="180"/>
      <c r="DG20" s="181"/>
      <c r="DH20" s="182"/>
      <c r="DI20" s="183"/>
      <c r="DJ20" s="168"/>
      <c r="DK20" s="169"/>
      <c r="DL20" s="169"/>
      <c r="DO20" s="180"/>
      <c r="DP20" s="181"/>
      <c r="DQ20" s="182"/>
      <c r="DR20" s="183"/>
      <c r="DS20" s="168"/>
      <c r="DT20" s="169"/>
      <c r="DU20" s="169"/>
      <c r="DX20" s="180"/>
      <c r="DY20" s="181"/>
      <c r="DZ20" s="182"/>
      <c r="EA20" s="183"/>
      <c r="EB20" s="168"/>
      <c r="EC20" s="169"/>
      <c r="ED20" s="169"/>
      <c r="EG20" s="180"/>
      <c r="EH20" s="181"/>
      <c r="EI20" s="182"/>
      <c r="EJ20" s="183"/>
      <c r="EK20" s="168"/>
      <c r="EL20" s="169"/>
      <c r="EM20" s="169"/>
      <c r="EP20" s="180"/>
      <c r="EQ20" s="181"/>
      <c r="ER20" s="182"/>
      <c r="ES20" s="183"/>
      <c r="ET20" s="168"/>
      <c r="EU20" s="169"/>
      <c r="EV20" s="169"/>
      <c r="EY20" s="180"/>
      <c r="EZ20" s="181"/>
      <c r="FA20" s="182"/>
      <c r="FB20" s="183"/>
      <c r="FC20" s="168"/>
      <c r="FD20" s="169"/>
      <c r="FE20" s="169"/>
      <c r="FH20" s="180"/>
      <c r="FI20" s="181"/>
      <c r="FJ20" s="182"/>
      <c r="FK20" s="183"/>
      <c r="FL20" s="168"/>
      <c r="FM20" s="169"/>
      <c r="FN20" s="169"/>
      <c r="FO20" s="61"/>
      <c r="FP20" s="61"/>
      <c r="FQ20" s="180"/>
      <c r="FR20" s="181"/>
      <c r="FS20" s="182"/>
      <c r="FT20" s="183"/>
      <c r="FU20" s="168"/>
      <c r="FV20" s="169"/>
      <c r="FW20" s="169"/>
      <c r="FZ20" s="180"/>
      <c r="GA20" s="181"/>
      <c r="GB20" s="182"/>
      <c r="GC20" s="183"/>
      <c r="GD20" s="168"/>
      <c r="GE20" s="169"/>
      <c r="GF20" s="169"/>
      <c r="GI20" s="180"/>
      <c r="GJ20" s="181"/>
      <c r="GK20" s="182"/>
      <c r="GL20" s="183"/>
      <c r="GM20" s="168"/>
      <c r="GN20" s="169"/>
      <c r="GO20" s="169"/>
      <c r="GR20" s="180"/>
      <c r="GS20" s="181"/>
      <c r="GT20" s="182"/>
      <c r="GU20" s="183"/>
      <c r="GV20" s="168"/>
      <c r="GW20" s="169"/>
      <c r="GX20" s="169"/>
      <c r="GY20" s="61"/>
      <c r="GZ20" s="61"/>
      <c r="HA20" s="180"/>
      <c r="HB20" s="181"/>
      <c r="HC20" s="182"/>
      <c r="HD20" s="183"/>
      <c r="HE20" s="168"/>
      <c r="HF20" s="169"/>
      <c r="HG20" s="169"/>
      <c r="HJ20" s="180"/>
      <c r="HK20" s="181"/>
      <c r="HL20" s="182"/>
      <c r="HM20" s="183"/>
      <c r="HN20" s="168"/>
      <c r="HO20" s="169"/>
      <c r="HP20" s="169"/>
      <c r="HS20" s="180"/>
      <c r="HT20" s="181"/>
      <c r="HU20" s="182"/>
      <c r="HV20" s="183"/>
      <c r="HW20" s="168"/>
      <c r="HX20" s="169"/>
      <c r="HY20" s="169"/>
      <c r="IB20" s="180"/>
      <c r="IC20" s="181"/>
      <c r="ID20" s="182"/>
      <c r="IE20" s="183"/>
      <c r="IF20" s="168"/>
      <c r="IG20" s="169"/>
      <c r="IH20" s="169"/>
      <c r="II20" s="61"/>
      <c r="IJ20" s="61"/>
      <c r="IK20" s="180"/>
      <c r="IL20" s="181"/>
      <c r="IM20" s="182"/>
      <c r="IN20" s="183"/>
      <c r="IO20" s="168"/>
      <c r="IP20" s="169"/>
      <c r="IQ20" s="169"/>
      <c r="IT20" s="180"/>
      <c r="IU20" s="181"/>
      <c r="IV20" s="182"/>
      <c r="IW20" s="183"/>
      <c r="IX20" s="168"/>
      <c r="IY20" s="169"/>
      <c r="IZ20" s="169"/>
      <c r="JC20" s="180"/>
      <c r="JD20" s="181"/>
      <c r="JE20" s="182"/>
      <c r="JF20" s="183"/>
      <c r="JG20" s="168"/>
      <c r="JH20" s="169"/>
      <c r="JI20" s="169"/>
      <c r="JL20" s="180"/>
      <c r="JM20" s="181"/>
      <c r="JN20" s="182"/>
      <c r="JO20" s="183"/>
      <c r="JP20" s="168"/>
      <c r="JQ20" s="169"/>
      <c r="JR20" s="169"/>
    </row>
    <row r="21" spans="2:278" ht="16.5" thickTop="1" thickBot="1">
      <c r="B21" s="174" t="s">
        <v>189</v>
      </c>
      <c r="C21" s="175" t="s">
        <v>190</v>
      </c>
      <c r="D21" s="176"/>
      <c r="E21" s="177"/>
      <c r="F21" s="178"/>
      <c r="G21" s="179"/>
      <c r="H21" s="179"/>
      <c r="K21" s="174"/>
      <c r="L21" s="175"/>
      <c r="M21" s="176"/>
      <c r="N21" s="177"/>
      <c r="O21" s="178"/>
      <c r="P21" s="179"/>
      <c r="Q21" s="179"/>
      <c r="R21" s="101"/>
      <c r="S21" s="100"/>
      <c r="T21" s="174"/>
      <c r="U21" s="175"/>
      <c r="V21" s="176"/>
      <c r="W21" s="177"/>
      <c r="X21" s="178"/>
      <c r="Y21" s="179"/>
      <c r="Z21" s="179"/>
      <c r="AA21" s="100"/>
      <c r="AC21" s="174"/>
      <c r="AD21" s="175"/>
      <c r="AE21" s="176"/>
      <c r="AF21" s="177"/>
      <c r="AG21" s="178"/>
      <c r="AH21" s="179"/>
      <c r="AI21" s="179"/>
      <c r="AL21" s="174"/>
      <c r="AM21" s="175"/>
      <c r="AN21" s="176"/>
      <c r="AO21" s="177"/>
      <c r="AP21" s="178"/>
      <c r="AQ21" s="179"/>
      <c r="AR21" s="179"/>
      <c r="AU21" s="174"/>
      <c r="AV21" s="175"/>
      <c r="AW21" s="176"/>
      <c r="AX21" s="177"/>
      <c r="AY21" s="178"/>
      <c r="AZ21" s="179"/>
      <c r="BA21" s="179"/>
      <c r="BD21" s="174"/>
      <c r="BE21" s="175"/>
      <c r="BF21" s="176"/>
      <c r="BG21" s="177"/>
      <c r="BH21" s="178"/>
      <c r="BI21" s="179"/>
      <c r="BJ21" s="179"/>
      <c r="BM21" s="174"/>
      <c r="BN21" s="175"/>
      <c r="BO21" s="176"/>
      <c r="BP21" s="177"/>
      <c r="BQ21" s="178"/>
      <c r="BR21" s="179"/>
      <c r="BS21" s="179"/>
      <c r="BV21" s="174"/>
      <c r="BW21" s="175"/>
      <c r="BX21" s="176"/>
      <c r="BY21" s="177"/>
      <c r="BZ21" s="178"/>
      <c r="CA21" s="179"/>
      <c r="CB21" s="179"/>
      <c r="CE21" s="174"/>
      <c r="CF21" s="175"/>
      <c r="CG21" s="176"/>
      <c r="CH21" s="177"/>
      <c r="CI21" s="178"/>
      <c r="CJ21" s="179"/>
      <c r="CK21" s="179"/>
      <c r="CN21" s="174"/>
      <c r="CO21" s="175"/>
      <c r="CP21" s="176"/>
      <c r="CQ21" s="177"/>
      <c r="CR21" s="178"/>
      <c r="CS21" s="179"/>
      <c r="CT21" s="179"/>
      <c r="CW21" s="174"/>
      <c r="CX21" s="175"/>
      <c r="CY21" s="176"/>
      <c r="CZ21" s="177"/>
      <c r="DA21" s="178"/>
      <c r="DB21" s="179"/>
      <c r="DC21" s="179"/>
      <c r="DF21" s="174"/>
      <c r="DG21" s="175"/>
      <c r="DH21" s="176"/>
      <c r="DI21" s="177"/>
      <c r="DJ21" s="178"/>
      <c r="DK21" s="179"/>
      <c r="DL21" s="179"/>
      <c r="DO21" s="174"/>
      <c r="DP21" s="175"/>
      <c r="DQ21" s="176"/>
      <c r="DR21" s="177"/>
      <c r="DS21" s="178"/>
      <c r="DT21" s="179"/>
      <c r="DU21" s="179"/>
      <c r="DX21" s="174"/>
      <c r="DY21" s="175"/>
      <c r="DZ21" s="176"/>
      <c r="EA21" s="177"/>
      <c r="EB21" s="178"/>
      <c r="EC21" s="179"/>
      <c r="ED21" s="179"/>
      <c r="EG21" s="174"/>
      <c r="EH21" s="175"/>
      <c r="EI21" s="176"/>
      <c r="EJ21" s="177"/>
      <c r="EK21" s="178"/>
      <c r="EL21" s="179"/>
      <c r="EM21" s="179"/>
      <c r="EP21" s="174"/>
      <c r="EQ21" s="175"/>
      <c r="ER21" s="176"/>
      <c r="ES21" s="177"/>
      <c r="ET21" s="178"/>
      <c r="EU21" s="179"/>
      <c r="EV21" s="179"/>
      <c r="EY21" s="174"/>
      <c r="EZ21" s="175"/>
      <c r="FA21" s="176"/>
      <c r="FB21" s="177"/>
      <c r="FC21" s="178"/>
      <c r="FD21" s="179"/>
      <c r="FE21" s="179"/>
      <c r="FH21" s="174"/>
      <c r="FI21" s="175"/>
      <c r="FJ21" s="176"/>
      <c r="FK21" s="177"/>
      <c r="FL21" s="178"/>
      <c r="FM21" s="179"/>
      <c r="FN21" s="179"/>
      <c r="FO21" s="61"/>
      <c r="FP21" s="61"/>
      <c r="FQ21" s="174"/>
      <c r="FR21" s="175"/>
      <c r="FS21" s="176"/>
      <c r="FT21" s="177"/>
      <c r="FU21" s="178"/>
      <c r="FV21" s="179"/>
      <c r="FW21" s="179"/>
      <c r="FZ21" s="174"/>
      <c r="GA21" s="175"/>
      <c r="GB21" s="176"/>
      <c r="GC21" s="177"/>
      <c r="GD21" s="178"/>
      <c r="GE21" s="179"/>
      <c r="GF21" s="179"/>
      <c r="GI21" s="174"/>
      <c r="GJ21" s="175"/>
      <c r="GK21" s="176"/>
      <c r="GL21" s="177"/>
      <c r="GM21" s="178"/>
      <c r="GN21" s="179"/>
      <c r="GO21" s="179"/>
      <c r="GR21" s="174"/>
      <c r="GS21" s="175"/>
      <c r="GT21" s="176"/>
      <c r="GU21" s="177"/>
      <c r="GV21" s="178"/>
      <c r="GW21" s="179"/>
      <c r="GX21" s="179"/>
      <c r="GY21" s="61"/>
      <c r="GZ21" s="61"/>
      <c r="HA21" s="174"/>
      <c r="HB21" s="175"/>
      <c r="HC21" s="176"/>
      <c r="HD21" s="177"/>
      <c r="HE21" s="178"/>
      <c r="HF21" s="179"/>
      <c r="HG21" s="179"/>
      <c r="HJ21" s="174"/>
      <c r="HK21" s="175"/>
      <c r="HL21" s="176"/>
      <c r="HM21" s="177"/>
      <c r="HN21" s="178"/>
      <c r="HO21" s="179"/>
      <c r="HP21" s="179"/>
      <c r="HS21" s="174"/>
      <c r="HT21" s="175"/>
      <c r="HU21" s="176"/>
      <c r="HV21" s="177"/>
      <c r="HW21" s="178"/>
      <c r="HX21" s="179"/>
      <c r="HY21" s="179"/>
      <c r="IB21" s="174"/>
      <c r="IC21" s="175"/>
      <c r="ID21" s="176"/>
      <c r="IE21" s="177"/>
      <c r="IF21" s="178"/>
      <c r="IG21" s="179"/>
      <c r="IH21" s="179"/>
      <c r="II21" s="61"/>
      <c r="IJ21" s="61"/>
      <c r="IK21" s="174"/>
      <c r="IL21" s="175"/>
      <c r="IM21" s="176"/>
      <c r="IN21" s="177"/>
      <c r="IO21" s="178"/>
      <c r="IP21" s="179"/>
      <c r="IQ21" s="179"/>
      <c r="IT21" s="174"/>
      <c r="IU21" s="175"/>
      <c r="IV21" s="176"/>
      <c r="IW21" s="177"/>
      <c r="IX21" s="178"/>
      <c r="IY21" s="179"/>
      <c r="IZ21" s="179"/>
      <c r="JC21" s="174"/>
      <c r="JD21" s="175"/>
      <c r="JE21" s="176"/>
      <c r="JF21" s="177"/>
      <c r="JG21" s="178"/>
      <c r="JH21" s="179"/>
      <c r="JI21" s="179"/>
      <c r="JL21" s="174"/>
      <c r="JM21" s="175"/>
      <c r="JN21" s="176"/>
      <c r="JO21" s="177"/>
      <c r="JP21" s="178"/>
      <c r="JQ21" s="179"/>
      <c r="JR21" s="179"/>
    </row>
    <row r="22" spans="2:278" ht="46.5" thickTop="1" thickBot="1">
      <c r="B22" s="180">
        <v>3.1</v>
      </c>
      <c r="C22" s="181" t="s">
        <v>191</v>
      </c>
      <c r="D22" s="184" t="s">
        <v>147</v>
      </c>
      <c r="E22" s="183">
        <v>35</v>
      </c>
      <c r="F22" s="168">
        <v>0</v>
      </c>
      <c r="G22" s="169">
        <f t="shared" si="0"/>
        <v>0</v>
      </c>
      <c r="H22" s="169"/>
      <c r="K22" s="180"/>
      <c r="L22" s="181"/>
      <c r="M22" s="184"/>
      <c r="N22" s="183"/>
      <c r="O22" s="168"/>
      <c r="P22" s="169"/>
      <c r="Q22" s="169"/>
      <c r="R22" s="101"/>
      <c r="S22" s="100"/>
      <c r="T22" s="180"/>
      <c r="U22" s="181"/>
      <c r="V22" s="184"/>
      <c r="W22" s="183"/>
      <c r="X22" s="168"/>
      <c r="Y22" s="169"/>
      <c r="Z22" s="169"/>
      <c r="AA22" s="100"/>
      <c r="AC22" s="180"/>
      <c r="AD22" s="181"/>
      <c r="AE22" s="184"/>
      <c r="AF22" s="183"/>
      <c r="AG22" s="168"/>
      <c r="AH22" s="169"/>
      <c r="AI22" s="169"/>
      <c r="AL22" s="180"/>
      <c r="AM22" s="181"/>
      <c r="AN22" s="184"/>
      <c r="AO22" s="183"/>
      <c r="AP22" s="168"/>
      <c r="AQ22" s="169"/>
      <c r="AR22" s="169"/>
      <c r="AU22" s="180"/>
      <c r="AV22" s="181"/>
      <c r="AW22" s="184"/>
      <c r="AX22" s="183"/>
      <c r="AY22" s="168"/>
      <c r="AZ22" s="169"/>
      <c r="BA22" s="169"/>
      <c r="BD22" s="180"/>
      <c r="BE22" s="181"/>
      <c r="BF22" s="184"/>
      <c r="BG22" s="183"/>
      <c r="BH22" s="168"/>
      <c r="BI22" s="169"/>
      <c r="BJ22" s="169"/>
      <c r="BM22" s="180"/>
      <c r="BN22" s="181"/>
      <c r="BO22" s="184"/>
      <c r="BP22" s="183"/>
      <c r="BQ22" s="168"/>
      <c r="BR22" s="169"/>
      <c r="BS22" s="169"/>
      <c r="BV22" s="180"/>
      <c r="BW22" s="181"/>
      <c r="BX22" s="184"/>
      <c r="BY22" s="183"/>
      <c r="BZ22" s="168"/>
      <c r="CA22" s="169"/>
      <c r="CB22" s="169"/>
      <c r="CE22" s="180"/>
      <c r="CF22" s="181"/>
      <c r="CG22" s="184"/>
      <c r="CH22" s="183"/>
      <c r="CI22" s="168"/>
      <c r="CJ22" s="169"/>
      <c r="CK22" s="169"/>
      <c r="CN22" s="180"/>
      <c r="CO22" s="181"/>
      <c r="CP22" s="184"/>
      <c r="CQ22" s="183"/>
      <c r="CR22" s="168"/>
      <c r="CS22" s="169"/>
      <c r="CT22" s="169"/>
      <c r="CW22" s="180"/>
      <c r="CX22" s="181"/>
      <c r="CY22" s="184"/>
      <c r="CZ22" s="183"/>
      <c r="DA22" s="168"/>
      <c r="DB22" s="169"/>
      <c r="DC22" s="169"/>
      <c r="DF22" s="180"/>
      <c r="DG22" s="181"/>
      <c r="DH22" s="184"/>
      <c r="DI22" s="183"/>
      <c r="DJ22" s="168"/>
      <c r="DK22" s="169"/>
      <c r="DL22" s="169"/>
      <c r="DO22" s="180"/>
      <c r="DP22" s="181"/>
      <c r="DQ22" s="184"/>
      <c r="DR22" s="183"/>
      <c r="DS22" s="168"/>
      <c r="DT22" s="169"/>
      <c r="DU22" s="169"/>
      <c r="DX22" s="180"/>
      <c r="DY22" s="181"/>
      <c r="DZ22" s="184"/>
      <c r="EA22" s="183"/>
      <c r="EB22" s="168"/>
      <c r="EC22" s="169"/>
      <c r="ED22" s="169"/>
      <c r="EG22" s="180"/>
      <c r="EH22" s="181"/>
      <c r="EI22" s="184"/>
      <c r="EJ22" s="183"/>
      <c r="EK22" s="168"/>
      <c r="EL22" s="169"/>
      <c r="EM22" s="169"/>
      <c r="EP22" s="180"/>
      <c r="EQ22" s="181"/>
      <c r="ER22" s="184"/>
      <c r="ES22" s="183"/>
      <c r="ET22" s="168"/>
      <c r="EU22" s="169"/>
      <c r="EV22" s="169"/>
      <c r="EY22" s="180"/>
      <c r="EZ22" s="181"/>
      <c r="FA22" s="184"/>
      <c r="FB22" s="183"/>
      <c r="FC22" s="168"/>
      <c r="FD22" s="169"/>
      <c r="FE22" s="169"/>
      <c r="FH22" s="180"/>
      <c r="FI22" s="181"/>
      <c r="FJ22" s="184"/>
      <c r="FK22" s="183"/>
      <c r="FL22" s="168"/>
      <c r="FM22" s="169"/>
      <c r="FN22" s="169"/>
      <c r="FO22" s="61"/>
      <c r="FP22" s="61"/>
      <c r="FQ22" s="180"/>
      <c r="FR22" s="181"/>
      <c r="FS22" s="184"/>
      <c r="FT22" s="183"/>
      <c r="FU22" s="168"/>
      <c r="FV22" s="169"/>
      <c r="FW22" s="169"/>
      <c r="FZ22" s="180"/>
      <c r="GA22" s="181"/>
      <c r="GB22" s="184"/>
      <c r="GC22" s="183"/>
      <c r="GD22" s="168"/>
      <c r="GE22" s="169"/>
      <c r="GF22" s="169"/>
      <c r="GI22" s="180"/>
      <c r="GJ22" s="181"/>
      <c r="GK22" s="184"/>
      <c r="GL22" s="183"/>
      <c r="GM22" s="168"/>
      <c r="GN22" s="169"/>
      <c r="GO22" s="169"/>
      <c r="GR22" s="180"/>
      <c r="GS22" s="181"/>
      <c r="GT22" s="184"/>
      <c r="GU22" s="183"/>
      <c r="GV22" s="168"/>
      <c r="GW22" s="169"/>
      <c r="GX22" s="169"/>
      <c r="GY22" s="61"/>
      <c r="GZ22" s="61"/>
      <c r="HA22" s="180"/>
      <c r="HB22" s="181"/>
      <c r="HC22" s="184"/>
      <c r="HD22" s="183"/>
      <c r="HE22" s="168"/>
      <c r="HF22" s="169"/>
      <c r="HG22" s="169"/>
      <c r="HJ22" s="180"/>
      <c r="HK22" s="181"/>
      <c r="HL22" s="184"/>
      <c r="HM22" s="183"/>
      <c r="HN22" s="168"/>
      <c r="HO22" s="169"/>
      <c r="HP22" s="169"/>
      <c r="HS22" s="180"/>
      <c r="HT22" s="181"/>
      <c r="HU22" s="184"/>
      <c r="HV22" s="183"/>
      <c r="HW22" s="168"/>
      <c r="HX22" s="169"/>
      <c r="HY22" s="169"/>
      <c r="IB22" s="180"/>
      <c r="IC22" s="181"/>
      <c r="ID22" s="184"/>
      <c r="IE22" s="183"/>
      <c r="IF22" s="168"/>
      <c r="IG22" s="169"/>
      <c r="IH22" s="169"/>
      <c r="II22" s="61"/>
      <c r="IJ22" s="61"/>
      <c r="IK22" s="180"/>
      <c r="IL22" s="181"/>
      <c r="IM22" s="184"/>
      <c r="IN22" s="183"/>
      <c r="IO22" s="168"/>
      <c r="IP22" s="169"/>
      <c r="IQ22" s="169"/>
      <c r="IT22" s="180"/>
      <c r="IU22" s="181"/>
      <c r="IV22" s="184"/>
      <c r="IW22" s="183"/>
      <c r="IX22" s="168"/>
      <c r="IY22" s="169"/>
      <c r="IZ22" s="169"/>
      <c r="JC22" s="180"/>
      <c r="JD22" s="181"/>
      <c r="JE22" s="184"/>
      <c r="JF22" s="183"/>
      <c r="JG22" s="168"/>
      <c r="JH22" s="169"/>
      <c r="JI22" s="169"/>
      <c r="JL22" s="180"/>
      <c r="JM22" s="181"/>
      <c r="JN22" s="184"/>
      <c r="JO22" s="183"/>
      <c r="JP22" s="168"/>
      <c r="JQ22" s="169"/>
      <c r="JR22" s="169"/>
    </row>
    <row r="23" spans="2:278" ht="31.5" thickTop="1" thickBot="1">
      <c r="B23" s="180">
        <v>3.2</v>
      </c>
      <c r="C23" s="181" t="s">
        <v>192</v>
      </c>
      <c r="D23" s="182" t="s">
        <v>179</v>
      </c>
      <c r="E23" s="183">
        <v>4808</v>
      </c>
      <c r="F23" s="168">
        <v>0</v>
      </c>
      <c r="G23" s="169">
        <f t="shared" si="0"/>
        <v>0</v>
      </c>
      <c r="H23" s="169"/>
      <c r="K23" s="180"/>
      <c r="L23" s="181"/>
      <c r="M23" s="182"/>
      <c r="N23" s="183"/>
      <c r="O23" s="168"/>
      <c r="P23" s="169"/>
      <c r="Q23" s="169"/>
      <c r="R23" s="101"/>
      <c r="S23" s="100"/>
      <c r="T23" s="180"/>
      <c r="U23" s="181"/>
      <c r="V23" s="182"/>
      <c r="W23" s="183"/>
      <c r="X23" s="168"/>
      <c r="Y23" s="169"/>
      <c r="Z23" s="169"/>
      <c r="AA23" s="100"/>
      <c r="AC23" s="180"/>
      <c r="AD23" s="181"/>
      <c r="AE23" s="182"/>
      <c r="AF23" s="183"/>
      <c r="AG23" s="168"/>
      <c r="AH23" s="169"/>
      <c r="AI23" s="169"/>
      <c r="AL23" s="180"/>
      <c r="AM23" s="181"/>
      <c r="AN23" s="182"/>
      <c r="AO23" s="183"/>
      <c r="AP23" s="168"/>
      <c r="AQ23" s="169"/>
      <c r="AR23" s="169"/>
      <c r="AU23" s="180"/>
      <c r="AV23" s="181"/>
      <c r="AW23" s="182"/>
      <c r="AX23" s="183"/>
      <c r="AY23" s="168"/>
      <c r="AZ23" s="169"/>
      <c r="BA23" s="169"/>
      <c r="BD23" s="180"/>
      <c r="BE23" s="181"/>
      <c r="BF23" s="182"/>
      <c r="BG23" s="183"/>
      <c r="BH23" s="168"/>
      <c r="BI23" s="169"/>
      <c r="BJ23" s="169"/>
      <c r="BM23" s="180"/>
      <c r="BN23" s="181"/>
      <c r="BO23" s="182"/>
      <c r="BP23" s="183"/>
      <c r="BQ23" s="168"/>
      <c r="BR23" s="169"/>
      <c r="BS23" s="169"/>
      <c r="BV23" s="180"/>
      <c r="BW23" s="181"/>
      <c r="BX23" s="182"/>
      <c r="BY23" s="183"/>
      <c r="BZ23" s="168"/>
      <c r="CA23" s="169"/>
      <c r="CB23" s="169"/>
      <c r="CE23" s="180"/>
      <c r="CF23" s="181"/>
      <c r="CG23" s="182"/>
      <c r="CH23" s="183"/>
      <c r="CI23" s="168"/>
      <c r="CJ23" s="169"/>
      <c r="CK23" s="169"/>
      <c r="CN23" s="180"/>
      <c r="CO23" s="181"/>
      <c r="CP23" s="182"/>
      <c r="CQ23" s="183"/>
      <c r="CR23" s="168"/>
      <c r="CS23" s="169"/>
      <c r="CT23" s="169"/>
      <c r="CW23" s="180"/>
      <c r="CX23" s="181"/>
      <c r="CY23" s="182"/>
      <c r="CZ23" s="183"/>
      <c r="DA23" s="168"/>
      <c r="DB23" s="169"/>
      <c r="DC23" s="169"/>
      <c r="DF23" s="180"/>
      <c r="DG23" s="181"/>
      <c r="DH23" s="182"/>
      <c r="DI23" s="183"/>
      <c r="DJ23" s="168"/>
      <c r="DK23" s="169"/>
      <c r="DL23" s="169"/>
      <c r="DO23" s="180"/>
      <c r="DP23" s="181"/>
      <c r="DQ23" s="182"/>
      <c r="DR23" s="183"/>
      <c r="DS23" s="168"/>
      <c r="DT23" s="169"/>
      <c r="DU23" s="169"/>
      <c r="DX23" s="180"/>
      <c r="DY23" s="181"/>
      <c r="DZ23" s="182"/>
      <c r="EA23" s="183"/>
      <c r="EB23" s="168"/>
      <c r="EC23" s="169"/>
      <c r="ED23" s="169"/>
      <c r="EG23" s="180"/>
      <c r="EH23" s="181"/>
      <c r="EI23" s="182"/>
      <c r="EJ23" s="183"/>
      <c r="EK23" s="168"/>
      <c r="EL23" s="169"/>
      <c r="EM23" s="169"/>
      <c r="EP23" s="180"/>
      <c r="EQ23" s="181"/>
      <c r="ER23" s="182"/>
      <c r="ES23" s="183"/>
      <c r="ET23" s="168"/>
      <c r="EU23" s="169"/>
      <c r="EV23" s="169"/>
      <c r="EY23" s="180"/>
      <c r="EZ23" s="181"/>
      <c r="FA23" s="182"/>
      <c r="FB23" s="183"/>
      <c r="FC23" s="168"/>
      <c r="FD23" s="169"/>
      <c r="FE23" s="169"/>
      <c r="FH23" s="180"/>
      <c r="FI23" s="181"/>
      <c r="FJ23" s="182"/>
      <c r="FK23" s="183"/>
      <c r="FL23" s="168"/>
      <c r="FM23" s="169"/>
      <c r="FN23" s="169"/>
      <c r="FO23" s="61"/>
      <c r="FP23" s="61"/>
      <c r="FQ23" s="180"/>
      <c r="FR23" s="181"/>
      <c r="FS23" s="182"/>
      <c r="FT23" s="183"/>
      <c r="FU23" s="168"/>
      <c r="FV23" s="169"/>
      <c r="FW23" s="169"/>
      <c r="FZ23" s="180"/>
      <c r="GA23" s="181"/>
      <c r="GB23" s="182"/>
      <c r="GC23" s="183"/>
      <c r="GD23" s="168"/>
      <c r="GE23" s="169"/>
      <c r="GF23" s="169"/>
      <c r="GI23" s="180"/>
      <c r="GJ23" s="181"/>
      <c r="GK23" s="182"/>
      <c r="GL23" s="183"/>
      <c r="GM23" s="168"/>
      <c r="GN23" s="169"/>
      <c r="GO23" s="169"/>
      <c r="GR23" s="180"/>
      <c r="GS23" s="181"/>
      <c r="GT23" s="182"/>
      <c r="GU23" s="183"/>
      <c r="GV23" s="168"/>
      <c r="GW23" s="169"/>
      <c r="GX23" s="169"/>
      <c r="GY23" s="61"/>
      <c r="GZ23" s="61"/>
      <c r="HA23" s="180"/>
      <c r="HB23" s="181"/>
      <c r="HC23" s="182"/>
      <c r="HD23" s="183"/>
      <c r="HE23" s="168"/>
      <c r="HF23" s="169"/>
      <c r="HG23" s="169"/>
      <c r="HJ23" s="180"/>
      <c r="HK23" s="181"/>
      <c r="HL23" s="182"/>
      <c r="HM23" s="183"/>
      <c r="HN23" s="168"/>
      <c r="HO23" s="169"/>
      <c r="HP23" s="169"/>
      <c r="HS23" s="180"/>
      <c r="HT23" s="181"/>
      <c r="HU23" s="182"/>
      <c r="HV23" s="183"/>
      <c r="HW23" s="168"/>
      <c r="HX23" s="169"/>
      <c r="HY23" s="169"/>
      <c r="IB23" s="180"/>
      <c r="IC23" s="181"/>
      <c r="ID23" s="182"/>
      <c r="IE23" s="183"/>
      <c r="IF23" s="168"/>
      <c r="IG23" s="169"/>
      <c r="IH23" s="169"/>
      <c r="II23" s="61"/>
      <c r="IJ23" s="61"/>
      <c r="IK23" s="180"/>
      <c r="IL23" s="181"/>
      <c r="IM23" s="182"/>
      <c r="IN23" s="183"/>
      <c r="IO23" s="168"/>
      <c r="IP23" s="169"/>
      <c r="IQ23" s="169"/>
      <c r="IT23" s="180"/>
      <c r="IU23" s="181"/>
      <c r="IV23" s="182"/>
      <c r="IW23" s="183"/>
      <c r="IX23" s="168"/>
      <c r="IY23" s="169"/>
      <c r="IZ23" s="169"/>
      <c r="JC23" s="180"/>
      <c r="JD23" s="181"/>
      <c r="JE23" s="182"/>
      <c r="JF23" s="183"/>
      <c r="JG23" s="168"/>
      <c r="JH23" s="169"/>
      <c r="JI23" s="169"/>
      <c r="JL23" s="180"/>
      <c r="JM23" s="181"/>
      <c r="JN23" s="182"/>
      <c r="JO23" s="183"/>
      <c r="JP23" s="168"/>
      <c r="JQ23" s="169"/>
      <c r="JR23" s="169"/>
    </row>
    <row r="24" spans="2:278" ht="46.5" thickTop="1" thickBot="1">
      <c r="B24" s="180">
        <v>3.3</v>
      </c>
      <c r="C24" s="181" t="s">
        <v>193</v>
      </c>
      <c r="D24" s="166" t="s">
        <v>179</v>
      </c>
      <c r="E24" s="183">
        <v>20</v>
      </c>
      <c r="F24" s="168">
        <v>0</v>
      </c>
      <c r="G24" s="169">
        <f t="shared" si="0"/>
        <v>0</v>
      </c>
      <c r="H24" s="169"/>
      <c r="K24" s="180"/>
      <c r="L24" s="181"/>
      <c r="M24" s="166"/>
      <c r="N24" s="183"/>
      <c r="O24" s="168"/>
      <c r="P24" s="169"/>
      <c r="Q24" s="169"/>
      <c r="R24" s="101"/>
      <c r="S24" s="100"/>
      <c r="T24" s="180"/>
      <c r="U24" s="181"/>
      <c r="V24" s="166"/>
      <c r="W24" s="183"/>
      <c r="X24" s="168"/>
      <c r="Y24" s="169"/>
      <c r="Z24" s="169"/>
      <c r="AA24" s="100"/>
      <c r="AC24" s="180"/>
      <c r="AD24" s="181"/>
      <c r="AE24" s="166"/>
      <c r="AF24" s="183"/>
      <c r="AG24" s="168"/>
      <c r="AH24" s="169"/>
      <c r="AI24" s="169"/>
      <c r="AL24" s="180"/>
      <c r="AM24" s="181"/>
      <c r="AN24" s="166"/>
      <c r="AO24" s="183"/>
      <c r="AP24" s="168"/>
      <c r="AQ24" s="169"/>
      <c r="AR24" s="169"/>
      <c r="AU24" s="180"/>
      <c r="AV24" s="181"/>
      <c r="AW24" s="166"/>
      <c r="AX24" s="183"/>
      <c r="AY24" s="168"/>
      <c r="AZ24" s="169"/>
      <c r="BA24" s="169"/>
      <c r="BD24" s="180"/>
      <c r="BE24" s="181"/>
      <c r="BF24" s="166"/>
      <c r="BG24" s="183"/>
      <c r="BH24" s="168"/>
      <c r="BI24" s="169"/>
      <c r="BJ24" s="169"/>
      <c r="BM24" s="180"/>
      <c r="BN24" s="181"/>
      <c r="BO24" s="166"/>
      <c r="BP24" s="183"/>
      <c r="BQ24" s="168"/>
      <c r="BR24" s="169"/>
      <c r="BS24" s="169"/>
      <c r="BV24" s="180"/>
      <c r="BW24" s="181"/>
      <c r="BX24" s="166"/>
      <c r="BY24" s="183"/>
      <c r="BZ24" s="168"/>
      <c r="CA24" s="169"/>
      <c r="CB24" s="169"/>
      <c r="CE24" s="180"/>
      <c r="CF24" s="181"/>
      <c r="CG24" s="166"/>
      <c r="CH24" s="183"/>
      <c r="CI24" s="168"/>
      <c r="CJ24" s="169"/>
      <c r="CK24" s="169"/>
      <c r="CN24" s="180"/>
      <c r="CO24" s="181"/>
      <c r="CP24" s="166"/>
      <c r="CQ24" s="183"/>
      <c r="CR24" s="168"/>
      <c r="CS24" s="169"/>
      <c r="CT24" s="169"/>
      <c r="CW24" s="180"/>
      <c r="CX24" s="181"/>
      <c r="CY24" s="166"/>
      <c r="CZ24" s="183"/>
      <c r="DA24" s="168"/>
      <c r="DB24" s="169"/>
      <c r="DC24" s="169"/>
      <c r="DF24" s="180"/>
      <c r="DG24" s="181"/>
      <c r="DH24" s="166"/>
      <c r="DI24" s="183"/>
      <c r="DJ24" s="168"/>
      <c r="DK24" s="169"/>
      <c r="DL24" s="169"/>
      <c r="DO24" s="180"/>
      <c r="DP24" s="181"/>
      <c r="DQ24" s="166"/>
      <c r="DR24" s="183"/>
      <c r="DS24" s="168"/>
      <c r="DT24" s="169"/>
      <c r="DU24" s="169"/>
      <c r="DX24" s="180"/>
      <c r="DY24" s="181"/>
      <c r="DZ24" s="166"/>
      <c r="EA24" s="183"/>
      <c r="EB24" s="168"/>
      <c r="EC24" s="169"/>
      <c r="ED24" s="169"/>
      <c r="EG24" s="180"/>
      <c r="EH24" s="181"/>
      <c r="EI24" s="166"/>
      <c r="EJ24" s="183"/>
      <c r="EK24" s="168"/>
      <c r="EL24" s="169"/>
      <c r="EM24" s="169"/>
      <c r="EP24" s="180"/>
      <c r="EQ24" s="181"/>
      <c r="ER24" s="166"/>
      <c r="ES24" s="183"/>
      <c r="ET24" s="168"/>
      <c r="EU24" s="169"/>
      <c r="EV24" s="169"/>
      <c r="EY24" s="180"/>
      <c r="EZ24" s="181"/>
      <c r="FA24" s="166"/>
      <c r="FB24" s="183"/>
      <c r="FC24" s="168"/>
      <c r="FD24" s="169"/>
      <c r="FE24" s="169"/>
      <c r="FH24" s="180"/>
      <c r="FI24" s="181"/>
      <c r="FJ24" s="166"/>
      <c r="FK24" s="183"/>
      <c r="FL24" s="168"/>
      <c r="FM24" s="169"/>
      <c r="FN24" s="169"/>
      <c r="FO24" s="61"/>
      <c r="FP24" s="61"/>
      <c r="FQ24" s="180"/>
      <c r="FR24" s="181"/>
      <c r="FS24" s="166"/>
      <c r="FT24" s="183"/>
      <c r="FU24" s="168"/>
      <c r="FV24" s="169"/>
      <c r="FW24" s="169"/>
      <c r="FZ24" s="180"/>
      <c r="GA24" s="181"/>
      <c r="GB24" s="166"/>
      <c r="GC24" s="183"/>
      <c r="GD24" s="168"/>
      <c r="GE24" s="169"/>
      <c r="GF24" s="169"/>
      <c r="GI24" s="180"/>
      <c r="GJ24" s="181"/>
      <c r="GK24" s="166"/>
      <c r="GL24" s="183"/>
      <c r="GM24" s="168"/>
      <c r="GN24" s="169"/>
      <c r="GO24" s="169"/>
      <c r="GR24" s="180"/>
      <c r="GS24" s="181"/>
      <c r="GT24" s="166"/>
      <c r="GU24" s="183"/>
      <c r="GV24" s="168"/>
      <c r="GW24" s="169"/>
      <c r="GX24" s="169"/>
      <c r="GY24" s="61"/>
      <c r="GZ24" s="61"/>
      <c r="HA24" s="180"/>
      <c r="HB24" s="181"/>
      <c r="HC24" s="166"/>
      <c r="HD24" s="183"/>
      <c r="HE24" s="168"/>
      <c r="HF24" s="169"/>
      <c r="HG24" s="169"/>
      <c r="HJ24" s="180"/>
      <c r="HK24" s="181"/>
      <c r="HL24" s="166"/>
      <c r="HM24" s="183"/>
      <c r="HN24" s="168"/>
      <c r="HO24" s="169"/>
      <c r="HP24" s="169"/>
      <c r="HS24" s="180"/>
      <c r="HT24" s="181"/>
      <c r="HU24" s="166"/>
      <c r="HV24" s="183"/>
      <c r="HW24" s="168"/>
      <c r="HX24" s="169"/>
      <c r="HY24" s="169"/>
      <c r="IB24" s="180"/>
      <c r="IC24" s="181"/>
      <c r="ID24" s="166"/>
      <c r="IE24" s="183"/>
      <c r="IF24" s="168"/>
      <c r="IG24" s="169"/>
      <c r="IH24" s="169"/>
      <c r="II24" s="61"/>
      <c r="IJ24" s="61"/>
      <c r="IK24" s="180"/>
      <c r="IL24" s="181"/>
      <c r="IM24" s="166"/>
      <c r="IN24" s="183"/>
      <c r="IO24" s="168"/>
      <c r="IP24" s="169"/>
      <c r="IQ24" s="169"/>
      <c r="IT24" s="180"/>
      <c r="IU24" s="181"/>
      <c r="IV24" s="166"/>
      <c r="IW24" s="183"/>
      <c r="IX24" s="168"/>
      <c r="IY24" s="169"/>
      <c r="IZ24" s="169"/>
      <c r="JC24" s="180"/>
      <c r="JD24" s="181"/>
      <c r="JE24" s="166"/>
      <c r="JF24" s="183"/>
      <c r="JG24" s="168"/>
      <c r="JH24" s="169"/>
      <c r="JI24" s="169"/>
      <c r="JL24" s="180"/>
      <c r="JM24" s="181"/>
      <c r="JN24" s="166"/>
      <c r="JO24" s="183"/>
      <c r="JP24" s="168"/>
      <c r="JQ24" s="169"/>
      <c r="JR24" s="169"/>
    </row>
    <row r="25" spans="2:278" ht="31.5" thickTop="1" thickBot="1">
      <c r="B25" s="180">
        <v>3.4</v>
      </c>
      <c r="C25" s="185" t="s">
        <v>194</v>
      </c>
      <c r="D25" s="166" t="s">
        <v>179</v>
      </c>
      <c r="E25" s="183">
        <v>20</v>
      </c>
      <c r="F25" s="168">
        <v>0</v>
      </c>
      <c r="G25" s="169">
        <f t="shared" si="0"/>
        <v>0</v>
      </c>
      <c r="H25" s="169"/>
      <c r="K25" s="180"/>
      <c r="L25" s="185"/>
      <c r="M25" s="166"/>
      <c r="N25" s="183"/>
      <c r="O25" s="168"/>
      <c r="P25" s="169"/>
      <c r="Q25" s="169"/>
      <c r="R25" s="101"/>
      <c r="S25" s="100"/>
      <c r="T25" s="180"/>
      <c r="U25" s="185"/>
      <c r="V25" s="166"/>
      <c r="W25" s="183"/>
      <c r="X25" s="168"/>
      <c r="Y25" s="169"/>
      <c r="Z25" s="169"/>
      <c r="AA25" s="100"/>
      <c r="AC25" s="180"/>
      <c r="AD25" s="185"/>
      <c r="AE25" s="166"/>
      <c r="AF25" s="183"/>
      <c r="AG25" s="168"/>
      <c r="AH25" s="169"/>
      <c r="AI25" s="169"/>
      <c r="AL25" s="180"/>
      <c r="AM25" s="185"/>
      <c r="AN25" s="166"/>
      <c r="AO25" s="183"/>
      <c r="AP25" s="168"/>
      <c r="AQ25" s="169"/>
      <c r="AR25" s="169"/>
      <c r="AU25" s="180"/>
      <c r="AV25" s="185"/>
      <c r="AW25" s="166"/>
      <c r="AX25" s="183"/>
      <c r="AY25" s="168"/>
      <c r="AZ25" s="169"/>
      <c r="BA25" s="169"/>
      <c r="BD25" s="180"/>
      <c r="BE25" s="185"/>
      <c r="BF25" s="166"/>
      <c r="BG25" s="183"/>
      <c r="BH25" s="168"/>
      <c r="BI25" s="169"/>
      <c r="BJ25" s="169"/>
      <c r="BM25" s="180"/>
      <c r="BN25" s="185"/>
      <c r="BO25" s="166"/>
      <c r="BP25" s="183"/>
      <c r="BQ25" s="168"/>
      <c r="BR25" s="169"/>
      <c r="BS25" s="169"/>
      <c r="BV25" s="180"/>
      <c r="BW25" s="185"/>
      <c r="BX25" s="166"/>
      <c r="BY25" s="183"/>
      <c r="BZ25" s="168"/>
      <c r="CA25" s="169"/>
      <c r="CB25" s="169"/>
      <c r="CE25" s="180"/>
      <c r="CF25" s="185"/>
      <c r="CG25" s="166"/>
      <c r="CH25" s="183"/>
      <c r="CI25" s="168"/>
      <c r="CJ25" s="169"/>
      <c r="CK25" s="169"/>
      <c r="CN25" s="180"/>
      <c r="CO25" s="185"/>
      <c r="CP25" s="166"/>
      <c r="CQ25" s="183"/>
      <c r="CR25" s="168"/>
      <c r="CS25" s="169"/>
      <c r="CT25" s="169"/>
      <c r="CW25" s="180"/>
      <c r="CX25" s="185"/>
      <c r="CY25" s="166"/>
      <c r="CZ25" s="183"/>
      <c r="DA25" s="168"/>
      <c r="DB25" s="169"/>
      <c r="DC25" s="169"/>
      <c r="DF25" s="180"/>
      <c r="DG25" s="185"/>
      <c r="DH25" s="166"/>
      <c r="DI25" s="183"/>
      <c r="DJ25" s="168"/>
      <c r="DK25" s="169"/>
      <c r="DL25" s="169"/>
      <c r="DO25" s="180"/>
      <c r="DP25" s="185"/>
      <c r="DQ25" s="166"/>
      <c r="DR25" s="183"/>
      <c r="DS25" s="168"/>
      <c r="DT25" s="169"/>
      <c r="DU25" s="169"/>
      <c r="DX25" s="180"/>
      <c r="DY25" s="185"/>
      <c r="DZ25" s="166"/>
      <c r="EA25" s="183"/>
      <c r="EB25" s="168"/>
      <c r="EC25" s="169"/>
      <c r="ED25" s="169"/>
      <c r="EG25" s="180"/>
      <c r="EH25" s="185"/>
      <c r="EI25" s="166"/>
      <c r="EJ25" s="183"/>
      <c r="EK25" s="168"/>
      <c r="EL25" s="169"/>
      <c r="EM25" s="169"/>
      <c r="EP25" s="180"/>
      <c r="EQ25" s="185"/>
      <c r="ER25" s="166"/>
      <c r="ES25" s="183"/>
      <c r="ET25" s="168"/>
      <c r="EU25" s="169"/>
      <c r="EV25" s="169"/>
      <c r="EY25" s="180"/>
      <c r="EZ25" s="185"/>
      <c r="FA25" s="166"/>
      <c r="FB25" s="183"/>
      <c r="FC25" s="168"/>
      <c r="FD25" s="169"/>
      <c r="FE25" s="169"/>
      <c r="FH25" s="180"/>
      <c r="FI25" s="185"/>
      <c r="FJ25" s="166"/>
      <c r="FK25" s="183"/>
      <c r="FL25" s="168"/>
      <c r="FM25" s="169"/>
      <c r="FN25" s="169"/>
      <c r="FO25" s="61"/>
      <c r="FP25" s="61"/>
      <c r="FQ25" s="180"/>
      <c r="FR25" s="185"/>
      <c r="FS25" s="166"/>
      <c r="FT25" s="183"/>
      <c r="FU25" s="168"/>
      <c r="FV25" s="169"/>
      <c r="FW25" s="169"/>
      <c r="FZ25" s="180"/>
      <c r="GA25" s="185"/>
      <c r="GB25" s="166"/>
      <c r="GC25" s="183"/>
      <c r="GD25" s="168"/>
      <c r="GE25" s="169"/>
      <c r="GF25" s="169"/>
      <c r="GI25" s="180"/>
      <c r="GJ25" s="185"/>
      <c r="GK25" s="166"/>
      <c r="GL25" s="183"/>
      <c r="GM25" s="168"/>
      <c r="GN25" s="169"/>
      <c r="GO25" s="169"/>
      <c r="GR25" s="180"/>
      <c r="GS25" s="185"/>
      <c r="GT25" s="166"/>
      <c r="GU25" s="183"/>
      <c r="GV25" s="168"/>
      <c r="GW25" s="169"/>
      <c r="GX25" s="169"/>
      <c r="GY25" s="61"/>
      <c r="GZ25" s="61"/>
      <c r="HA25" s="180"/>
      <c r="HB25" s="185"/>
      <c r="HC25" s="166"/>
      <c r="HD25" s="183"/>
      <c r="HE25" s="168"/>
      <c r="HF25" s="169"/>
      <c r="HG25" s="169"/>
      <c r="HJ25" s="180"/>
      <c r="HK25" s="185"/>
      <c r="HL25" s="166"/>
      <c r="HM25" s="183"/>
      <c r="HN25" s="168"/>
      <c r="HO25" s="169"/>
      <c r="HP25" s="169"/>
      <c r="HS25" s="180"/>
      <c r="HT25" s="185"/>
      <c r="HU25" s="166"/>
      <c r="HV25" s="183"/>
      <c r="HW25" s="168"/>
      <c r="HX25" s="169"/>
      <c r="HY25" s="169"/>
      <c r="IB25" s="180"/>
      <c r="IC25" s="185"/>
      <c r="ID25" s="166"/>
      <c r="IE25" s="183"/>
      <c r="IF25" s="168"/>
      <c r="IG25" s="169"/>
      <c r="IH25" s="169"/>
      <c r="II25" s="61"/>
      <c r="IJ25" s="61"/>
      <c r="IK25" s="180"/>
      <c r="IL25" s="185"/>
      <c r="IM25" s="166"/>
      <c r="IN25" s="183"/>
      <c r="IO25" s="168"/>
      <c r="IP25" s="169"/>
      <c r="IQ25" s="169"/>
      <c r="IT25" s="180"/>
      <c r="IU25" s="185"/>
      <c r="IV25" s="166"/>
      <c r="IW25" s="183"/>
      <c r="IX25" s="168"/>
      <c r="IY25" s="169"/>
      <c r="IZ25" s="169"/>
      <c r="JC25" s="180"/>
      <c r="JD25" s="185"/>
      <c r="JE25" s="166"/>
      <c r="JF25" s="183"/>
      <c r="JG25" s="168"/>
      <c r="JH25" s="169"/>
      <c r="JI25" s="169"/>
      <c r="JL25" s="180"/>
      <c r="JM25" s="185"/>
      <c r="JN25" s="166"/>
      <c r="JO25" s="183"/>
      <c r="JP25" s="168"/>
      <c r="JQ25" s="169"/>
      <c r="JR25" s="169"/>
    </row>
    <row r="26" spans="2:278" ht="16.5" thickTop="1" thickBot="1">
      <c r="B26" s="174" t="s">
        <v>195</v>
      </c>
      <c r="C26" s="186" t="s">
        <v>196</v>
      </c>
      <c r="D26" s="187"/>
      <c r="E26" s="188"/>
      <c r="F26" s="188"/>
      <c r="G26" s="189"/>
      <c r="H26" s="189"/>
      <c r="K26" s="174"/>
      <c r="L26" s="186"/>
      <c r="M26" s="187"/>
      <c r="N26" s="188"/>
      <c r="O26" s="188"/>
      <c r="P26" s="189"/>
      <c r="Q26" s="189"/>
      <c r="R26" s="101"/>
      <c r="S26" s="100"/>
      <c r="T26" s="174"/>
      <c r="U26" s="186"/>
      <c r="V26" s="187"/>
      <c r="W26" s="188"/>
      <c r="X26" s="188"/>
      <c r="Y26" s="189"/>
      <c r="Z26" s="189"/>
      <c r="AA26" s="100"/>
      <c r="AC26" s="174"/>
      <c r="AD26" s="186"/>
      <c r="AE26" s="187"/>
      <c r="AF26" s="188"/>
      <c r="AG26" s="188"/>
      <c r="AH26" s="189"/>
      <c r="AI26" s="189"/>
      <c r="AL26" s="174"/>
      <c r="AM26" s="186"/>
      <c r="AN26" s="187"/>
      <c r="AO26" s="188"/>
      <c r="AP26" s="188"/>
      <c r="AQ26" s="189"/>
      <c r="AR26" s="189"/>
      <c r="AU26" s="174"/>
      <c r="AV26" s="186"/>
      <c r="AW26" s="187"/>
      <c r="AX26" s="188"/>
      <c r="AY26" s="188"/>
      <c r="AZ26" s="189"/>
      <c r="BA26" s="189"/>
      <c r="BD26" s="174"/>
      <c r="BE26" s="186"/>
      <c r="BF26" s="187"/>
      <c r="BG26" s="188"/>
      <c r="BH26" s="188"/>
      <c r="BI26" s="189"/>
      <c r="BJ26" s="189"/>
      <c r="BM26" s="174"/>
      <c r="BN26" s="186"/>
      <c r="BO26" s="187"/>
      <c r="BP26" s="188"/>
      <c r="BQ26" s="188"/>
      <c r="BR26" s="189"/>
      <c r="BS26" s="189"/>
      <c r="BV26" s="174"/>
      <c r="BW26" s="186"/>
      <c r="BX26" s="187"/>
      <c r="BY26" s="188"/>
      <c r="BZ26" s="188"/>
      <c r="CA26" s="189"/>
      <c r="CB26" s="189"/>
      <c r="CE26" s="174"/>
      <c r="CF26" s="186"/>
      <c r="CG26" s="187"/>
      <c r="CH26" s="188"/>
      <c r="CI26" s="188"/>
      <c r="CJ26" s="189"/>
      <c r="CK26" s="189"/>
      <c r="CN26" s="174"/>
      <c r="CO26" s="186"/>
      <c r="CP26" s="187"/>
      <c r="CQ26" s="188"/>
      <c r="CR26" s="188"/>
      <c r="CS26" s="189"/>
      <c r="CT26" s="189"/>
      <c r="CW26" s="174"/>
      <c r="CX26" s="186"/>
      <c r="CY26" s="187"/>
      <c r="CZ26" s="188"/>
      <c r="DA26" s="188"/>
      <c r="DB26" s="189"/>
      <c r="DC26" s="189"/>
      <c r="DF26" s="174"/>
      <c r="DG26" s="186"/>
      <c r="DH26" s="187"/>
      <c r="DI26" s="188"/>
      <c r="DJ26" s="188"/>
      <c r="DK26" s="189"/>
      <c r="DL26" s="189"/>
      <c r="DO26" s="174"/>
      <c r="DP26" s="186"/>
      <c r="DQ26" s="187"/>
      <c r="DR26" s="188"/>
      <c r="DS26" s="188"/>
      <c r="DT26" s="189"/>
      <c r="DU26" s="189"/>
      <c r="DX26" s="174"/>
      <c r="DY26" s="186"/>
      <c r="DZ26" s="187"/>
      <c r="EA26" s="188"/>
      <c r="EB26" s="188"/>
      <c r="EC26" s="189"/>
      <c r="ED26" s="189"/>
      <c r="EG26" s="174"/>
      <c r="EH26" s="186"/>
      <c r="EI26" s="187"/>
      <c r="EJ26" s="188"/>
      <c r="EK26" s="188"/>
      <c r="EL26" s="189"/>
      <c r="EM26" s="189"/>
      <c r="EP26" s="174"/>
      <c r="EQ26" s="186"/>
      <c r="ER26" s="187"/>
      <c r="ES26" s="188"/>
      <c r="ET26" s="188"/>
      <c r="EU26" s="189"/>
      <c r="EV26" s="189"/>
      <c r="EY26" s="174"/>
      <c r="EZ26" s="186"/>
      <c r="FA26" s="187"/>
      <c r="FB26" s="188"/>
      <c r="FC26" s="188"/>
      <c r="FD26" s="189"/>
      <c r="FE26" s="189"/>
      <c r="FH26" s="174"/>
      <c r="FI26" s="186"/>
      <c r="FJ26" s="187"/>
      <c r="FK26" s="188"/>
      <c r="FL26" s="188"/>
      <c r="FM26" s="189"/>
      <c r="FN26" s="189"/>
      <c r="FO26" s="61"/>
      <c r="FP26" s="61"/>
      <c r="FQ26" s="174"/>
      <c r="FR26" s="186"/>
      <c r="FS26" s="187"/>
      <c r="FT26" s="188"/>
      <c r="FU26" s="188"/>
      <c r="FV26" s="189"/>
      <c r="FW26" s="189"/>
      <c r="FZ26" s="174"/>
      <c r="GA26" s="186"/>
      <c r="GB26" s="187"/>
      <c r="GC26" s="188"/>
      <c r="GD26" s="188"/>
      <c r="GE26" s="189"/>
      <c r="GF26" s="189"/>
      <c r="GI26" s="174"/>
      <c r="GJ26" s="186"/>
      <c r="GK26" s="187"/>
      <c r="GL26" s="188"/>
      <c r="GM26" s="188"/>
      <c r="GN26" s="189"/>
      <c r="GO26" s="189"/>
      <c r="GR26" s="174"/>
      <c r="GS26" s="186"/>
      <c r="GT26" s="187"/>
      <c r="GU26" s="188"/>
      <c r="GV26" s="188"/>
      <c r="GW26" s="189"/>
      <c r="GX26" s="189"/>
      <c r="GY26" s="61"/>
      <c r="GZ26" s="61"/>
      <c r="HA26" s="174"/>
      <c r="HB26" s="186"/>
      <c r="HC26" s="187"/>
      <c r="HD26" s="188"/>
      <c r="HE26" s="188"/>
      <c r="HF26" s="189"/>
      <c r="HG26" s="189"/>
      <c r="HJ26" s="174"/>
      <c r="HK26" s="186"/>
      <c r="HL26" s="187"/>
      <c r="HM26" s="188"/>
      <c r="HN26" s="188"/>
      <c r="HO26" s="189"/>
      <c r="HP26" s="189"/>
      <c r="HS26" s="174"/>
      <c r="HT26" s="186"/>
      <c r="HU26" s="187"/>
      <c r="HV26" s="188"/>
      <c r="HW26" s="188"/>
      <c r="HX26" s="189"/>
      <c r="HY26" s="189"/>
      <c r="IB26" s="174"/>
      <c r="IC26" s="186"/>
      <c r="ID26" s="187"/>
      <c r="IE26" s="188"/>
      <c r="IF26" s="188"/>
      <c r="IG26" s="189"/>
      <c r="IH26" s="189"/>
      <c r="II26" s="61"/>
      <c r="IJ26" s="61"/>
      <c r="IK26" s="174"/>
      <c r="IL26" s="186"/>
      <c r="IM26" s="187"/>
      <c r="IN26" s="188"/>
      <c r="IO26" s="188"/>
      <c r="IP26" s="189"/>
      <c r="IQ26" s="189"/>
      <c r="IT26" s="174"/>
      <c r="IU26" s="186"/>
      <c r="IV26" s="187"/>
      <c r="IW26" s="188"/>
      <c r="IX26" s="188"/>
      <c r="IY26" s="189"/>
      <c r="IZ26" s="189"/>
      <c r="JC26" s="174"/>
      <c r="JD26" s="186"/>
      <c r="JE26" s="187"/>
      <c r="JF26" s="188"/>
      <c r="JG26" s="188"/>
      <c r="JH26" s="189"/>
      <c r="JI26" s="189"/>
      <c r="JL26" s="174"/>
      <c r="JM26" s="186"/>
      <c r="JN26" s="187"/>
      <c r="JO26" s="188"/>
      <c r="JP26" s="188"/>
      <c r="JQ26" s="189"/>
      <c r="JR26" s="189"/>
    </row>
    <row r="27" spans="2:278" ht="61.5" thickTop="1" thickBot="1">
      <c r="B27" s="180">
        <v>4.0999999999999996</v>
      </c>
      <c r="C27" s="190" t="s">
        <v>197</v>
      </c>
      <c r="D27" s="191" t="s">
        <v>179</v>
      </c>
      <c r="E27" s="192">
        <v>405</v>
      </c>
      <c r="F27" s="193">
        <v>0</v>
      </c>
      <c r="G27" s="169">
        <f t="shared" si="0"/>
        <v>0</v>
      </c>
      <c r="H27" s="169"/>
      <c r="K27" s="180"/>
      <c r="L27" s="190"/>
      <c r="M27" s="191"/>
      <c r="N27" s="192"/>
      <c r="O27" s="193"/>
      <c r="P27" s="169"/>
      <c r="Q27" s="169"/>
      <c r="R27" s="101"/>
      <c r="S27" s="100"/>
      <c r="T27" s="180"/>
      <c r="U27" s="190"/>
      <c r="V27" s="191"/>
      <c r="W27" s="192"/>
      <c r="X27" s="193"/>
      <c r="Y27" s="169"/>
      <c r="Z27" s="169"/>
      <c r="AA27" s="100"/>
      <c r="AC27" s="180"/>
      <c r="AD27" s="190"/>
      <c r="AE27" s="191"/>
      <c r="AF27" s="192"/>
      <c r="AG27" s="193"/>
      <c r="AH27" s="169"/>
      <c r="AI27" s="169"/>
      <c r="AL27" s="180"/>
      <c r="AM27" s="190"/>
      <c r="AN27" s="191"/>
      <c r="AO27" s="192"/>
      <c r="AP27" s="193"/>
      <c r="AQ27" s="169"/>
      <c r="AR27" s="169"/>
      <c r="AU27" s="180"/>
      <c r="AV27" s="190"/>
      <c r="AW27" s="191"/>
      <c r="AX27" s="192"/>
      <c r="AY27" s="193"/>
      <c r="AZ27" s="169"/>
      <c r="BA27" s="169"/>
      <c r="BD27" s="180"/>
      <c r="BE27" s="190"/>
      <c r="BF27" s="191"/>
      <c r="BG27" s="192"/>
      <c r="BH27" s="193"/>
      <c r="BI27" s="169"/>
      <c r="BJ27" s="169"/>
      <c r="BM27" s="180"/>
      <c r="BN27" s="190"/>
      <c r="BO27" s="191"/>
      <c r="BP27" s="192"/>
      <c r="BQ27" s="193"/>
      <c r="BR27" s="169"/>
      <c r="BS27" s="169"/>
      <c r="BV27" s="180"/>
      <c r="BW27" s="190"/>
      <c r="BX27" s="191"/>
      <c r="BY27" s="192"/>
      <c r="BZ27" s="193"/>
      <c r="CA27" s="169"/>
      <c r="CB27" s="169"/>
      <c r="CE27" s="180"/>
      <c r="CF27" s="190"/>
      <c r="CG27" s="191"/>
      <c r="CH27" s="192"/>
      <c r="CI27" s="193"/>
      <c r="CJ27" s="169"/>
      <c r="CK27" s="169"/>
      <c r="CN27" s="180"/>
      <c r="CO27" s="190"/>
      <c r="CP27" s="191"/>
      <c r="CQ27" s="192"/>
      <c r="CR27" s="193"/>
      <c r="CS27" s="169"/>
      <c r="CT27" s="169"/>
      <c r="CW27" s="180"/>
      <c r="CX27" s="190"/>
      <c r="CY27" s="191"/>
      <c r="CZ27" s="192"/>
      <c r="DA27" s="193"/>
      <c r="DB27" s="169"/>
      <c r="DC27" s="169"/>
      <c r="DF27" s="180"/>
      <c r="DG27" s="190"/>
      <c r="DH27" s="191"/>
      <c r="DI27" s="192"/>
      <c r="DJ27" s="193"/>
      <c r="DK27" s="169"/>
      <c r="DL27" s="169"/>
      <c r="DO27" s="180"/>
      <c r="DP27" s="190"/>
      <c r="DQ27" s="191"/>
      <c r="DR27" s="192"/>
      <c r="DS27" s="193"/>
      <c r="DT27" s="169"/>
      <c r="DU27" s="169"/>
      <c r="DX27" s="180"/>
      <c r="DY27" s="190"/>
      <c r="DZ27" s="191"/>
      <c r="EA27" s="192"/>
      <c r="EB27" s="193"/>
      <c r="EC27" s="169"/>
      <c r="ED27" s="169"/>
      <c r="EG27" s="180"/>
      <c r="EH27" s="190"/>
      <c r="EI27" s="191"/>
      <c r="EJ27" s="192"/>
      <c r="EK27" s="193"/>
      <c r="EL27" s="169"/>
      <c r="EM27" s="169"/>
      <c r="EP27" s="180"/>
      <c r="EQ27" s="190"/>
      <c r="ER27" s="191"/>
      <c r="ES27" s="192"/>
      <c r="ET27" s="193"/>
      <c r="EU27" s="169"/>
      <c r="EV27" s="169"/>
      <c r="EY27" s="180"/>
      <c r="EZ27" s="190"/>
      <c r="FA27" s="191"/>
      <c r="FB27" s="192"/>
      <c r="FC27" s="193"/>
      <c r="FD27" s="169"/>
      <c r="FE27" s="169"/>
      <c r="FH27" s="180"/>
      <c r="FI27" s="190"/>
      <c r="FJ27" s="191"/>
      <c r="FK27" s="192"/>
      <c r="FL27" s="193"/>
      <c r="FM27" s="169"/>
      <c r="FN27" s="169"/>
      <c r="FO27" s="61"/>
      <c r="FP27" s="61"/>
      <c r="FQ27" s="180"/>
      <c r="FR27" s="190"/>
      <c r="FS27" s="191"/>
      <c r="FT27" s="192"/>
      <c r="FU27" s="193"/>
      <c r="FV27" s="169"/>
      <c r="FW27" s="169"/>
      <c r="FZ27" s="180"/>
      <c r="GA27" s="190"/>
      <c r="GB27" s="191"/>
      <c r="GC27" s="192"/>
      <c r="GD27" s="193"/>
      <c r="GE27" s="169"/>
      <c r="GF27" s="169"/>
      <c r="GI27" s="180"/>
      <c r="GJ27" s="190"/>
      <c r="GK27" s="191"/>
      <c r="GL27" s="192"/>
      <c r="GM27" s="193"/>
      <c r="GN27" s="169"/>
      <c r="GO27" s="169"/>
      <c r="GR27" s="180"/>
      <c r="GS27" s="190"/>
      <c r="GT27" s="191"/>
      <c r="GU27" s="192"/>
      <c r="GV27" s="193"/>
      <c r="GW27" s="169"/>
      <c r="GX27" s="169"/>
      <c r="GY27" s="61"/>
      <c r="GZ27" s="61"/>
      <c r="HA27" s="180"/>
      <c r="HB27" s="190"/>
      <c r="HC27" s="191"/>
      <c r="HD27" s="192"/>
      <c r="HE27" s="193"/>
      <c r="HF27" s="169"/>
      <c r="HG27" s="169"/>
      <c r="HJ27" s="180"/>
      <c r="HK27" s="190"/>
      <c r="HL27" s="191"/>
      <c r="HM27" s="192"/>
      <c r="HN27" s="193"/>
      <c r="HO27" s="169"/>
      <c r="HP27" s="169"/>
      <c r="HS27" s="180"/>
      <c r="HT27" s="190"/>
      <c r="HU27" s="191"/>
      <c r="HV27" s="192"/>
      <c r="HW27" s="193"/>
      <c r="HX27" s="169"/>
      <c r="HY27" s="169"/>
      <c r="IB27" s="180"/>
      <c r="IC27" s="190"/>
      <c r="ID27" s="191"/>
      <c r="IE27" s="192"/>
      <c r="IF27" s="193"/>
      <c r="IG27" s="169"/>
      <c r="IH27" s="169"/>
      <c r="II27" s="61"/>
      <c r="IJ27" s="61"/>
      <c r="IK27" s="180"/>
      <c r="IL27" s="190"/>
      <c r="IM27" s="191"/>
      <c r="IN27" s="192"/>
      <c r="IO27" s="193"/>
      <c r="IP27" s="169"/>
      <c r="IQ27" s="169"/>
      <c r="IT27" s="180"/>
      <c r="IU27" s="190"/>
      <c r="IV27" s="191"/>
      <c r="IW27" s="192"/>
      <c r="IX27" s="193"/>
      <c r="IY27" s="169"/>
      <c r="IZ27" s="169"/>
      <c r="JC27" s="180"/>
      <c r="JD27" s="190"/>
      <c r="JE27" s="191"/>
      <c r="JF27" s="192"/>
      <c r="JG27" s="193"/>
      <c r="JH27" s="169"/>
      <c r="JI27" s="169"/>
      <c r="JL27" s="180"/>
      <c r="JM27" s="190"/>
      <c r="JN27" s="191"/>
      <c r="JO27" s="192"/>
      <c r="JP27" s="193"/>
      <c r="JQ27" s="169"/>
      <c r="JR27" s="169"/>
    </row>
    <row r="28" spans="2:278" ht="46.5" thickTop="1" thickBot="1">
      <c r="B28" s="172">
        <v>4.2</v>
      </c>
      <c r="C28" s="190" t="s">
        <v>198</v>
      </c>
      <c r="D28" s="191" t="s">
        <v>179</v>
      </c>
      <c r="E28" s="192">
        <v>323</v>
      </c>
      <c r="F28" s="193">
        <v>0</v>
      </c>
      <c r="G28" s="169">
        <f t="shared" si="0"/>
        <v>0</v>
      </c>
      <c r="H28" s="169"/>
      <c r="K28" s="172"/>
      <c r="L28" s="190"/>
      <c r="M28" s="191"/>
      <c r="N28" s="192"/>
      <c r="O28" s="193"/>
      <c r="P28" s="169"/>
      <c r="Q28" s="169"/>
      <c r="R28" s="101"/>
      <c r="S28" s="100"/>
      <c r="T28" s="172"/>
      <c r="U28" s="190"/>
      <c r="V28" s="191"/>
      <c r="W28" s="192"/>
      <c r="X28" s="193"/>
      <c r="Y28" s="169"/>
      <c r="Z28" s="169"/>
      <c r="AA28" s="100"/>
      <c r="AC28" s="172"/>
      <c r="AD28" s="190"/>
      <c r="AE28" s="191"/>
      <c r="AF28" s="192"/>
      <c r="AG28" s="193"/>
      <c r="AH28" s="169"/>
      <c r="AI28" s="169"/>
      <c r="AL28" s="172"/>
      <c r="AM28" s="190"/>
      <c r="AN28" s="191"/>
      <c r="AO28" s="192"/>
      <c r="AP28" s="193"/>
      <c r="AQ28" s="169"/>
      <c r="AR28" s="169"/>
      <c r="AU28" s="172"/>
      <c r="AV28" s="190"/>
      <c r="AW28" s="191"/>
      <c r="AX28" s="192"/>
      <c r="AY28" s="193"/>
      <c r="AZ28" s="169"/>
      <c r="BA28" s="169"/>
      <c r="BD28" s="172"/>
      <c r="BE28" s="190"/>
      <c r="BF28" s="191"/>
      <c r="BG28" s="192"/>
      <c r="BH28" s="193"/>
      <c r="BI28" s="169"/>
      <c r="BJ28" s="169"/>
      <c r="BM28" s="172"/>
      <c r="BN28" s="190"/>
      <c r="BO28" s="191"/>
      <c r="BP28" s="192"/>
      <c r="BQ28" s="193"/>
      <c r="BR28" s="169"/>
      <c r="BS28" s="169"/>
      <c r="BV28" s="172"/>
      <c r="BW28" s="190"/>
      <c r="BX28" s="191"/>
      <c r="BY28" s="192"/>
      <c r="BZ28" s="193"/>
      <c r="CA28" s="169"/>
      <c r="CB28" s="169"/>
      <c r="CE28" s="172"/>
      <c r="CF28" s="190"/>
      <c r="CG28" s="191"/>
      <c r="CH28" s="192"/>
      <c r="CI28" s="193"/>
      <c r="CJ28" s="169"/>
      <c r="CK28" s="169"/>
      <c r="CN28" s="172"/>
      <c r="CO28" s="190"/>
      <c r="CP28" s="191"/>
      <c r="CQ28" s="192"/>
      <c r="CR28" s="193"/>
      <c r="CS28" s="169"/>
      <c r="CT28" s="169"/>
      <c r="CW28" s="172"/>
      <c r="CX28" s="190"/>
      <c r="CY28" s="191"/>
      <c r="CZ28" s="192"/>
      <c r="DA28" s="193"/>
      <c r="DB28" s="169"/>
      <c r="DC28" s="169"/>
      <c r="DF28" s="172"/>
      <c r="DG28" s="190"/>
      <c r="DH28" s="191"/>
      <c r="DI28" s="192"/>
      <c r="DJ28" s="193"/>
      <c r="DK28" s="169"/>
      <c r="DL28" s="169"/>
      <c r="DO28" s="172"/>
      <c r="DP28" s="190"/>
      <c r="DQ28" s="191"/>
      <c r="DR28" s="192"/>
      <c r="DS28" s="193"/>
      <c r="DT28" s="169"/>
      <c r="DU28" s="169"/>
      <c r="DX28" s="172"/>
      <c r="DY28" s="190"/>
      <c r="DZ28" s="191"/>
      <c r="EA28" s="192"/>
      <c r="EB28" s="193"/>
      <c r="EC28" s="169"/>
      <c r="ED28" s="169"/>
      <c r="EG28" s="172"/>
      <c r="EH28" s="190"/>
      <c r="EI28" s="191"/>
      <c r="EJ28" s="192"/>
      <c r="EK28" s="193"/>
      <c r="EL28" s="169"/>
      <c r="EM28" s="169"/>
      <c r="EP28" s="172"/>
      <c r="EQ28" s="190"/>
      <c r="ER28" s="191"/>
      <c r="ES28" s="192"/>
      <c r="ET28" s="193"/>
      <c r="EU28" s="169"/>
      <c r="EV28" s="169"/>
      <c r="EY28" s="172"/>
      <c r="EZ28" s="190"/>
      <c r="FA28" s="191"/>
      <c r="FB28" s="192"/>
      <c r="FC28" s="193"/>
      <c r="FD28" s="169"/>
      <c r="FE28" s="169"/>
      <c r="FH28" s="172"/>
      <c r="FI28" s="190"/>
      <c r="FJ28" s="191"/>
      <c r="FK28" s="192"/>
      <c r="FL28" s="193"/>
      <c r="FM28" s="169"/>
      <c r="FN28" s="169"/>
      <c r="FO28" s="61"/>
      <c r="FP28" s="61"/>
      <c r="FQ28" s="172"/>
      <c r="FR28" s="190"/>
      <c r="FS28" s="191"/>
      <c r="FT28" s="192"/>
      <c r="FU28" s="193"/>
      <c r="FV28" s="169"/>
      <c r="FW28" s="169"/>
      <c r="FZ28" s="172"/>
      <c r="GA28" s="190"/>
      <c r="GB28" s="191"/>
      <c r="GC28" s="192"/>
      <c r="GD28" s="193"/>
      <c r="GE28" s="169"/>
      <c r="GF28" s="169"/>
      <c r="GI28" s="172"/>
      <c r="GJ28" s="190"/>
      <c r="GK28" s="191"/>
      <c r="GL28" s="192"/>
      <c r="GM28" s="193"/>
      <c r="GN28" s="169"/>
      <c r="GO28" s="169"/>
      <c r="GR28" s="172"/>
      <c r="GS28" s="190"/>
      <c r="GT28" s="191"/>
      <c r="GU28" s="192"/>
      <c r="GV28" s="193"/>
      <c r="GW28" s="169"/>
      <c r="GX28" s="169"/>
      <c r="GY28" s="61"/>
      <c r="GZ28" s="61"/>
      <c r="HA28" s="172"/>
      <c r="HB28" s="190"/>
      <c r="HC28" s="191"/>
      <c r="HD28" s="192"/>
      <c r="HE28" s="193"/>
      <c r="HF28" s="169"/>
      <c r="HG28" s="169"/>
      <c r="HJ28" s="172"/>
      <c r="HK28" s="190"/>
      <c r="HL28" s="191"/>
      <c r="HM28" s="192"/>
      <c r="HN28" s="193"/>
      <c r="HO28" s="169"/>
      <c r="HP28" s="169"/>
      <c r="HS28" s="172"/>
      <c r="HT28" s="190"/>
      <c r="HU28" s="191"/>
      <c r="HV28" s="192"/>
      <c r="HW28" s="193"/>
      <c r="HX28" s="169"/>
      <c r="HY28" s="169"/>
      <c r="IB28" s="172"/>
      <c r="IC28" s="190"/>
      <c r="ID28" s="191"/>
      <c r="IE28" s="192"/>
      <c r="IF28" s="193"/>
      <c r="IG28" s="169"/>
      <c r="IH28" s="169"/>
      <c r="II28" s="61"/>
      <c r="IJ28" s="61"/>
      <c r="IK28" s="172"/>
      <c r="IL28" s="190"/>
      <c r="IM28" s="191"/>
      <c r="IN28" s="192"/>
      <c r="IO28" s="193"/>
      <c r="IP28" s="169"/>
      <c r="IQ28" s="169"/>
      <c r="IT28" s="172"/>
      <c r="IU28" s="190"/>
      <c r="IV28" s="191"/>
      <c r="IW28" s="192"/>
      <c r="IX28" s="193"/>
      <c r="IY28" s="169"/>
      <c r="IZ28" s="169"/>
      <c r="JC28" s="172"/>
      <c r="JD28" s="190"/>
      <c r="JE28" s="191"/>
      <c r="JF28" s="192"/>
      <c r="JG28" s="193"/>
      <c r="JH28" s="169"/>
      <c r="JI28" s="169"/>
      <c r="JL28" s="172"/>
      <c r="JM28" s="190"/>
      <c r="JN28" s="191"/>
      <c r="JO28" s="192"/>
      <c r="JP28" s="193"/>
      <c r="JQ28" s="169"/>
      <c r="JR28" s="169"/>
    </row>
    <row r="29" spans="2:278" ht="16.5" thickTop="1" thickBot="1">
      <c r="B29" s="158" t="s">
        <v>199</v>
      </c>
      <c r="C29" s="186" t="s">
        <v>200</v>
      </c>
      <c r="D29" s="1354"/>
      <c r="E29" s="1355"/>
      <c r="F29" s="1355"/>
      <c r="G29" s="1356"/>
      <c r="H29" s="147"/>
      <c r="K29" s="158"/>
      <c r="L29" s="186"/>
      <c r="M29" s="1354"/>
      <c r="N29" s="1355"/>
      <c r="O29" s="1355"/>
      <c r="P29" s="1356"/>
      <c r="Q29" s="147"/>
      <c r="R29" s="101"/>
      <c r="S29" s="100"/>
      <c r="T29" s="158"/>
      <c r="U29" s="186"/>
      <c r="V29" s="1354"/>
      <c r="W29" s="1355"/>
      <c r="X29" s="1355"/>
      <c r="Y29" s="1356"/>
      <c r="Z29" s="147"/>
      <c r="AA29" s="100"/>
      <c r="AC29" s="158"/>
      <c r="AD29" s="186"/>
      <c r="AE29" s="1354"/>
      <c r="AF29" s="1355"/>
      <c r="AG29" s="1355"/>
      <c r="AH29" s="1356"/>
      <c r="AI29" s="147"/>
      <c r="AL29" s="158"/>
      <c r="AM29" s="186"/>
      <c r="AN29" s="1354"/>
      <c r="AO29" s="1355"/>
      <c r="AP29" s="1355"/>
      <c r="AQ29" s="1356"/>
      <c r="AR29" s="147"/>
      <c r="AU29" s="158"/>
      <c r="AV29" s="186"/>
      <c r="AW29" s="1354"/>
      <c r="AX29" s="1355"/>
      <c r="AY29" s="1355"/>
      <c r="AZ29" s="1356"/>
      <c r="BA29" s="147"/>
      <c r="BD29" s="158"/>
      <c r="BE29" s="186"/>
      <c r="BF29" s="1354"/>
      <c r="BG29" s="1355"/>
      <c r="BH29" s="1355"/>
      <c r="BI29" s="1356"/>
      <c r="BJ29" s="147"/>
      <c r="BM29" s="158"/>
      <c r="BN29" s="186"/>
      <c r="BO29" s="1354"/>
      <c r="BP29" s="1355"/>
      <c r="BQ29" s="1355"/>
      <c r="BR29" s="1356"/>
      <c r="BS29" s="147"/>
      <c r="BV29" s="158"/>
      <c r="BW29" s="186"/>
      <c r="BX29" s="1354"/>
      <c r="BY29" s="1355"/>
      <c r="BZ29" s="1355"/>
      <c r="CA29" s="1356"/>
      <c r="CB29" s="147"/>
      <c r="CE29" s="158"/>
      <c r="CF29" s="186"/>
      <c r="CG29" s="1354"/>
      <c r="CH29" s="1355"/>
      <c r="CI29" s="1355"/>
      <c r="CJ29" s="1356"/>
      <c r="CK29" s="147"/>
      <c r="CN29" s="158"/>
      <c r="CO29" s="186"/>
      <c r="CP29" s="1354"/>
      <c r="CQ29" s="1355"/>
      <c r="CR29" s="1355"/>
      <c r="CS29" s="1356"/>
      <c r="CT29" s="147"/>
      <c r="CW29" s="158"/>
      <c r="CX29" s="186"/>
      <c r="CY29" s="1354"/>
      <c r="CZ29" s="1355"/>
      <c r="DA29" s="1355"/>
      <c r="DB29" s="1356"/>
      <c r="DC29" s="147"/>
      <c r="DF29" s="158"/>
      <c r="DG29" s="186"/>
      <c r="DH29" s="1354"/>
      <c r="DI29" s="1355"/>
      <c r="DJ29" s="1355"/>
      <c r="DK29" s="1356"/>
      <c r="DL29" s="147"/>
      <c r="DO29" s="158"/>
      <c r="DP29" s="186"/>
      <c r="DQ29" s="1354"/>
      <c r="DR29" s="1355"/>
      <c r="DS29" s="1355"/>
      <c r="DT29" s="1356"/>
      <c r="DU29" s="147"/>
      <c r="DX29" s="158"/>
      <c r="DY29" s="186"/>
      <c r="DZ29" s="1354"/>
      <c r="EA29" s="1355"/>
      <c r="EB29" s="1355"/>
      <c r="EC29" s="1356"/>
      <c r="ED29" s="147"/>
      <c r="EG29" s="158"/>
      <c r="EH29" s="186"/>
      <c r="EI29" s="1354"/>
      <c r="EJ29" s="1355"/>
      <c r="EK29" s="1355"/>
      <c r="EL29" s="1356"/>
      <c r="EM29" s="147"/>
      <c r="EP29" s="158"/>
      <c r="EQ29" s="186"/>
      <c r="ER29" s="1354"/>
      <c r="ES29" s="1355"/>
      <c r="ET29" s="1355"/>
      <c r="EU29" s="1356"/>
      <c r="EV29" s="147"/>
      <c r="EY29" s="158"/>
      <c r="EZ29" s="186"/>
      <c r="FA29" s="1354"/>
      <c r="FB29" s="1355"/>
      <c r="FC29" s="1355"/>
      <c r="FD29" s="1356"/>
      <c r="FE29" s="147"/>
      <c r="FH29" s="158"/>
      <c r="FI29" s="186"/>
      <c r="FJ29" s="1354"/>
      <c r="FK29" s="1355"/>
      <c r="FL29" s="1355"/>
      <c r="FM29" s="1356"/>
      <c r="FN29" s="147"/>
      <c r="FO29" s="61"/>
      <c r="FP29" s="61"/>
      <c r="FQ29" s="158"/>
      <c r="FR29" s="186"/>
      <c r="FS29" s="1354"/>
      <c r="FT29" s="1355"/>
      <c r="FU29" s="1355"/>
      <c r="FV29" s="1356"/>
      <c r="FW29" s="147"/>
      <c r="FZ29" s="158"/>
      <c r="GA29" s="186"/>
      <c r="GB29" s="1354"/>
      <c r="GC29" s="1355"/>
      <c r="GD29" s="1355"/>
      <c r="GE29" s="1356"/>
      <c r="GF29" s="147"/>
      <c r="GI29" s="158"/>
      <c r="GJ29" s="186"/>
      <c r="GK29" s="1354"/>
      <c r="GL29" s="1355"/>
      <c r="GM29" s="1355"/>
      <c r="GN29" s="1356"/>
      <c r="GO29" s="147"/>
      <c r="GR29" s="158"/>
      <c r="GS29" s="186"/>
      <c r="GT29" s="1354"/>
      <c r="GU29" s="1355"/>
      <c r="GV29" s="1355"/>
      <c r="GW29" s="1356"/>
      <c r="GX29" s="147"/>
      <c r="GY29" s="61"/>
      <c r="GZ29" s="61"/>
      <c r="HA29" s="158"/>
      <c r="HB29" s="186"/>
      <c r="HC29" s="1354"/>
      <c r="HD29" s="1355"/>
      <c r="HE29" s="1355"/>
      <c r="HF29" s="1356"/>
      <c r="HG29" s="147"/>
      <c r="HJ29" s="158"/>
      <c r="HK29" s="186"/>
      <c r="HL29" s="1354"/>
      <c r="HM29" s="1355"/>
      <c r="HN29" s="1355"/>
      <c r="HO29" s="1356"/>
      <c r="HP29" s="147"/>
      <c r="HS29" s="158"/>
      <c r="HT29" s="186"/>
      <c r="HU29" s="1354"/>
      <c r="HV29" s="1355"/>
      <c r="HW29" s="1355"/>
      <c r="HX29" s="1356"/>
      <c r="HY29" s="147"/>
      <c r="IB29" s="158"/>
      <c r="IC29" s="186"/>
      <c r="ID29" s="1354"/>
      <c r="IE29" s="1355"/>
      <c r="IF29" s="1355"/>
      <c r="IG29" s="1356"/>
      <c r="IH29" s="147"/>
      <c r="II29" s="61"/>
      <c r="IJ29" s="61"/>
      <c r="IK29" s="158"/>
      <c r="IL29" s="186"/>
      <c r="IM29" s="1354"/>
      <c r="IN29" s="1355"/>
      <c r="IO29" s="1355"/>
      <c r="IP29" s="1356"/>
      <c r="IQ29" s="147"/>
      <c r="IT29" s="158"/>
      <c r="IU29" s="186"/>
      <c r="IV29" s="1354"/>
      <c r="IW29" s="1355"/>
      <c r="IX29" s="1355"/>
      <c r="IY29" s="1356"/>
      <c r="IZ29" s="147"/>
      <c r="JC29" s="158"/>
      <c r="JD29" s="186"/>
      <c r="JE29" s="1354"/>
      <c r="JF29" s="1355"/>
      <c r="JG29" s="1355"/>
      <c r="JH29" s="1356"/>
      <c r="JI29" s="147"/>
      <c r="JL29" s="158"/>
      <c r="JM29" s="186"/>
      <c r="JN29" s="1354"/>
      <c r="JO29" s="1355"/>
      <c r="JP29" s="1355"/>
      <c r="JQ29" s="1356"/>
      <c r="JR29" s="147"/>
    </row>
    <row r="30" spans="2:278" ht="46.5" thickTop="1" thickBot="1">
      <c r="B30" s="180">
        <v>5.0999999999999996</v>
      </c>
      <c r="C30" s="190" t="s">
        <v>201</v>
      </c>
      <c r="D30" s="191" t="s">
        <v>179</v>
      </c>
      <c r="E30" s="192">
        <v>432</v>
      </c>
      <c r="F30" s="194">
        <v>0</v>
      </c>
      <c r="G30" s="169">
        <f t="shared" si="0"/>
        <v>0</v>
      </c>
      <c r="H30" s="169"/>
      <c r="K30" s="180"/>
      <c r="L30" s="190"/>
      <c r="M30" s="191"/>
      <c r="N30" s="192"/>
      <c r="O30" s="194"/>
      <c r="P30" s="169"/>
      <c r="Q30" s="169"/>
      <c r="R30" s="101"/>
      <c r="S30" s="100"/>
      <c r="T30" s="180"/>
      <c r="U30" s="190"/>
      <c r="V30" s="191"/>
      <c r="W30" s="192"/>
      <c r="X30" s="194"/>
      <c r="Y30" s="169"/>
      <c r="Z30" s="169"/>
      <c r="AA30" s="100"/>
      <c r="AC30" s="180"/>
      <c r="AD30" s="190"/>
      <c r="AE30" s="191"/>
      <c r="AF30" s="192"/>
      <c r="AG30" s="194"/>
      <c r="AH30" s="169"/>
      <c r="AI30" s="169"/>
      <c r="AL30" s="180"/>
      <c r="AM30" s="190"/>
      <c r="AN30" s="191"/>
      <c r="AO30" s="192"/>
      <c r="AP30" s="194"/>
      <c r="AQ30" s="169"/>
      <c r="AR30" s="169"/>
      <c r="AU30" s="180"/>
      <c r="AV30" s="190"/>
      <c r="AW30" s="191"/>
      <c r="AX30" s="192"/>
      <c r="AY30" s="194"/>
      <c r="AZ30" s="169"/>
      <c r="BA30" s="169"/>
      <c r="BD30" s="180"/>
      <c r="BE30" s="190"/>
      <c r="BF30" s="191"/>
      <c r="BG30" s="192"/>
      <c r="BH30" s="194"/>
      <c r="BI30" s="169"/>
      <c r="BJ30" s="169"/>
      <c r="BM30" s="180"/>
      <c r="BN30" s="190"/>
      <c r="BO30" s="191"/>
      <c r="BP30" s="192"/>
      <c r="BQ30" s="194"/>
      <c r="BR30" s="169"/>
      <c r="BS30" s="169"/>
      <c r="BV30" s="180"/>
      <c r="BW30" s="190"/>
      <c r="BX30" s="191"/>
      <c r="BY30" s="192"/>
      <c r="BZ30" s="194"/>
      <c r="CA30" s="169"/>
      <c r="CB30" s="169"/>
      <c r="CE30" s="180"/>
      <c r="CF30" s="190"/>
      <c r="CG30" s="191"/>
      <c r="CH30" s="192"/>
      <c r="CI30" s="194"/>
      <c r="CJ30" s="169"/>
      <c r="CK30" s="169"/>
      <c r="CN30" s="180"/>
      <c r="CO30" s="190"/>
      <c r="CP30" s="191"/>
      <c r="CQ30" s="192"/>
      <c r="CR30" s="194"/>
      <c r="CS30" s="169"/>
      <c r="CT30" s="169"/>
      <c r="CW30" s="180"/>
      <c r="CX30" s="190"/>
      <c r="CY30" s="191"/>
      <c r="CZ30" s="192"/>
      <c r="DA30" s="194"/>
      <c r="DB30" s="169"/>
      <c r="DC30" s="169"/>
      <c r="DF30" s="180"/>
      <c r="DG30" s="190"/>
      <c r="DH30" s="191"/>
      <c r="DI30" s="192"/>
      <c r="DJ30" s="194"/>
      <c r="DK30" s="169"/>
      <c r="DL30" s="169"/>
      <c r="DO30" s="180"/>
      <c r="DP30" s="190"/>
      <c r="DQ30" s="191"/>
      <c r="DR30" s="192"/>
      <c r="DS30" s="194"/>
      <c r="DT30" s="169"/>
      <c r="DU30" s="169"/>
      <c r="DX30" s="180"/>
      <c r="DY30" s="190"/>
      <c r="DZ30" s="191"/>
      <c r="EA30" s="192"/>
      <c r="EB30" s="194"/>
      <c r="EC30" s="169"/>
      <c r="ED30" s="169"/>
      <c r="EG30" s="180"/>
      <c r="EH30" s="190"/>
      <c r="EI30" s="191"/>
      <c r="EJ30" s="192"/>
      <c r="EK30" s="194"/>
      <c r="EL30" s="169"/>
      <c r="EM30" s="169"/>
      <c r="EP30" s="180"/>
      <c r="EQ30" s="190"/>
      <c r="ER30" s="191"/>
      <c r="ES30" s="192"/>
      <c r="ET30" s="194"/>
      <c r="EU30" s="169"/>
      <c r="EV30" s="169"/>
      <c r="EY30" s="180"/>
      <c r="EZ30" s="190"/>
      <c r="FA30" s="191"/>
      <c r="FB30" s="192"/>
      <c r="FC30" s="194"/>
      <c r="FD30" s="169"/>
      <c r="FE30" s="169"/>
      <c r="FH30" s="180"/>
      <c r="FI30" s="190"/>
      <c r="FJ30" s="191"/>
      <c r="FK30" s="192"/>
      <c r="FL30" s="194"/>
      <c r="FM30" s="169"/>
      <c r="FN30" s="169"/>
      <c r="FO30" s="61"/>
      <c r="FP30" s="61"/>
      <c r="FQ30" s="180"/>
      <c r="FR30" s="190"/>
      <c r="FS30" s="191"/>
      <c r="FT30" s="192"/>
      <c r="FU30" s="194"/>
      <c r="FV30" s="169"/>
      <c r="FW30" s="169"/>
      <c r="FZ30" s="180"/>
      <c r="GA30" s="190"/>
      <c r="GB30" s="191"/>
      <c r="GC30" s="192"/>
      <c r="GD30" s="194"/>
      <c r="GE30" s="169"/>
      <c r="GF30" s="169"/>
      <c r="GI30" s="180"/>
      <c r="GJ30" s="190"/>
      <c r="GK30" s="191"/>
      <c r="GL30" s="192"/>
      <c r="GM30" s="194"/>
      <c r="GN30" s="169"/>
      <c r="GO30" s="169"/>
      <c r="GR30" s="180"/>
      <c r="GS30" s="190"/>
      <c r="GT30" s="191"/>
      <c r="GU30" s="192"/>
      <c r="GV30" s="194"/>
      <c r="GW30" s="169"/>
      <c r="GX30" s="169"/>
      <c r="GY30" s="61"/>
      <c r="GZ30" s="61"/>
      <c r="HA30" s="180"/>
      <c r="HB30" s="190"/>
      <c r="HC30" s="191"/>
      <c r="HD30" s="192"/>
      <c r="HE30" s="194"/>
      <c r="HF30" s="169"/>
      <c r="HG30" s="169"/>
      <c r="HJ30" s="180"/>
      <c r="HK30" s="190"/>
      <c r="HL30" s="191"/>
      <c r="HM30" s="192"/>
      <c r="HN30" s="194"/>
      <c r="HO30" s="169"/>
      <c r="HP30" s="169"/>
      <c r="HS30" s="180"/>
      <c r="HT30" s="190"/>
      <c r="HU30" s="191"/>
      <c r="HV30" s="192"/>
      <c r="HW30" s="194"/>
      <c r="HX30" s="169"/>
      <c r="HY30" s="169"/>
      <c r="IB30" s="180"/>
      <c r="IC30" s="190"/>
      <c r="ID30" s="191"/>
      <c r="IE30" s="192"/>
      <c r="IF30" s="194"/>
      <c r="IG30" s="169"/>
      <c r="IH30" s="169"/>
      <c r="II30" s="61"/>
      <c r="IJ30" s="61"/>
      <c r="IK30" s="180"/>
      <c r="IL30" s="190"/>
      <c r="IM30" s="191"/>
      <c r="IN30" s="192"/>
      <c r="IO30" s="194"/>
      <c r="IP30" s="169"/>
      <c r="IQ30" s="169"/>
      <c r="IT30" s="180"/>
      <c r="IU30" s="190"/>
      <c r="IV30" s="191"/>
      <c r="IW30" s="192"/>
      <c r="IX30" s="194"/>
      <c r="IY30" s="169"/>
      <c r="IZ30" s="169"/>
      <c r="JC30" s="180"/>
      <c r="JD30" s="190"/>
      <c r="JE30" s="191"/>
      <c r="JF30" s="192"/>
      <c r="JG30" s="194"/>
      <c r="JH30" s="169"/>
      <c r="JI30" s="169"/>
      <c r="JL30" s="180"/>
      <c r="JM30" s="190"/>
      <c r="JN30" s="191"/>
      <c r="JO30" s="192"/>
      <c r="JP30" s="194"/>
      <c r="JQ30" s="169"/>
      <c r="JR30" s="169"/>
    </row>
    <row r="31" spans="2:278" ht="17.25" thickTop="1" thickBot="1">
      <c r="B31" s="195"/>
      <c r="C31" s="196" t="s">
        <v>156</v>
      </c>
      <c r="D31" s="197"/>
      <c r="E31" s="198"/>
      <c r="F31" s="199"/>
      <c r="G31" s="200">
        <f>G13+G14+G15+G19+G20+G22+G23+G24+G25+G27+G28+G30+G16+G17</f>
        <v>0</v>
      </c>
      <c r="H31" s="200"/>
      <c r="K31" s="195"/>
      <c r="L31" s="196"/>
      <c r="M31" s="197"/>
      <c r="N31" s="198"/>
      <c r="O31" s="199"/>
      <c r="P31" s="200"/>
      <c r="Q31" s="200"/>
      <c r="R31" s="101"/>
      <c r="S31" s="100"/>
      <c r="T31" s="195"/>
      <c r="U31" s="196"/>
      <c r="V31" s="197"/>
      <c r="W31" s="198"/>
      <c r="X31" s="199"/>
      <c r="Y31" s="200"/>
      <c r="Z31" s="200"/>
      <c r="AA31" s="100"/>
      <c r="AC31" s="195"/>
      <c r="AD31" s="196"/>
      <c r="AE31" s="197"/>
      <c r="AF31" s="198"/>
      <c r="AG31" s="199"/>
      <c r="AH31" s="200"/>
      <c r="AI31" s="200"/>
      <c r="AL31" s="195"/>
      <c r="AM31" s="196"/>
      <c r="AN31" s="197"/>
      <c r="AO31" s="198"/>
      <c r="AP31" s="199"/>
      <c r="AQ31" s="200"/>
      <c r="AR31" s="200"/>
      <c r="AU31" s="195"/>
      <c r="AV31" s="196"/>
      <c r="AW31" s="197"/>
      <c r="AX31" s="198"/>
      <c r="AY31" s="199"/>
      <c r="AZ31" s="200"/>
      <c r="BA31" s="200"/>
      <c r="BD31" s="195"/>
      <c r="BE31" s="196"/>
      <c r="BF31" s="197"/>
      <c r="BG31" s="198"/>
      <c r="BH31" s="199"/>
      <c r="BI31" s="200"/>
      <c r="BJ31" s="200"/>
      <c r="BM31" s="195"/>
      <c r="BN31" s="196"/>
      <c r="BO31" s="197"/>
      <c r="BP31" s="198"/>
      <c r="BQ31" s="199"/>
      <c r="BR31" s="200"/>
      <c r="BS31" s="200"/>
      <c r="BV31" s="195"/>
      <c r="BW31" s="196"/>
      <c r="BX31" s="197"/>
      <c r="BY31" s="198"/>
      <c r="BZ31" s="199"/>
      <c r="CA31" s="200"/>
      <c r="CB31" s="200"/>
      <c r="CE31" s="195"/>
      <c r="CF31" s="196"/>
      <c r="CG31" s="197"/>
      <c r="CH31" s="198"/>
      <c r="CI31" s="199"/>
      <c r="CJ31" s="200"/>
      <c r="CK31" s="200"/>
      <c r="CN31" s="195"/>
      <c r="CO31" s="196"/>
      <c r="CP31" s="197"/>
      <c r="CQ31" s="198"/>
      <c r="CR31" s="199"/>
      <c r="CS31" s="200"/>
      <c r="CT31" s="200"/>
      <c r="CW31" s="195"/>
      <c r="CX31" s="196"/>
      <c r="CY31" s="197"/>
      <c r="CZ31" s="198"/>
      <c r="DA31" s="199"/>
      <c r="DB31" s="200"/>
      <c r="DC31" s="200"/>
      <c r="DF31" s="195"/>
      <c r="DG31" s="196"/>
      <c r="DH31" s="197"/>
      <c r="DI31" s="198"/>
      <c r="DJ31" s="199"/>
      <c r="DK31" s="200"/>
      <c r="DL31" s="200"/>
      <c r="DO31" s="195"/>
      <c r="DP31" s="196"/>
      <c r="DQ31" s="197"/>
      <c r="DR31" s="198"/>
      <c r="DS31" s="199"/>
      <c r="DT31" s="200"/>
      <c r="DU31" s="200"/>
      <c r="DX31" s="195"/>
      <c r="DY31" s="196"/>
      <c r="DZ31" s="197"/>
      <c r="EA31" s="198"/>
      <c r="EB31" s="199"/>
      <c r="EC31" s="200"/>
      <c r="ED31" s="200"/>
      <c r="EG31" s="195"/>
      <c r="EH31" s="196"/>
      <c r="EI31" s="197"/>
      <c r="EJ31" s="198"/>
      <c r="EK31" s="199"/>
      <c r="EL31" s="200"/>
      <c r="EM31" s="200"/>
      <c r="EP31" s="195"/>
      <c r="EQ31" s="196"/>
      <c r="ER31" s="197"/>
      <c r="ES31" s="198"/>
      <c r="ET31" s="199"/>
      <c r="EU31" s="200"/>
      <c r="EV31" s="200"/>
      <c r="EY31" s="195"/>
      <c r="EZ31" s="196"/>
      <c r="FA31" s="197"/>
      <c r="FB31" s="198"/>
      <c r="FC31" s="199"/>
      <c r="FD31" s="200"/>
      <c r="FE31" s="200"/>
      <c r="FH31" s="195"/>
      <c r="FI31" s="196"/>
      <c r="FJ31" s="197"/>
      <c r="FK31" s="198"/>
      <c r="FL31" s="199"/>
      <c r="FM31" s="200"/>
      <c r="FN31" s="200"/>
      <c r="FO31" s="61"/>
      <c r="FP31" s="61"/>
      <c r="FQ31" s="195"/>
      <c r="FR31" s="196"/>
      <c r="FS31" s="197"/>
      <c r="FT31" s="198"/>
      <c r="FU31" s="199"/>
      <c r="FV31" s="200"/>
      <c r="FW31" s="200"/>
      <c r="FZ31" s="195"/>
      <c r="GA31" s="196"/>
      <c r="GB31" s="197"/>
      <c r="GC31" s="198"/>
      <c r="GD31" s="199"/>
      <c r="GE31" s="200"/>
      <c r="GF31" s="200"/>
      <c r="GI31" s="195"/>
      <c r="GJ31" s="196"/>
      <c r="GK31" s="197"/>
      <c r="GL31" s="198"/>
      <c r="GM31" s="199"/>
      <c r="GN31" s="200"/>
      <c r="GO31" s="200"/>
      <c r="GR31" s="195"/>
      <c r="GS31" s="196"/>
      <c r="GT31" s="197"/>
      <c r="GU31" s="198"/>
      <c r="GV31" s="199"/>
      <c r="GW31" s="200"/>
      <c r="GX31" s="200"/>
      <c r="GY31" s="61"/>
      <c r="GZ31" s="61"/>
      <c r="HA31" s="195"/>
      <c r="HB31" s="196"/>
      <c r="HC31" s="197"/>
      <c r="HD31" s="198"/>
      <c r="HE31" s="199"/>
      <c r="HF31" s="200"/>
      <c r="HG31" s="200"/>
      <c r="HJ31" s="195"/>
      <c r="HK31" s="196"/>
      <c r="HL31" s="197"/>
      <c r="HM31" s="198"/>
      <c r="HN31" s="199"/>
      <c r="HO31" s="200"/>
      <c r="HP31" s="200"/>
      <c r="HS31" s="195"/>
      <c r="HT31" s="196"/>
      <c r="HU31" s="197"/>
      <c r="HV31" s="198"/>
      <c r="HW31" s="199"/>
      <c r="HX31" s="200"/>
      <c r="HY31" s="200"/>
      <c r="IB31" s="195"/>
      <c r="IC31" s="196"/>
      <c r="ID31" s="197"/>
      <c r="IE31" s="198"/>
      <c r="IF31" s="199"/>
      <c r="IG31" s="200"/>
      <c r="IH31" s="200"/>
      <c r="II31" s="61"/>
      <c r="IJ31" s="61"/>
      <c r="IK31" s="195"/>
      <c r="IL31" s="196"/>
      <c r="IM31" s="197"/>
      <c r="IN31" s="198"/>
      <c r="IO31" s="199"/>
      <c r="IP31" s="200"/>
      <c r="IQ31" s="200"/>
      <c r="IT31" s="195"/>
      <c r="IU31" s="196"/>
      <c r="IV31" s="197"/>
      <c r="IW31" s="198"/>
      <c r="IX31" s="199"/>
      <c r="IY31" s="200"/>
      <c r="IZ31" s="200"/>
      <c r="JC31" s="195"/>
      <c r="JD31" s="196"/>
      <c r="JE31" s="197"/>
      <c r="JF31" s="198"/>
      <c r="JG31" s="199"/>
      <c r="JH31" s="200"/>
      <c r="JI31" s="200"/>
      <c r="JL31" s="195"/>
      <c r="JM31" s="196"/>
      <c r="JN31" s="197"/>
      <c r="JO31" s="198"/>
      <c r="JP31" s="199"/>
      <c r="JQ31" s="200"/>
      <c r="JR31" s="200"/>
    </row>
    <row r="32" spans="2:278" ht="17.25" thickTop="1" thickBot="1">
      <c r="B32" s="201">
        <v>6</v>
      </c>
      <c r="C32" s="202" t="s">
        <v>202</v>
      </c>
      <c r="D32" s="203"/>
      <c r="E32" s="204"/>
      <c r="F32" s="205"/>
      <c r="G32" s="206"/>
      <c r="H32" s="206"/>
      <c r="K32" s="201"/>
      <c r="L32" s="202"/>
      <c r="M32" s="203"/>
      <c r="N32" s="204"/>
      <c r="O32" s="205"/>
      <c r="P32" s="206"/>
      <c r="Q32" s="206"/>
      <c r="R32" s="101"/>
      <c r="S32" s="100"/>
      <c r="T32" s="201"/>
      <c r="U32" s="202"/>
      <c r="V32" s="203"/>
      <c r="W32" s="204"/>
      <c r="X32" s="205"/>
      <c r="Y32" s="206"/>
      <c r="Z32" s="206"/>
      <c r="AA32" s="100"/>
      <c r="AC32" s="201"/>
      <c r="AD32" s="202"/>
      <c r="AE32" s="203"/>
      <c r="AF32" s="204"/>
      <c r="AG32" s="205"/>
      <c r="AH32" s="206"/>
      <c r="AI32" s="206"/>
      <c r="AL32" s="201"/>
      <c r="AM32" s="202"/>
      <c r="AN32" s="203"/>
      <c r="AO32" s="204"/>
      <c r="AP32" s="205"/>
      <c r="AQ32" s="206"/>
      <c r="AR32" s="206"/>
      <c r="AU32" s="201"/>
      <c r="AV32" s="202"/>
      <c r="AW32" s="203"/>
      <c r="AX32" s="204"/>
      <c r="AY32" s="205"/>
      <c r="AZ32" s="206"/>
      <c r="BA32" s="206"/>
      <c r="BD32" s="201"/>
      <c r="BE32" s="202"/>
      <c r="BF32" s="203"/>
      <c r="BG32" s="204"/>
      <c r="BH32" s="205"/>
      <c r="BI32" s="206"/>
      <c r="BJ32" s="206"/>
      <c r="BM32" s="201"/>
      <c r="BN32" s="202"/>
      <c r="BO32" s="203"/>
      <c r="BP32" s="204"/>
      <c r="BQ32" s="205"/>
      <c r="BR32" s="206"/>
      <c r="BS32" s="206"/>
      <c r="BV32" s="201"/>
      <c r="BW32" s="202"/>
      <c r="BX32" s="203"/>
      <c r="BY32" s="204"/>
      <c r="BZ32" s="205"/>
      <c r="CA32" s="206"/>
      <c r="CB32" s="206"/>
      <c r="CE32" s="201"/>
      <c r="CF32" s="202"/>
      <c r="CG32" s="203"/>
      <c r="CH32" s="204"/>
      <c r="CI32" s="205"/>
      <c r="CJ32" s="206"/>
      <c r="CK32" s="206"/>
      <c r="CN32" s="201"/>
      <c r="CO32" s="202"/>
      <c r="CP32" s="203"/>
      <c r="CQ32" s="204"/>
      <c r="CR32" s="205"/>
      <c r="CS32" s="206"/>
      <c r="CT32" s="206"/>
      <c r="CW32" s="201"/>
      <c r="CX32" s="202"/>
      <c r="CY32" s="203"/>
      <c r="CZ32" s="204"/>
      <c r="DA32" s="205"/>
      <c r="DB32" s="206"/>
      <c r="DC32" s="206"/>
      <c r="DF32" s="201"/>
      <c r="DG32" s="202"/>
      <c r="DH32" s="203"/>
      <c r="DI32" s="204"/>
      <c r="DJ32" s="205"/>
      <c r="DK32" s="206"/>
      <c r="DL32" s="206"/>
      <c r="DO32" s="201"/>
      <c r="DP32" s="202"/>
      <c r="DQ32" s="203"/>
      <c r="DR32" s="204"/>
      <c r="DS32" s="205"/>
      <c r="DT32" s="206"/>
      <c r="DU32" s="206"/>
      <c r="DX32" s="201"/>
      <c r="DY32" s="202"/>
      <c r="DZ32" s="203"/>
      <c r="EA32" s="204"/>
      <c r="EB32" s="205"/>
      <c r="EC32" s="206"/>
      <c r="ED32" s="206"/>
      <c r="EG32" s="201"/>
      <c r="EH32" s="202"/>
      <c r="EI32" s="203"/>
      <c r="EJ32" s="204"/>
      <c r="EK32" s="205"/>
      <c r="EL32" s="206"/>
      <c r="EM32" s="206"/>
      <c r="EP32" s="201"/>
      <c r="EQ32" s="202"/>
      <c r="ER32" s="203"/>
      <c r="ES32" s="204"/>
      <c r="ET32" s="205"/>
      <c r="EU32" s="206"/>
      <c r="EV32" s="206"/>
      <c r="EY32" s="201"/>
      <c r="EZ32" s="202"/>
      <c r="FA32" s="203"/>
      <c r="FB32" s="204"/>
      <c r="FC32" s="205"/>
      <c r="FD32" s="206"/>
      <c r="FE32" s="206"/>
      <c r="FH32" s="201"/>
      <c r="FI32" s="202"/>
      <c r="FJ32" s="203"/>
      <c r="FK32" s="204"/>
      <c r="FL32" s="205"/>
      <c r="FM32" s="206"/>
      <c r="FN32" s="206"/>
      <c r="FO32" s="61"/>
      <c r="FP32" s="61"/>
      <c r="FQ32" s="201"/>
      <c r="FR32" s="202"/>
      <c r="FS32" s="203"/>
      <c r="FT32" s="204"/>
      <c r="FU32" s="205"/>
      <c r="FV32" s="206"/>
      <c r="FW32" s="206"/>
      <c r="FZ32" s="201"/>
      <c r="GA32" s="202"/>
      <c r="GB32" s="203"/>
      <c r="GC32" s="204"/>
      <c r="GD32" s="205"/>
      <c r="GE32" s="206"/>
      <c r="GF32" s="206"/>
      <c r="GI32" s="201"/>
      <c r="GJ32" s="202"/>
      <c r="GK32" s="203"/>
      <c r="GL32" s="204"/>
      <c r="GM32" s="205"/>
      <c r="GN32" s="206"/>
      <c r="GO32" s="206"/>
      <c r="GR32" s="201"/>
      <c r="GS32" s="202"/>
      <c r="GT32" s="203"/>
      <c r="GU32" s="204"/>
      <c r="GV32" s="205"/>
      <c r="GW32" s="206"/>
      <c r="GX32" s="206"/>
      <c r="GY32" s="61"/>
      <c r="GZ32" s="61"/>
      <c r="HA32" s="201"/>
      <c r="HB32" s="202"/>
      <c r="HC32" s="203"/>
      <c r="HD32" s="204"/>
      <c r="HE32" s="205"/>
      <c r="HF32" s="206"/>
      <c r="HG32" s="206"/>
      <c r="HJ32" s="201"/>
      <c r="HK32" s="202"/>
      <c r="HL32" s="203"/>
      <c r="HM32" s="204"/>
      <c r="HN32" s="205"/>
      <c r="HO32" s="206"/>
      <c r="HP32" s="206"/>
      <c r="HS32" s="201"/>
      <c r="HT32" s="202"/>
      <c r="HU32" s="203"/>
      <c r="HV32" s="204"/>
      <c r="HW32" s="205"/>
      <c r="HX32" s="206"/>
      <c r="HY32" s="206"/>
      <c r="IB32" s="201"/>
      <c r="IC32" s="202"/>
      <c r="ID32" s="203"/>
      <c r="IE32" s="204"/>
      <c r="IF32" s="205"/>
      <c r="IG32" s="206"/>
      <c r="IH32" s="206"/>
      <c r="II32" s="61"/>
      <c r="IJ32" s="61"/>
      <c r="IK32" s="201"/>
      <c r="IL32" s="202"/>
      <c r="IM32" s="203"/>
      <c r="IN32" s="204"/>
      <c r="IO32" s="205"/>
      <c r="IP32" s="206"/>
      <c r="IQ32" s="206"/>
      <c r="IT32" s="201"/>
      <c r="IU32" s="202"/>
      <c r="IV32" s="203"/>
      <c r="IW32" s="204"/>
      <c r="IX32" s="205"/>
      <c r="IY32" s="206"/>
      <c r="IZ32" s="206"/>
      <c r="JC32" s="201"/>
      <c r="JD32" s="202"/>
      <c r="JE32" s="203"/>
      <c r="JF32" s="204"/>
      <c r="JG32" s="205"/>
      <c r="JH32" s="206"/>
      <c r="JI32" s="206"/>
      <c r="JL32" s="201"/>
      <c r="JM32" s="202"/>
      <c r="JN32" s="203"/>
      <c r="JO32" s="204"/>
      <c r="JP32" s="205"/>
      <c r="JQ32" s="206"/>
      <c r="JR32" s="206"/>
    </row>
    <row r="33" spans="2:278" ht="13.5" thickTop="1">
      <c r="B33" s="207"/>
      <c r="C33" s="208" t="s">
        <v>203</v>
      </c>
      <c r="D33" s="209"/>
      <c r="E33" s="210"/>
      <c r="F33" s="211"/>
      <c r="G33" s="211"/>
      <c r="H33" s="211"/>
      <c r="K33" s="207"/>
      <c r="L33" s="208"/>
      <c r="M33" s="209"/>
      <c r="N33" s="210"/>
      <c r="O33" s="211"/>
      <c r="P33" s="211"/>
      <c r="Q33" s="211"/>
      <c r="R33" s="101"/>
      <c r="S33" s="100"/>
      <c r="T33" s="207"/>
      <c r="U33" s="208"/>
      <c r="V33" s="209"/>
      <c r="W33" s="210"/>
      <c r="X33" s="211"/>
      <c r="Y33" s="211"/>
      <c r="Z33" s="211"/>
      <c r="AA33" s="100"/>
      <c r="AC33" s="207"/>
      <c r="AD33" s="208"/>
      <c r="AE33" s="209"/>
      <c r="AF33" s="210"/>
      <c r="AG33" s="211"/>
      <c r="AH33" s="211"/>
      <c r="AI33" s="211"/>
      <c r="AL33" s="207"/>
      <c r="AM33" s="208"/>
      <c r="AN33" s="209"/>
      <c r="AO33" s="210"/>
      <c r="AP33" s="211"/>
      <c r="AQ33" s="211"/>
      <c r="AR33" s="211"/>
      <c r="AU33" s="207"/>
      <c r="AV33" s="208"/>
      <c r="AW33" s="209"/>
      <c r="AX33" s="210"/>
      <c r="AY33" s="211"/>
      <c r="AZ33" s="211"/>
      <c r="BA33" s="211"/>
      <c r="BD33" s="207"/>
      <c r="BE33" s="208"/>
      <c r="BF33" s="209"/>
      <c r="BG33" s="210"/>
      <c r="BH33" s="211"/>
      <c r="BI33" s="211"/>
      <c r="BJ33" s="211"/>
      <c r="BM33" s="207"/>
      <c r="BN33" s="208"/>
      <c r="BO33" s="209"/>
      <c r="BP33" s="210"/>
      <c r="BQ33" s="211"/>
      <c r="BR33" s="211"/>
      <c r="BS33" s="211"/>
      <c r="BV33" s="207"/>
      <c r="BW33" s="208"/>
      <c r="BX33" s="209"/>
      <c r="BY33" s="210"/>
      <c r="BZ33" s="211"/>
      <c r="CA33" s="211"/>
      <c r="CB33" s="211"/>
      <c r="CE33" s="207"/>
      <c r="CF33" s="208"/>
      <c r="CG33" s="209"/>
      <c r="CH33" s="210"/>
      <c r="CI33" s="211"/>
      <c r="CJ33" s="211"/>
      <c r="CK33" s="211"/>
      <c r="CN33" s="207"/>
      <c r="CO33" s="208"/>
      <c r="CP33" s="209"/>
      <c r="CQ33" s="210"/>
      <c r="CR33" s="211"/>
      <c r="CS33" s="211"/>
      <c r="CT33" s="211"/>
      <c r="CW33" s="207"/>
      <c r="CX33" s="208"/>
      <c r="CY33" s="209"/>
      <c r="CZ33" s="210"/>
      <c r="DA33" s="211"/>
      <c r="DB33" s="211"/>
      <c r="DC33" s="211"/>
      <c r="DF33" s="207"/>
      <c r="DG33" s="208"/>
      <c r="DH33" s="209"/>
      <c r="DI33" s="210"/>
      <c r="DJ33" s="211"/>
      <c r="DK33" s="211"/>
      <c r="DL33" s="211"/>
      <c r="DO33" s="207"/>
      <c r="DP33" s="208"/>
      <c r="DQ33" s="209"/>
      <c r="DR33" s="210"/>
      <c r="DS33" s="211"/>
      <c r="DT33" s="211"/>
      <c r="DU33" s="211"/>
      <c r="DX33" s="207"/>
      <c r="DY33" s="208"/>
      <c r="DZ33" s="209"/>
      <c r="EA33" s="210"/>
      <c r="EB33" s="211"/>
      <c r="EC33" s="211"/>
      <c r="ED33" s="211"/>
      <c r="EG33" s="207"/>
      <c r="EH33" s="208"/>
      <c r="EI33" s="209"/>
      <c r="EJ33" s="210"/>
      <c r="EK33" s="211"/>
      <c r="EL33" s="211"/>
      <c r="EM33" s="211"/>
      <c r="EP33" s="207"/>
      <c r="EQ33" s="208"/>
      <c r="ER33" s="209"/>
      <c r="ES33" s="210"/>
      <c r="ET33" s="211"/>
      <c r="EU33" s="211"/>
      <c r="EV33" s="211"/>
      <c r="EY33" s="207"/>
      <c r="EZ33" s="208"/>
      <c r="FA33" s="209"/>
      <c r="FB33" s="210"/>
      <c r="FC33" s="211"/>
      <c r="FD33" s="211"/>
      <c r="FE33" s="211"/>
      <c r="FH33" s="207"/>
      <c r="FI33" s="208"/>
      <c r="FJ33" s="209"/>
      <c r="FK33" s="210"/>
      <c r="FL33" s="211"/>
      <c r="FM33" s="211"/>
      <c r="FN33" s="211"/>
      <c r="FO33" s="61"/>
      <c r="FP33" s="61"/>
      <c r="FQ33" s="207"/>
      <c r="FR33" s="208"/>
      <c r="FS33" s="209"/>
      <c r="FT33" s="210"/>
      <c r="FU33" s="211"/>
      <c r="FV33" s="211"/>
      <c r="FW33" s="211"/>
      <c r="FZ33" s="207"/>
      <c r="GA33" s="208"/>
      <c r="GB33" s="209"/>
      <c r="GC33" s="210"/>
      <c r="GD33" s="211"/>
      <c r="GE33" s="211"/>
      <c r="GF33" s="211"/>
      <c r="GI33" s="207"/>
      <c r="GJ33" s="208"/>
      <c r="GK33" s="209"/>
      <c r="GL33" s="210"/>
      <c r="GM33" s="211"/>
      <c r="GN33" s="211"/>
      <c r="GO33" s="211"/>
      <c r="GR33" s="207"/>
      <c r="GS33" s="208"/>
      <c r="GT33" s="209"/>
      <c r="GU33" s="210"/>
      <c r="GV33" s="211"/>
      <c r="GW33" s="211"/>
      <c r="GX33" s="211"/>
      <c r="GY33" s="61"/>
      <c r="GZ33" s="61"/>
      <c r="HA33" s="207"/>
      <c r="HB33" s="208"/>
      <c r="HC33" s="209"/>
      <c r="HD33" s="210"/>
      <c r="HE33" s="211"/>
      <c r="HF33" s="211"/>
      <c r="HG33" s="211"/>
      <c r="HJ33" s="207"/>
      <c r="HK33" s="208"/>
      <c r="HL33" s="209"/>
      <c r="HM33" s="210"/>
      <c r="HN33" s="211"/>
      <c r="HO33" s="211"/>
      <c r="HP33" s="211"/>
      <c r="HS33" s="207"/>
      <c r="HT33" s="208"/>
      <c r="HU33" s="209"/>
      <c r="HV33" s="210"/>
      <c r="HW33" s="211"/>
      <c r="HX33" s="211"/>
      <c r="HY33" s="211"/>
      <c r="IB33" s="207"/>
      <c r="IC33" s="208"/>
      <c r="ID33" s="209"/>
      <c r="IE33" s="210"/>
      <c r="IF33" s="211"/>
      <c r="IG33" s="211"/>
      <c r="IH33" s="211"/>
      <c r="II33" s="61"/>
      <c r="IJ33" s="61"/>
      <c r="IK33" s="207"/>
      <c r="IL33" s="208"/>
      <c r="IM33" s="209"/>
      <c r="IN33" s="210"/>
      <c r="IO33" s="211"/>
      <c r="IP33" s="211"/>
      <c r="IQ33" s="211"/>
      <c r="IT33" s="207"/>
      <c r="IU33" s="208"/>
      <c r="IV33" s="209"/>
      <c r="IW33" s="210"/>
      <c r="IX33" s="211"/>
      <c r="IY33" s="211"/>
      <c r="IZ33" s="211"/>
      <c r="JC33" s="207"/>
      <c r="JD33" s="208"/>
      <c r="JE33" s="209"/>
      <c r="JF33" s="210"/>
      <c r="JG33" s="211"/>
      <c r="JH33" s="211"/>
      <c r="JI33" s="211"/>
      <c r="JL33" s="207"/>
      <c r="JM33" s="208"/>
      <c r="JN33" s="209"/>
      <c r="JO33" s="210"/>
      <c r="JP33" s="211"/>
      <c r="JQ33" s="211"/>
      <c r="JR33" s="211"/>
    </row>
    <row r="34" spans="2:278" ht="13.5" thickBot="1">
      <c r="B34" s="207">
        <v>6.1</v>
      </c>
      <c r="C34" s="212" t="s">
        <v>204</v>
      </c>
      <c r="D34" s="213"/>
      <c r="E34" s="210"/>
      <c r="F34" s="214"/>
      <c r="G34" s="214"/>
      <c r="H34" s="214"/>
      <c r="K34" s="207"/>
      <c r="L34" s="212"/>
      <c r="M34" s="213"/>
      <c r="N34" s="210"/>
      <c r="O34" s="214"/>
      <c r="P34" s="214"/>
      <c r="Q34" s="214"/>
      <c r="R34" s="101"/>
      <c r="S34" s="100"/>
      <c r="T34" s="207"/>
      <c r="U34" s="212"/>
      <c r="V34" s="213"/>
      <c r="W34" s="210"/>
      <c r="X34" s="214"/>
      <c r="Y34" s="214"/>
      <c r="Z34" s="214"/>
      <c r="AA34" s="100"/>
      <c r="AC34" s="207"/>
      <c r="AD34" s="212"/>
      <c r="AE34" s="213"/>
      <c r="AF34" s="210"/>
      <c r="AG34" s="214"/>
      <c r="AH34" s="214"/>
      <c r="AI34" s="214"/>
      <c r="AL34" s="207"/>
      <c r="AM34" s="212"/>
      <c r="AN34" s="213"/>
      <c r="AO34" s="210"/>
      <c r="AP34" s="214"/>
      <c r="AQ34" s="214"/>
      <c r="AR34" s="214"/>
      <c r="AU34" s="207"/>
      <c r="AV34" s="212"/>
      <c r="AW34" s="213"/>
      <c r="AX34" s="210"/>
      <c r="AY34" s="214"/>
      <c r="AZ34" s="214"/>
      <c r="BA34" s="214"/>
      <c r="BD34" s="207"/>
      <c r="BE34" s="212"/>
      <c r="BF34" s="213"/>
      <c r="BG34" s="210"/>
      <c r="BH34" s="214"/>
      <c r="BI34" s="214"/>
      <c r="BJ34" s="214"/>
      <c r="BM34" s="207"/>
      <c r="BN34" s="212"/>
      <c r="BO34" s="213"/>
      <c r="BP34" s="210"/>
      <c r="BQ34" s="214"/>
      <c r="BR34" s="214"/>
      <c r="BS34" s="214"/>
      <c r="BV34" s="207"/>
      <c r="BW34" s="212"/>
      <c r="BX34" s="213"/>
      <c r="BY34" s="210"/>
      <c r="BZ34" s="214"/>
      <c r="CA34" s="214"/>
      <c r="CB34" s="214"/>
      <c r="CE34" s="207"/>
      <c r="CF34" s="212"/>
      <c r="CG34" s="213"/>
      <c r="CH34" s="210"/>
      <c r="CI34" s="214"/>
      <c r="CJ34" s="214"/>
      <c r="CK34" s="214"/>
      <c r="CN34" s="207"/>
      <c r="CO34" s="212"/>
      <c r="CP34" s="213"/>
      <c r="CQ34" s="210"/>
      <c r="CR34" s="214"/>
      <c r="CS34" s="214"/>
      <c r="CT34" s="214"/>
      <c r="CW34" s="207"/>
      <c r="CX34" s="212"/>
      <c r="CY34" s="213"/>
      <c r="CZ34" s="210"/>
      <c r="DA34" s="214"/>
      <c r="DB34" s="214"/>
      <c r="DC34" s="214"/>
      <c r="DF34" s="207"/>
      <c r="DG34" s="212"/>
      <c r="DH34" s="213"/>
      <c r="DI34" s="210"/>
      <c r="DJ34" s="214"/>
      <c r="DK34" s="214"/>
      <c r="DL34" s="214"/>
      <c r="DO34" s="207"/>
      <c r="DP34" s="212"/>
      <c r="DQ34" s="213"/>
      <c r="DR34" s="210"/>
      <c r="DS34" s="214"/>
      <c r="DT34" s="214"/>
      <c r="DU34" s="214"/>
      <c r="DX34" s="207"/>
      <c r="DY34" s="212"/>
      <c r="DZ34" s="213"/>
      <c r="EA34" s="210"/>
      <c r="EB34" s="214"/>
      <c r="EC34" s="214"/>
      <c r="ED34" s="214"/>
      <c r="EG34" s="207"/>
      <c r="EH34" s="212"/>
      <c r="EI34" s="213"/>
      <c r="EJ34" s="210"/>
      <c r="EK34" s="214"/>
      <c r="EL34" s="214"/>
      <c r="EM34" s="214"/>
      <c r="EP34" s="207"/>
      <c r="EQ34" s="212"/>
      <c r="ER34" s="213"/>
      <c r="ES34" s="210"/>
      <c r="ET34" s="214"/>
      <c r="EU34" s="214"/>
      <c r="EV34" s="214"/>
      <c r="EY34" s="207"/>
      <c r="EZ34" s="212"/>
      <c r="FA34" s="213"/>
      <c r="FB34" s="210"/>
      <c r="FC34" s="214"/>
      <c r="FD34" s="214"/>
      <c r="FE34" s="214"/>
      <c r="FH34" s="207"/>
      <c r="FI34" s="212"/>
      <c r="FJ34" s="213"/>
      <c r="FK34" s="210"/>
      <c r="FL34" s="214"/>
      <c r="FM34" s="214"/>
      <c r="FN34" s="214"/>
      <c r="FO34" s="61"/>
      <c r="FP34" s="61"/>
      <c r="FQ34" s="207"/>
      <c r="FR34" s="212"/>
      <c r="FS34" s="213"/>
      <c r="FT34" s="210"/>
      <c r="FU34" s="214"/>
      <c r="FV34" s="214"/>
      <c r="FW34" s="214"/>
      <c r="FZ34" s="207"/>
      <c r="GA34" s="212"/>
      <c r="GB34" s="213"/>
      <c r="GC34" s="210"/>
      <c r="GD34" s="214"/>
      <c r="GE34" s="214"/>
      <c r="GF34" s="214"/>
      <c r="GI34" s="207"/>
      <c r="GJ34" s="212"/>
      <c r="GK34" s="213"/>
      <c r="GL34" s="210"/>
      <c r="GM34" s="214"/>
      <c r="GN34" s="214"/>
      <c r="GO34" s="214"/>
      <c r="GR34" s="207"/>
      <c r="GS34" s="212"/>
      <c r="GT34" s="213"/>
      <c r="GU34" s="210"/>
      <c r="GV34" s="214"/>
      <c r="GW34" s="214"/>
      <c r="GX34" s="214"/>
      <c r="GY34" s="61"/>
      <c r="GZ34" s="61"/>
      <c r="HA34" s="207"/>
      <c r="HB34" s="212"/>
      <c r="HC34" s="213"/>
      <c r="HD34" s="210"/>
      <c r="HE34" s="214"/>
      <c r="HF34" s="214"/>
      <c r="HG34" s="214"/>
      <c r="HJ34" s="207"/>
      <c r="HK34" s="212"/>
      <c r="HL34" s="213"/>
      <c r="HM34" s="210"/>
      <c r="HN34" s="214"/>
      <c r="HO34" s="214"/>
      <c r="HP34" s="214"/>
      <c r="HS34" s="207"/>
      <c r="HT34" s="212"/>
      <c r="HU34" s="213"/>
      <c r="HV34" s="210"/>
      <c r="HW34" s="214"/>
      <c r="HX34" s="214"/>
      <c r="HY34" s="214"/>
      <c r="IB34" s="207"/>
      <c r="IC34" s="212"/>
      <c r="ID34" s="213"/>
      <c r="IE34" s="210"/>
      <c r="IF34" s="214"/>
      <c r="IG34" s="214"/>
      <c r="IH34" s="214"/>
      <c r="II34" s="61"/>
      <c r="IJ34" s="61"/>
      <c r="IK34" s="207"/>
      <c r="IL34" s="212"/>
      <c r="IM34" s="213"/>
      <c r="IN34" s="210"/>
      <c r="IO34" s="214"/>
      <c r="IP34" s="214"/>
      <c r="IQ34" s="214"/>
      <c r="IT34" s="207"/>
      <c r="IU34" s="212"/>
      <c r="IV34" s="213"/>
      <c r="IW34" s="210"/>
      <c r="IX34" s="214"/>
      <c r="IY34" s="214"/>
      <c r="IZ34" s="214"/>
      <c r="JC34" s="207"/>
      <c r="JD34" s="212"/>
      <c r="JE34" s="213"/>
      <c r="JF34" s="210"/>
      <c r="JG34" s="214"/>
      <c r="JH34" s="214"/>
      <c r="JI34" s="214"/>
      <c r="JL34" s="207"/>
      <c r="JM34" s="212"/>
      <c r="JN34" s="213"/>
      <c r="JO34" s="210"/>
      <c r="JP34" s="214"/>
      <c r="JQ34" s="214"/>
      <c r="JR34" s="214"/>
    </row>
    <row r="35" spans="2:278" ht="31.5" thickTop="1" thickBot="1">
      <c r="B35" s="207"/>
      <c r="C35" s="181" t="s">
        <v>205</v>
      </c>
      <c r="D35" s="213"/>
      <c r="E35" s="210"/>
      <c r="F35" s="214"/>
      <c r="G35" s="214"/>
      <c r="H35" s="214"/>
      <c r="K35" s="207"/>
      <c r="L35" s="181"/>
      <c r="M35" s="213"/>
      <c r="N35" s="210"/>
      <c r="O35" s="214"/>
      <c r="P35" s="214"/>
      <c r="Q35" s="214"/>
      <c r="R35" s="101"/>
      <c r="S35" s="100"/>
      <c r="T35" s="207"/>
      <c r="U35" s="181"/>
      <c r="V35" s="213"/>
      <c r="W35" s="210"/>
      <c r="X35" s="214"/>
      <c r="Y35" s="214"/>
      <c r="Z35" s="214"/>
      <c r="AA35" s="100"/>
      <c r="AC35" s="207"/>
      <c r="AD35" s="181"/>
      <c r="AE35" s="213"/>
      <c r="AF35" s="210"/>
      <c r="AG35" s="214"/>
      <c r="AH35" s="214"/>
      <c r="AI35" s="214"/>
      <c r="AL35" s="207"/>
      <c r="AM35" s="181"/>
      <c r="AN35" s="213"/>
      <c r="AO35" s="210"/>
      <c r="AP35" s="214"/>
      <c r="AQ35" s="214"/>
      <c r="AR35" s="214"/>
      <c r="AU35" s="207"/>
      <c r="AV35" s="181"/>
      <c r="AW35" s="213"/>
      <c r="AX35" s="210"/>
      <c r="AY35" s="214"/>
      <c r="AZ35" s="214"/>
      <c r="BA35" s="214"/>
      <c r="BD35" s="207"/>
      <c r="BE35" s="181"/>
      <c r="BF35" s="213"/>
      <c r="BG35" s="210"/>
      <c r="BH35" s="214"/>
      <c r="BI35" s="214"/>
      <c r="BJ35" s="214"/>
      <c r="BM35" s="207"/>
      <c r="BN35" s="181"/>
      <c r="BO35" s="213"/>
      <c r="BP35" s="210"/>
      <c r="BQ35" s="214"/>
      <c r="BR35" s="214"/>
      <c r="BS35" s="214"/>
      <c r="BV35" s="207"/>
      <c r="BW35" s="181"/>
      <c r="BX35" s="213"/>
      <c r="BY35" s="210"/>
      <c r="BZ35" s="214"/>
      <c r="CA35" s="214"/>
      <c r="CB35" s="214"/>
      <c r="CE35" s="207"/>
      <c r="CF35" s="181"/>
      <c r="CG35" s="213"/>
      <c r="CH35" s="210"/>
      <c r="CI35" s="214"/>
      <c r="CJ35" s="214"/>
      <c r="CK35" s="214"/>
      <c r="CN35" s="207"/>
      <c r="CO35" s="181"/>
      <c r="CP35" s="213"/>
      <c r="CQ35" s="210"/>
      <c r="CR35" s="214"/>
      <c r="CS35" s="214"/>
      <c r="CT35" s="214"/>
      <c r="CW35" s="207"/>
      <c r="CX35" s="181"/>
      <c r="CY35" s="213"/>
      <c r="CZ35" s="210"/>
      <c r="DA35" s="214"/>
      <c r="DB35" s="214"/>
      <c r="DC35" s="214"/>
      <c r="DF35" s="207"/>
      <c r="DG35" s="181"/>
      <c r="DH35" s="213"/>
      <c r="DI35" s="210"/>
      <c r="DJ35" s="214"/>
      <c r="DK35" s="214"/>
      <c r="DL35" s="214"/>
      <c r="DO35" s="207"/>
      <c r="DP35" s="181"/>
      <c r="DQ35" s="213"/>
      <c r="DR35" s="210"/>
      <c r="DS35" s="214"/>
      <c r="DT35" s="214"/>
      <c r="DU35" s="214"/>
      <c r="DX35" s="207"/>
      <c r="DY35" s="181"/>
      <c r="DZ35" s="213"/>
      <c r="EA35" s="210"/>
      <c r="EB35" s="214"/>
      <c r="EC35" s="214"/>
      <c r="ED35" s="214"/>
      <c r="EG35" s="207"/>
      <c r="EH35" s="181"/>
      <c r="EI35" s="213"/>
      <c r="EJ35" s="210"/>
      <c r="EK35" s="214"/>
      <c r="EL35" s="214"/>
      <c r="EM35" s="214"/>
      <c r="EP35" s="207"/>
      <c r="EQ35" s="181"/>
      <c r="ER35" s="213"/>
      <c r="ES35" s="210"/>
      <c r="ET35" s="214"/>
      <c r="EU35" s="214"/>
      <c r="EV35" s="214"/>
      <c r="EY35" s="207"/>
      <c r="EZ35" s="181"/>
      <c r="FA35" s="213"/>
      <c r="FB35" s="210"/>
      <c r="FC35" s="214"/>
      <c r="FD35" s="214"/>
      <c r="FE35" s="214"/>
      <c r="FH35" s="207"/>
      <c r="FI35" s="181"/>
      <c r="FJ35" s="213"/>
      <c r="FK35" s="210"/>
      <c r="FL35" s="214"/>
      <c r="FM35" s="214"/>
      <c r="FN35" s="214"/>
      <c r="FO35" s="61"/>
      <c r="FP35" s="61"/>
      <c r="FQ35" s="207"/>
      <c r="FR35" s="181"/>
      <c r="FS35" s="213"/>
      <c r="FT35" s="210"/>
      <c r="FU35" s="214"/>
      <c r="FV35" s="214"/>
      <c r="FW35" s="214"/>
      <c r="FZ35" s="207"/>
      <c r="GA35" s="181"/>
      <c r="GB35" s="213"/>
      <c r="GC35" s="210"/>
      <c r="GD35" s="214"/>
      <c r="GE35" s="214"/>
      <c r="GF35" s="214"/>
      <c r="GI35" s="207"/>
      <c r="GJ35" s="181"/>
      <c r="GK35" s="213"/>
      <c r="GL35" s="210"/>
      <c r="GM35" s="214"/>
      <c r="GN35" s="214"/>
      <c r="GO35" s="214"/>
      <c r="GR35" s="207"/>
      <c r="GS35" s="181"/>
      <c r="GT35" s="213"/>
      <c r="GU35" s="210"/>
      <c r="GV35" s="214"/>
      <c r="GW35" s="214"/>
      <c r="GX35" s="214"/>
      <c r="GY35" s="61"/>
      <c r="GZ35" s="61"/>
      <c r="HA35" s="207"/>
      <c r="HB35" s="181"/>
      <c r="HC35" s="213"/>
      <c r="HD35" s="210"/>
      <c r="HE35" s="214"/>
      <c r="HF35" s="214"/>
      <c r="HG35" s="214"/>
      <c r="HJ35" s="207"/>
      <c r="HK35" s="181"/>
      <c r="HL35" s="213"/>
      <c r="HM35" s="210"/>
      <c r="HN35" s="214"/>
      <c r="HO35" s="214"/>
      <c r="HP35" s="214"/>
      <c r="HS35" s="207"/>
      <c r="HT35" s="181"/>
      <c r="HU35" s="213"/>
      <c r="HV35" s="210"/>
      <c r="HW35" s="214"/>
      <c r="HX35" s="214"/>
      <c r="HY35" s="214"/>
      <c r="IB35" s="207"/>
      <c r="IC35" s="181"/>
      <c r="ID35" s="213"/>
      <c r="IE35" s="210"/>
      <c r="IF35" s="214"/>
      <c r="IG35" s="214"/>
      <c r="IH35" s="214"/>
      <c r="II35" s="61"/>
      <c r="IJ35" s="61"/>
      <c r="IK35" s="207"/>
      <c r="IL35" s="181"/>
      <c r="IM35" s="213"/>
      <c r="IN35" s="210"/>
      <c r="IO35" s="214"/>
      <c r="IP35" s="214"/>
      <c r="IQ35" s="214"/>
      <c r="IT35" s="207"/>
      <c r="IU35" s="181"/>
      <c r="IV35" s="213"/>
      <c r="IW35" s="210"/>
      <c r="IX35" s="214"/>
      <c r="IY35" s="214"/>
      <c r="IZ35" s="214"/>
      <c r="JC35" s="207"/>
      <c r="JD35" s="181"/>
      <c r="JE35" s="213"/>
      <c r="JF35" s="210"/>
      <c r="JG35" s="214"/>
      <c r="JH35" s="214"/>
      <c r="JI35" s="214"/>
      <c r="JL35" s="207"/>
      <c r="JM35" s="181"/>
      <c r="JN35" s="213"/>
      <c r="JO35" s="210"/>
      <c r="JP35" s="214"/>
      <c r="JQ35" s="214"/>
      <c r="JR35" s="214"/>
    </row>
    <row r="36" spans="2:278" ht="31.5" thickTop="1" thickBot="1">
      <c r="B36" s="215" t="s">
        <v>149</v>
      </c>
      <c r="C36" s="181" t="s">
        <v>206</v>
      </c>
      <c r="D36" s="216" t="s">
        <v>148</v>
      </c>
      <c r="E36" s="192">
        <v>13</v>
      </c>
      <c r="F36" s="193">
        <v>0</v>
      </c>
      <c r="G36" s="169">
        <f>ROUND((F36*E36),0)</f>
        <v>0</v>
      </c>
      <c r="H36" s="169"/>
      <c r="K36" s="215"/>
      <c r="L36" s="181"/>
      <c r="M36" s="216"/>
      <c r="N36" s="192"/>
      <c r="O36" s="193"/>
      <c r="P36" s="169"/>
      <c r="Q36" s="169"/>
      <c r="R36" s="101"/>
      <c r="S36" s="100"/>
      <c r="T36" s="215"/>
      <c r="U36" s="181"/>
      <c r="V36" s="216"/>
      <c r="W36" s="192"/>
      <c r="X36" s="193"/>
      <c r="Y36" s="169"/>
      <c r="Z36" s="169"/>
      <c r="AA36" s="100"/>
      <c r="AC36" s="215"/>
      <c r="AD36" s="181"/>
      <c r="AE36" s="216"/>
      <c r="AF36" s="192"/>
      <c r="AG36" s="193"/>
      <c r="AH36" s="169"/>
      <c r="AI36" s="169"/>
      <c r="AL36" s="215"/>
      <c r="AM36" s="181"/>
      <c r="AN36" s="216"/>
      <c r="AO36" s="192"/>
      <c r="AP36" s="193"/>
      <c r="AQ36" s="169"/>
      <c r="AR36" s="169"/>
      <c r="AU36" s="215"/>
      <c r="AV36" s="181"/>
      <c r="AW36" s="216"/>
      <c r="AX36" s="192"/>
      <c r="AY36" s="193"/>
      <c r="AZ36" s="169"/>
      <c r="BA36" s="169"/>
      <c r="BD36" s="215"/>
      <c r="BE36" s="181"/>
      <c r="BF36" s="216"/>
      <c r="BG36" s="192"/>
      <c r="BH36" s="193"/>
      <c r="BI36" s="169"/>
      <c r="BJ36" s="169"/>
      <c r="BM36" s="215"/>
      <c r="BN36" s="181"/>
      <c r="BO36" s="216"/>
      <c r="BP36" s="192"/>
      <c r="BQ36" s="193"/>
      <c r="BR36" s="169"/>
      <c r="BS36" s="169"/>
      <c r="BV36" s="215"/>
      <c r="BW36" s="181"/>
      <c r="BX36" s="216"/>
      <c r="BY36" s="192"/>
      <c r="BZ36" s="193"/>
      <c r="CA36" s="169"/>
      <c r="CB36" s="169"/>
      <c r="CE36" s="215"/>
      <c r="CF36" s="181"/>
      <c r="CG36" s="216"/>
      <c r="CH36" s="192"/>
      <c r="CI36" s="193"/>
      <c r="CJ36" s="169"/>
      <c r="CK36" s="169"/>
      <c r="CN36" s="215"/>
      <c r="CO36" s="181"/>
      <c r="CP36" s="216"/>
      <c r="CQ36" s="192"/>
      <c r="CR36" s="193"/>
      <c r="CS36" s="169"/>
      <c r="CT36" s="169"/>
      <c r="CW36" s="215"/>
      <c r="CX36" s="181"/>
      <c r="CY36" s="216"/>
      <c r="CZ36" s="192"/>
      <c r="DA36" s="193"/>
      <c r="DB36" s="169"/>
      <c r="DC36" s="169"/>
      <c r="DF36" s="215"/>
      <c r="DG36" s="181"/>
      <c r="DH36" s="216"/>
      <c r="DI36" s="192"/>
      <c r="DJ36" s="193"/>
      <c r="DK36" s="169"/>
      <c r="DL36" s="169"/>
      <c r="DO36" s="215"/>
      <c r="DP36" s="181"/>
      <c r="DQ36" s="216"/>
      <c r="DR36" s="192"/>
      <c r="DS36" s="193"/>
      <c r="DT36" s="169"/>
      <c r="DU36" s="169"/>
      <c r="DX36" s="215"/>
      <c r="DY36" s="181"/>
      <c r="DZ36" s="216"/>
      <c r="EA36" s="192"/>
      <c r="EB36" s="193"/>
      <c r="EC36" s="169"/>
      <c r="ED36" s="169"/>
      <c r="EG36" s="215"/>
      <c r="EH36" s="181"/>
      <c r="EI36" s="216"/>
      <c r="EJ36" s="192"/>
      <c r="EK36" s="193"/>
      <c r="EL36" s="169"/>
      <c r="EM36" s="169"/>
      <c r="EP36" s="215"/>
      <c r="EQ36" s="181"/>
      <c r="ER36" s="216"/>
      <c r="ES36" s="192"/>
      <c r="ET36" s="193"/>
      <c r="EU36" s="169"/>
      <c r="EV36" s="169"/>
      <c r="EY36" s="215"/>
      <c r="EZ36" s="181"/>
      <c r="FA36" s="216"/>
      <c r="FB36" s="192"/>
      <c r="FC36" s="193"/>
      <c r="FD36" s="169"/>
      <c r="FE36" s="169"/>
      <c r="FH36" s="215"/>
      <c r="FI36" s="181"/>
      <c r="FJ36" s="216"/>
      <c r="FK36" s="192"/>
      <c r="FL36" s="193"/>
      <c r="FM36" s="169"/>
      <c r="FN36" s="169"/>
      <c r="FO36" s="61"/>
      <c r="FP36" s="61"/>
      <c r="FQ36" s="215"/>
      <c r="FR36" s="181"/>
      <c r="FS36" s="216"/>
      <c r="FT36" s="192"/>
      <c r="FU36" s="193"/>
      <c r="FV36" s="169"/>
      <c r="FW36" s="169"/>
      <c r="FZ36" s="215"/>
      <c r="GA36" s="181"/>
      <c r="GB36" s="216"/>
      <c r="GC36" s="192"/>
      <c r="GD36" s="193"/>
      <c r="GE36" s="169"/>
      <c r="GF36" s="169"/>
      <c r="GI36" s="215"/>
      <c r="GJ36" s="181"/>
      <c r="GK36" s="216"/>
      <c r="GL36" s="192"/>
      <c r="GM36" s="193"/>
      <c r="GN36" s="169"/>
      <c r="GO36" s="169"/>
      <c r="GR36" s="215"/>
      <c r="GS36" s="181"/>
      <c r="GT36" s="216"/>
      <c r="GU36" s="192"/>
      <c r="GV36" s="193"/>
      <c r="GW36" s="169"/>
      <c r="GX36" s="169"/>
      <c r="GY36" s="61"/>
      <c r="GZ36" s="61"/>
      <c r="HA36" s="215"/>
      <c r="HB36" s="181"/>
      <c r="HC36" s="216"/>
      <c r="HD36" s="192"/>
      <c r="HE36" s="193"/>
      <c r="HF36" s="169"/>
      <c r="HG36" s="169"/>
      <c r="HJ36" s="215"/>
      <c r="HK36" s="181"/>
      <c r="HL36" s="216"/>
      <c r="HM36" s="192"/>
      <c r="HN36" s="193"/>
      <c r="HO36" s="169"/>
      <c r="HP36" s="169"/>
      <c r="HS36" s="215"/>
      <c r="HT36" s="181"/>
      <c r="HU36" s="216"/>
      <c r="HV36" s="192"/>
      <c r="HW36" s="193"/>
      <c r="HX36" s="169"/>
      <c r="HY36" s="169"/>
      <c r="IB36" s="215"/>
      <c r="IC36" s="181"/>
      <c r="ID36" s="216"/>
      <c r="IE36" s="192"/>
      <c r="IF36" s="193"/>
      <c r="IG36" s="169"/>
      <c r="IH36" s="169"/>
      <c r="II36" s="61"/>
      <c r="IJ36" s="61"/>
      <c r="IK36" s="215"/>
      <c r="IL36" s="181"/>
      <c r="IM36" s="216"/>
      <c r="IN36" s="192"/>
      <c r="IO36" s="193"/>
      <c r="IP36" s="169"/>
      <c r="IQ36" s="169"/>
      <c r="IT36" s="215"/>
      <c r="IU36" s="181"/>
      <c r="IV36" s="216"/>
      <c r="IW36" s="192"/>
      <c r="IX36" s="193"/>
      <c r="IY36" s="169"/>
      <c r="IZ36" s="169"/>
      <c r="JC36" s="215"/>
      <c r="JD36" s="181"/>
      <c r="JE36" s="216"/>
      <c r="JF36" s="192"/>
      <c r="JG36" s="193"/>
      <c r="JH36" s="169"/>
      <c r="JI36" s="169"/>
      <c r="JL36" s="215"/>
      <c r="JM36" s="181"/>
      <c r="JN36" s="216"/>
      <c r="JO36" s="192"/>
      <c r="JP36" s="193"/>
      <c r="JQ36" s="169"/>
      <c r="JR36" s="169"/>
    </row>
    <row r="37" spans="2:278" ht="16.5" thickTop="1" thickBot="1">
      <c r="B37" s="207">
        <v>7</v>
      </c>
      <c r="C37" s="217" t="s">
        <v>207</v>
      </c>
      <c r="D37" s="218"/>
      <c r="E37" s="192"/>
      <c r="F37" s="219"/>
      <c r="G37" s="220"/>
      <c r="H37" s="220"/>
      <c r="K37" s="207"/>
      <c r="L37" s="217"/>
      <c r="M37" s="218"/>
      <c r="N37" s="192"/>
      <c r="O37" s="219"/>
      <c r="P37" s="220"/>
      <c r="Q37" s="220"/>
      <c r="R37" s="101"/>
      <c r="S37" s="100"/>
      <c r="T37" s="207"/>
      <c r="U37" s="217"/>
      <c r="V37" s="218"/>
      <c r="W37" s="192"/>
      <c r="X37" s="219"/>
      <c r="Y37" s="220"/>
      <c r="Z37" s="220"/>
      <c r="AA37" s="100"/>
      <c r="AC37" s="207"/>
      <c r="AD37" s="217"/>
      <c r="AE37" s="218"/>
      <c r="AF37" s="192"/>
      <c r="AG37" s="219"/>
      <c r="AH37" s="220"/>
      <c r="AI37" s="220"/>
      <c r="AL37" s="207"/>
      <c r="AM37" s="217"/>
      <c r="AN37" s="218"/>
      <c r="AO37" s="192"/>
      <c r="AP37" s="219"/>
      <c r="AQ37" s="220"/>
      <c r="AR37" s="220"/>
      <c r="AU37" s="207"/>
      <c r="AV37" s="217"/>
      <c r="AW37" s="218"/>
      <c r="AX37" s="192"/>
      <c r="AY37" s="219"/>
      <c r="AZ37" s="220"/>
      <c r="BA37" s="220"/>
      <c r="BD37" s="207"/>
      <c r="BE37" s="217"/>
      <c r="BF37" s="218"/>
      <c r="BG37" s="192"/>
      <c r="BH37" s="219"/>
      <c r="BI37" s="220"/>
      <c r="BJ37" s="220"/>
      <c r="BM37" s="207"/>
      <c r="BN37" s="217"/>
      <c r="BO37" s="218"/>
      <c r="BP37" s="192"/>
      <c r="BQ37" s="219"/>
      <c r="BR37" s="220"/>
      <c r="BS37" s="220"/>
      <c r="BV37" s="207"/>
      <c r="BW37" s="217"/>
      <c r="BX37" s="218"/>
      <c r="BY37" s="192"/>
      <c r="BZ37" s="219"/>
      <c r="CA37" s="220"/>
      <c r="CB37" s="220"/>
      <c r="CE37" s="207"/>
      <c r="CF37" s="217"/>
      <c r="CG37" s="218"/>
      <c r="CH37" s="192"/>
      <c r="CI37" s="219"/>
      <c r="CJ37" s="220"/>
      <c r="CK37" s="220"/>
      <c r="CN37" s="207"/>
      <c r="CO37" s="217"/>
      <c r="CP37" s="218"/>
      <c r="CQ37" s="192"/>
      <c r="CR37" s="219"/>
      <c r="CS37" s="220"/>
      <c r="CT37" s="220"/>
      <c r="CW37" s="207"/>
      <c r="CX37" s="217"/>
      <c r="CY37" s="218"/>
      <c r="CZ37" s="192"/>
      <c r="DA37" s="219"/>
      <c r="DB37" s="220"/>
      <c r="DC37" s="220"/>
      <c r="DF37" s="207"/>
      <c r="DG37" s="217"/>
      <c r="DH37" s="218"/>
      <c r="DI37" s="192"/>
      <c r="DJ37" s="219"/>
      <c r="DK37" s="220"/>
      <c r="DL37" s="220"/>
      <c r="DO37" s="207"/>
      <c r="DP37" s="217"/>
      <c r="DQ37" s="218"/>
      <c r="DR37" s="192"/>
      <c r="DS37" s="219"/>
      <c r="DT37" s="220"/>
      <c r="DU37" s="220"/>
      <c r="DX37" s="207"/>
      <c r="DY37" s="217"/>
      <c r="DZ37" s="218"/>
      <c r="EA37" s="192"/>
      <c r="EB37" s="219"/>
      <c r="EC37" s="220"/>
      <c r="ED37" s="220"/>
      <c r="EG37" s="207"/>
      <c r="EH37" s="217"/>
      <c r="EI37" s="218"/>
      <c r="EJ37" s="192"/>
      <c r="EK37" s="219"/>
      <c r="EL37" s="220"/>
      <c r="EM37" s="220"/>
      <c r="EP37" s="207"/>
      <c r="EQ37" s="217"/>
      <c r="ER37" s="218"/>
      <c r="ES37" s="192"/>
      <c r="ET37" s="219"/>
      <c r="EU37" s="220"/>
      <c r="EV37" s="220"/>
      <c r="EY37" s="207"/>
      <c r="EZ37" s="217"/>
      <c r="FA37" s="218"/>
      <c r="FB37" s="192"/>
      <c r="FC37" s="219"/>
      <c r="FD37" s="220"/>
      <c r="FE37" s="220"/>
      <c r="FH37" s="207"/>
      <c r="FI37" s="217"/>
      <c r="FJ37" s="218"/>
      <c r="FK37" s="192"/>
      <c r="FL37" s="219"/>
      <c r="FM37" s="220"/>
      <c r="FN37" s="220"/>
      <c r="FO37" s="61"/>
      <c r="FP37" s="61"/>
      <c r="FQ37" s="207"/>
      <c r="FR37" s="217"/>
      <c r="FS37" s="218"/>
      <c r="FT37" s="192"/>
      <c r="FU37" s="219"/>
      <c r="FV37" s="220"/>
      <c r="FW37" s="220"/>
      <c r="FZ37" s="207"/>
      <c r="GA37" s="217"/>
      <c r="GB37" s="218"/>
      <c r="GC37" s="192"/>
      <c r="GD37" s="219"/>
      <c r="GE37" s="220"/>
      <c r="GF37" s="220"/>
      <c r="GI37" s="207"/>
      <c r="GJ37" s="217"/>
      <c r="GK37" s="218"/>
      <c r="GL37" s="192"/>
      <c r="GM37" s="219"/>
      <c r="GN37" s="220"/>
      <c r="GO37" s="220"/>
      <c r="GR37" s="207"/>
      <c r="GS37" s="217"/>
      <c r="GT37" s="218"/>
      <c r="GU37" s="192"/>
      <c r="GV37" s="219"/>
      <c r="GW37" s="220"/>
      <c r="GX37" s="220"/>
      <c r="GY37" s="61"/>
      <c r="GZ37" s="61"/>
      <c r="HA37" s="207"/>
      <c r="HB37" s="217"/>
      <c r="HC37" s="218"/>
      <c r="HD37" s="192"/>
      <c r="HE37" s="219"/>
      <c r="HF37" s="220"/>
      <c r="HG37" s="220"/>
      <c r="HJ37" s="207"/>
      <c r="HK37" s="217"/>
      <c r="HL37" s="218"/>
      <c r="HM37" s="192"/>
      <c r="HN37" s="219"/>
      <c r="HO37" s="220"/>
      <c r="HP37" s="220"/>
      <c r="HS37" s="207"/>
      <c r="HT37" s="217"/>
      <c r="HU37" s="218"/>
      <c r="HV37" s="192"/>
      <c r="HW37" s="219"/>
      <c r="HX37" s="220"/>
      <c r="HY37" s="220"/>
      <c r="IB37" s="207"/>
      <c r="IC37" s="217"/>
      <c r="ID37" s="218"/>
      <c r="IE37" s="192"/>
      <c r="IF37" s="219"/>
      <c r="IG37" s="220"/>
      <c r="IH37" s="220"/>
      <c r="II37" s="61"/>
      <c r="IJ37" s="61"/>
      <c r="IK37" s="207"/>
      <c r="IL37" s="217"/>
      <c r="IM37" s="218"/>
      <c r="IN37" s="192"/>
      <c r="IO37" s="219"/>
      <c r="IP37" s="220"/>
      <c r="IQ37" s="220"/>
      <c r="IT37" s="207"/>
      <c r="IU37" s="217"/>
      <c r="IV37" s="218"/>
      <c r="IW37" s="192"/>
      <c r="IX37" s="219"/>
      <c r="IY37" s="220"/>
      <c r="IZ37" s="220"/>
      <c r="JC37" s="207"/>
      <c r="JD37" s="217"/>
      <c r="JE37" s="218"/>
      <c r="JF37" s="192"/>
      <c r="JG37" s="219"/>
      <c r="JH37" s="220"/>
      <c r="JI37" s="220"/>
      <c r="JL37" s="207"/>
      <c r="JM37" s="217"/>
      <c r="JN37" s="218"/>
      <c r="JO37" s="192"/>
      <c r="JP37" s="219"/>
      <c r="JQ37" s="220"/>
      <c r="JR37" s="220"/>
    </row>
    <row r="38" spans="2:278" ht="31.5" thickTop="1" thickBot="1">
      <c r="B38" s="207"/>
      <c r="C38" s="181" t="s">
        <v>208</v>
      </c>
      <c r="D38" s="221"/>
      <c r="E38" s="183"/>
      <c r="F38" s="219"/>
      <c r="G38" s="220"/>
      <c r="H38" s="220"/>
      <c r="K38" s="207"/>
      <c r="L38" s="181"/>
      <c r="M38" s="221"/>
      <c r="N38" s="183"/>
      <c r="O38" s="219"/>
      <c r="P38" s="220"/>
      <c r="Q38" s="220"/>
      <c r="R38" s="101"/>
      <c r="S38" s="100"/>
      <c r="T38" s="207"/>
      <c r="U38" s="181"/>
      <c r="V38" s="221"/>
      <c r="W38" s="183"/>
      <c r="X38" s="219"/>
      <c r="Y38" s="220"/>
      <c r="Z38" s="220"/>
      <c r="AA38" s="100"/>
      <c r="AC38" s="207"/>
      <c r="AD38" s="181"/>
      <c r="AE38" s="221"/>
      <c r="AF38" s="183"/>
      <c r="AG38" s="219"/>
      <c r="AH38" s="220"/>
      <c r="AI38" s="220"/>
      <c r="AL38" s="207"/>
      <c r="AM38" s="181"/>
      <c r="AN38" s="221"/>
      <c r="AO38" s="183"/>
      <c r="AP38" s="219"/>
      <c r="AQ38" s="220"/>
      <c r="AR38" s="220"/>
      <c r="AU38" s="207"/>
      <c r="AV38" s="181"/>
      <c r="AW38" s="221"/>
      <c r="AX38" s="183"/>
      <c r="AY38" s="219"/>
      <c r="AZ38" s="220"/>
      <c r="BA38" s="220"/>
      <c r="BD38" s="207"/>
      <c r="BE38" s="181"/>
      <c r="BF38" s="221"/>
      <c r="BG38" s="183"/>
      <c r="BH38" s="219"/>
      <c r="BI38" s="220"/>
      <c r="BJ38" s="220"/>
      <c r="BM38" s="207"/>
      <c r="BN38" s="181"/>
      <c r="BO38" s="221"/>
      <c r="BP38" s="183"/>
      <c r="BQ38" s="219"/>
      <c r="BR38" s="220"/>
      <c r="BS38" s="220"/>
      <c r="BV38" s="207"/>
      <c r="BW38" s="181"/>
      <c r="BX38" s="221"/>
      <c r="BY38" s="183"/>
      <c r="BZ38" s="219"/>
      <c r="CA38" s="220"/>
      <c r="CB38" s="220"/>
      <c r="CE38" s="207"/>
      <c r="CF38" s="181"/>
      <c r="CG38" s="221"/>
      <c r="CH38" s="183"/>
      <c r="CI38" s="219"/>
      <c r="CJ38" s="220"/>
      <c r="CK38" s="220"/>
      <c r="CN38" s="207"/>
      <c r="CO38" s="181"/>
      <c r="CP38" s="221"/>
      <c r="CQ38" s="183"/>
      <c r="CR38" s="219"/>
      <c r="CS38" s="220"/>
      <c r="CT38" s="220"/>
      <c r="CW38" s="207"/>
      <c r="CX38" s="181"/>
      <c r="CY38" s="221"/>
      <c r="CZ38" s="183"/>
      <c r="DA38" s="219"/>
      <c r="DB38" s="220"/>
      <c r="DC38" s="220"/>
      <c r="DF38" s="207"/>
      <c r="DG38" s="181"/>
      <c r="DH38" s="221"/>
      <c r="DI38" s="183"/>
      <c r="DJ38" s="219"/>
      <c r="DK38" s="220"/>
      <c r="DL38" s="220"/>
      <c r="DO38" s="207"/>
      <c r="DP38" s="181"/>
      <c r="DQ38" s="221"/>
      <c r="DR38" s="183"/>
      <c r="DS38" s="219"/>
      <c r="DT38" s="220"/>
      <c r="DU38" s="220"/>
      <c r="DX38" s="207"/>
      <c r="DY38" s="181"/>
      <c r="DZ38" s="221"/>
      <c r="EA38" s="183"/>
      <c r="EB38" s="219"/>
      <c r="EC38" s="220"/>
      <c r="ED38" s="220"/>
      <c r="EG38" s="207"/>
      <c r="EH38" s="181"/>
      <c r="EI38" s="221"/>
      <c r="EJ38" s="183"/>
      <c r="EK38" s="219"/>
      <c r="EL38" s="220"/>
      <c r="EM38" s="220"/>
      <c r="EP38" s="207"/>
      <c r="EQ38" s="181"/>
      <c r="ER38" s="221"/>
      <c r="ES38" s="183"/>
      <c r="ET38" s="219"/>
      <c r="EU38" s="220"/>
      <c r="EV38" s="220"/>
      <c r="EY38" s="207"/>
      <c r="EZ38" s="181"/>
      <c r="FA38" s="221"/>
      <c r="FB38" s="183"/>
      <c r="FC38" s="219"/>
      <c r="FD38" s="220"/>
      <c r="FE38" s="220"/>
      <c r="FH38" s="207"/>
      <c r="FI38" s="181"/>
      <c r="FJ38" s="221"/>
      <c r="FK38" s="183"/>
      <c r="FL38" s="219"/>
      <c r="FM38" s="220"/>
      <c r="FN38" s="220"/>
      <c r="FO38" s="61"/>
      <c r="FP38" s="61"/>
      <c r="FQ38" s="207"/>
      <c r="FR38" s="181"/>
      <c r="FS38" s="221"/>
      <c r="FT38" s="183"/>
      <c r="FU38" s="219"/>
      <c r="FV38" s="220"/>
      <c r="FW38" s="220"/>
      <c r="FZ38" s="207"/>
      <c r="GA38" s="181"/>
      <c r="GB38" s="221"/>
      <c r="GC38" s="183"/>
      <c r="GD38" s="219"/>
      <c r="GE38" s="220"/>
      <c r="GF38" s="220"/>
      <c r="GI38" s="207"/>
      <c r="GJ38" s="181"/>
      <c r="GK38" s="221"/>
      <c r="GL38" s="183"/>
      <c r="GM38" s="219"/>
      <c r="GN38" s="220"/>
      <c r="GO38" s="220"/>
      <c r="GR38" s="207"/>
      <c r="GS38" s="181"/>
      <c r="GT38" s="221"/>
      <c r="GU38" s="183"/>
      <c r="GV38" s="219"/>
      <c r="GW38" s="220"/>
      <c r="GX38" s="220"/>
      <c r="GY38" s="61"/>
      <c r="GZ38" s="61"/>
      <c r="HA38" s="207"/>
      <c r="HB38" s="181"/>
      <c r="HC38" s="221"/>
      <c r="HD38" s="183"/>
      <c r="HE38" s="219"/>
      <c r="HF38" s="220"/>
      <c r="HG38" s="220"/>
      <c r="HJ38" s="207"/>
      <c r="HK38" s="181"/>
      <c r="HL38" s="221"/>
      <c r="HM38" s="183"/>
      <c r="HN38" s="219"/>
      <c r="HO38" s="220"/>
      <c r="HP38" s="220"/>
      <c r="HS38" s="207"/>
      <c r="HT38" s="181"/>
      <c r="HU38" s="221"/>
      <c r="HV38" s="183"/>
      <c r="HW38" s="219"/>
      <c r="HX38" s="220"/>
      <c r="HY38" s="220"/>
      <c r="IB38" s="207"/>
      <c r="IC38" s="181"/>
      <c r="ID38" s="221"/>
      <c r="IE38" s="183"/>
      <c r="IF38" s="219"/>
      <c r="IG38" s="220"/>
      <c r="IH38" s="220"/>
      <c r="II38" s="61"/>
      <c r="IJ38" s="61"/>
      <c r="IK38" s="207"/>
      <c r="IL38" s="181"/>
      <c r="IM38" s="221"/>
      <c r="IN38" s="183"/>
      <c r="IO38" s="219"/>
      <c r="IP38" s="220"/>
      <c r="IQ38" s="220"/>
      <c r="IT38" s="207"/>
      <c r="IU38" s="181"/>
      <c r="IV38" s="221"/>
      <c r="IW38" s="183"/>
      <c r="IX38" s="219"/>
      <c r="IY38" s="220"/>
      <c r="IZ38" s="220"/>
      <c r="JC38" s="207"/>
      <c r="JD38" s="181"/>
      <c r="JE38" s="221"/>
      <c r="JF38" s="183"/>
      <c r="JG38" s="219"/>
      <c r="JH38" s="220"/>
      <c r="JI38" s="220"/>
      <c r="JL38" s="207"/>
      <c r="JM38" s="181"/>
      <c r="JN38" s="221"/>
      <c r="JO38" s="183"/>
      <c r="JP38" s="219"/>
      <c r="JQ38" s="220"/>
      <c r="JR38" s="220"/>
    </row>
    <row r="39" spans="2:278" ht="31.5" thickTop="1" thickBot="1">
      <c r="B39" s="210" t="s">
        <v>150</v>
      </c>
      <c r="C39" s="181" t="s">
        <v>209</v>
      </c>
      <c r="D39" s="221" t="s">
        <v>148</v>
      </c>
      <c r="E39" s="183">
        <v>13</v>
      </c>
      <c r="F39" s="193">
        <v>0</v>
      </c>
      <c r="G39" s="169">
        <f t="shared" ref="G39:G44" si="1">ROUND((F39*E39),0)</f>
        <v>0</v>
      </c>
      <c r="H39" s="169"/>
      <c r="K39" s="210"/>
      <c r="L39" s="181"/>
      <c r="M39" s="221"/>
      <c r="N39" s="183"/>
      <c r="O39" s="193"/>
      <c r="P39" s="169"/>
      <c r="Q39" s="169"/>
      <c r="R39" s="101"/>
      <c r="S39" s="100"/>
      <c r="T39" s="210"/>
      <c r="U39" s="181"/>
      <c r="V39" s="221"/>
      <c r="W39" s="183"/>
      <c r="X39" s="193"/>
      <c r="Y39" s="169"/>
      <c r="Z39" s="169"/>
      <c r="AA39" s="100"/>
      <c r="AC39" s="210"/>
      <c r="AD39" s="181"/>
      <c r="AE39" s="221"/>
      <c r="AF39" s="183"/>
      <c r="AG39" s="193"/>
      <c r="AH39" s="169"/>
      <c r="AI39" s="169"/>
      <c r="AL39" s="210"/>
      <c r="AM39" s="181"/>
      <c r="AN39" s="221"/>
      <c r="AO39" s="183"/>
      <c r="AP39" s="193"/>
      <c r="AQ39" s="169"/>
      <c r="AR39" s="169"/>
      <c r="AU39" s="210"/>
      <c r="AV39" s="181"/>
      <c r="AW39" s="221"/>
      <c r="AX39" s="183"/>
      <c r="AY39" s="193"/>
      <c r="AZ39" s="169"/>
      <c r="BA39" s="169"/>
      <c r="BD39" s="210"/>
      <c r="BE39" s="181"/>
      <c r="BF39" s="221"/>
      <c r="BG39" s="183"/>
      <c r="BH39" s="193"/>
      <c r="BI39" s="169"/>
      <c r="BJ39" s="169"/>
      <c r="BM39" s="210"/>
      <c r="BN39" s="181"/>
      <c r="BO39" s="221"/>
      <c r="BP39" s="183"/>
      <c r="BQ39" s="193"/>
      <c r="BR39" s="169"/>
      <c r="BS39" s="169"/>
      <c r="BV39" s="210"/>
      <c r="BW39" s="181"/>
      <c r="BX39" s="221"/>
      <c r="BY39" s="183"/>
      <c r="BZ39" s="193"/>
      <c r="CA39" s="169"/>
      <c r="CB39" s="169"/>
      <c r="CE39" s="210"/>
      <c r="CF39" s="181"/>
      <c r="CG39" s="221"/>
      <c r="CH39" s="183"/>
      <c r="CI39" s="193"/>
      <c r="CJ39" s="169"/>
      <c r="CK39" s="169"/>
      <c r="CN39" s="210"/>
      <c r="CO39" s="181"/>
      <c r="CP39" s="221"/>
      <c r="CQ39" s="183"/>
      <c r="CR39" s="193"/>
      <c r="CS39" s="169"/>
      <c r="CT39" s="169"/>
      <c r="CW39" s="210"/>
      <c r="CX39" s="181"/>
      <c r="CY39" s="221"/>
      <c r="CZ39" s="183"/>
      <c r="DA39" s="193"/>
      <c r="DB39" s="169"/>
      <c r="DC39" s="169"/>
      <c r="DF39" s="210"/>
      <c r="DG39" s="181"/>
      <c r="DH39" s="221"/>
      <c r="DI39" s="183"/>
      <c r="DJ39" s="193"/>
      <c r="DK39" s="169"/>
      <c r="DL39" s="169"/>
      <c r="DO39" s="210"/>
      <c r="DP39" s="181"/>
      <c r="DQ39" s="221"/>
      <c r="DR39" s="183"/>
      <c r="DS39" s="193"/>
      <c r="DT39" s="169"/>
      <c r="DU39" s="169"/>
      <c r="DX39" s="210"/>
      <c r="DY39" s="181"/>
      <c r="DZ39" s="221"/>
      <c r="EA39" s="183"/>
      <c r="EB39" s="193"/>
      <c r="EC39" s="169"/>
      <c r="ED39" s="169"/>
      <c r="EG39" s="210"/>
      <c r="EH39" s="181"/>
      <c r="EI39" s="221"/>
      <c r="EJ39" s="183"/>
      <c r="EK39" s="193"/>
      <c r="EL39" s="169"/>
      <c r="EM39" s="169"/>
      <c r="EP39" s="210"/>
      <c r="EQ39" s="181"/>
      <c r="ER39" s="221"/>
      <c r="ES39" s="183"/>
      <c r="ET39" s="193"/>
      <c r="EU39" s="169"/>
      <c r="EV39" s="169"/>
      <c r="EY39" s="210"/>
      <c r="EZ39" s="181"/>
      <c r="FA39" s="221"/>
      <c r="FB39" s="183"/>
      <c r="FC39" s="193"/>
      <c r="FD39" s="169"/>
      <c r="FE39" s="169"/>
      <c r="FH39" s="210"/>
      <c r="FI39" s="181"/>
      <c r="FJ39" s="221"/>
      <c r="FK39" s="183"/>
      <c r="FL39" s="193"/>
      <c r="FM39" s="169"/>
      <c r="FN39" s="169"/>
      <c r="FO39" s="61"/>
      <c r="FP39" s="61"/>
      <c r="FQ39" s="210"/>
      <c r="FR39" s="181"/>
      <c r="FS39" s="221"/>
      <c r="FT39" s="183"/>
      <c r="FU39" s="193"/>
      <c r="FV39" s="169"/>
      <c r="FW39" s="169"/>
      <c r="FZ39" s="210"/>
      <c r="GA39" s="181"/>
      <c r="GB39" s="221"/>
      <c r="GC39" s="183"/>
      <c r="GD39" s="193"/>
      <c r="GE39" s="169"/>
      <c r="GF39" s="169"/>
      <c r="GI39" s="210"/>
      <c r="GJ39" s="181"/>
      <c r="GK39" s="221"/>
      <c r="GL39" s="183"/>
      <c r="GM39" s="193"/>
      <c r="GN39" s="169"/>
      <c r="GO39" s="169"/>
      <c r="GR39" s="210"/>
      <c r="GS39" s="181"/>
      <c r="GT39" s="221"/>
      <c r="GU39" s="183"/>
      <c r="GV39" s="193"/>
      <c r="GW39" s="169"/>
      <c r="GX39" s="169"/>
      <c r="GY39" s="61"/>
      <c r="GZ39" s="61"/>
      <c r="HA39" s="210"/>
      <c r="HB39" s="181"/>
      <c r="HC39" s="221"/>
      <c r="HD39" s="183"/>
      <c r="HE39" s="193"/>
      <c r="HF39" s="169"/>
      <c r="HG39" s="169"/>
      <c r="HJ39" s="210"/>
      <c r="HK39" s="181"/>
      <c r="HL39" s="221"/>
      <c r="HM39" s="183"/>
      <c r="HN39" s="193"/>
      <c r="HO39" s="169"/>
      <c r="HP39" s="169"/>
      <c r="HS39" s="210"/>
      <c r="HT39" s="181"/>
      <c r="HU39" s="221"/>
      <c r="HV39" s="183"/>
      <c r="HW39" s="193"/>
      <c r="HX39" s="169"/>
      <c r="HY39" s="169"/>
      <c r="IB39" s="210"/>
      <c r="IC39" s="181"/>
      <c r="ID39" s="221"/>
      <c r="IE39" s="183"/>
      <c r="IF39" s="193"/>
      <c r="IG39" s="169"/>
      <c r="IH39" s="169"/>
      <c r="II39" s="61"/>
      <c r="IJ39" s="61"/>
      <c r="IK39" s="210"/>
      <c r="IL39" s="181"/>
      <c r="IM39" s="221"/>
      <c r="IN39" s="183"/>
      <c r="IO39" s="193"/>
      <c r="IP39" s="169"/>
      <c r="IQ39" s="169"/>
      <c r="IT39" s="210"/>
      <c r="IU39" s="181"/>
      <c r="IV39" s="221"/>
      <c r="IW39" s="183"/>
      <c r="IX39" s="193"/>
      <c r="IY39" s="169"/>
      <c r="IZ39" s="169"/>
      <c r="JC39" s="210"/>
      <c r="JD39" s="181"/>
      <c r="JE39" s="221"/>
      <c r="JF39" s="183"/>
      <c r="JG39" s="193"/>
      <c r="JH39" s="169"/>
      <c r="JI39" s="169"/>
      <c r="JL39" s="210"/>
      <c r="JM39" s="181"/>
      <c r="JN39" s="221"/>
      <c r="JO39" s="183"/>
      <c r="JP39" s="193"/>
      <c r="JQ39" s="169"/>
      <c r="JR39" s="169"/>
    </row>
    <row r="40" spans="2:278" ht="31.5" thickTop="1" thickBot="1">
      <c r="B40" s="210" t="s">
        <v>151</v>
      </c>
      <c r="C40" s="181" t="s">
        <v>210</v>
      </c>
      <c r="D40" s="221" t="s">
        <v>148</v>
      </c>
      <c r="E40" s="183">
        <v>170</v>
      </c>
      <c r="F40" s="193">
        <v>0</v>
      </c>
      <c r="G40" s="169">
        <f t="shared" si="1"/>
        <v>0</v>
      </c>
      <c r="H40" s="169"/>
      <c r="K40" s="210"/>
      <c r="L40" s="181"/>
      <c r="M40" s="221"/>
      <c r="N40" s="183"/>
      <c r="O40" s="193"/>
      <c r="P40" s="169"/>
      <c r="Q40" s="169"/>
      <c r="R40" s="101"/>
      <c r="S40" s="100"/>
      <c r="T40" s="210"/>
      <c r="U40" s="181"/>
      <c r="V40" s="221"/>
      <c r="W40" s="183"/>
      <c r="X40" s="193"/>
      <c r="Y40" s="169"/>
      <c r="Z40" s="169"/>
      <c r="AA40" s="100"/>
      <c r="AC40" s="210"/>
      <c r="AD40" s="181"/>
      <c r="AE40" s="221"/>
      <c r="AF40" s="183"/>
      <c r="AG40" s="193"/>
      <c r="AH40" s="169"/>
      <c r="AI40" s="169"/>
      <c r="AL40" s="210"/>
      <c r="AM40" s="181"/>
      <c r="AN40" s="221"/>
      <c r="AO40" s="183"/>
      <c r="AP40" s="193"/>
      <c r="AQ40" s="169"/>
      <c r="AR40" s="169"/>
      <c r="AU40" s="210"/>
      <c r="AV40" s="181"/>
      <c r="AW40" s="221"/>
      <c r="AX40" s="183"/>
      <c r="AY40" s="193"/>
      <c r="AZ40" s="169"/>
      <c r="BA40" s="169"/>
      <c r="BD40" s="210"/>
      <c r="BE40" s="181"/>
      <c r="BF40" s="221"/>
      <c r="BG40" s="183"/>
      <c r="BH40" s="193"/>
      <c r="BI40" s="169"/>
      <c r="BJ40" s="169"/>
      <c r="BM40" s="210"/>
      <c r="BN40" s="181"/>
      <c r="BO40" s="221"/>
      <c r="BP40" s="183"/>
      <c r="BQ40" s="193"/>
      <c r="BR40" s="169"/>
      <c r="BS40" s="169"/>
      <c r="BV40" s="210"/>
      <c r="BW40" s="181"/>
      <c r="BX40" s="221"/>
      <c r="BY40" s="183"/>
      <c r="BZ40" s="193"/>
      <c r="CA40" s="169"/>
      <c r="CB40" s="169"/>
      <c r="CE40" s="210"/>
      <c r="CF40" s="181"/>
      <c r="CG40" s="221"/>
      <c r="CH40" s="183"/>
      <c r="CI40" s="193"/>
      <c r="CJ40" s="169"/>
      <c r="CK40" s="169"/>
      <c r="CN40" s="210"/>
      <c r="CO40" s="181"/>
      <c r="CP40" s="221"/>
      <c r="CQ40" s="183"/>
      <c r="CR40" s="193"/>
      <c r="CS40" s="169"/>
      <c r="CT40" s="169"/>
      <c r="CW40" s="210"/>
      <c r="CX40" s="181"/>
      <c r="CY40" s="221"/>
      <c r="CZ40" s="183"/>
      <c r="DA40" s="193"/>
      <c r="DB40" s="169"/>
      <c r="DC40" s="169"/>
      <c r="DF40" s="210"/>
      <c r="DG40" s="181"/>
      <c r="DH40" s="221"/>
      <c r="DI40" s="183"/>
      <c r="DJ40" s="193"/>
      <c r="DK40" s="169"/>
      <c r="DL40" s="169"/>
      <c r="DO40" s="210"/>
      <c r="DP40" s="181"/>
      <c r="DQ40" s="221"/>
      <c r="DR40" s="183"/>
      <c r="DS40" s="193"/>
      <c r="DT40" s="169"/>
      <c r="DU40" s="169"/>
      <c r="DX40" s="210"/>
      <c r="DY40" s="181"/>
      <c r="DZ40" s="221"/>
      <c r="EA40" s="183"/>
      <c r="EB40" s="193"/>
      <c r="EC40" s="169"/>
      <c r="ED40" s="169"/>
      <c r="EG40" s="210"/>
      <c r="EH40" s="181"/>
      <c r="EI40" s="221"/>
      <c r="EJ40" s="183"/>
      <c r="EK40" s="193"/>
      <c r="EL40" s="169"/>
      <c r="EM40" s="169"/>
      <c r="EP40" s="210"/>
      <c r="EQ40" s="181"/>
      <c r="ER40" s="221"/>
      <c r="ES40" s="183"/>
      <c r="ET40" s="193"/>
      <c r="EU40" s="169"/>
      <c r="EV40" s="169"/>
      <c r="EY40" s="210"/>
      <c r="EZ40" s="181"/>
      <c r="FA40" s="221"/>
      <c r="FB40" s="183"/>
      <c r="FC40" s="193"/>
      <c r="FD40" s="169"/>
      <c r="FE40" s="169"/>
      <c r="FH40" s="210"/>
      <c r="FI40" s="181"/>
      <c r="FJ40" s="221"/>
      <c r="FK40" s="183"/>
      <c r="FL40" s="193"/>
      <c r="FM40" s="169"/>
      <c r="FN40" s="169"/>
      <c r="FO40" s="61"/>
      <c r="FP40" s="61"/>
      <c r="FQ40" s="210"/>
      <c r="FR40" s="181"/>
      <c r="FS40" s="221"/>
      <c r="FT40" s="183"/>
      <c r="FU40" s="193"/>
      <c r="FV40" s="169"/>
      <c r="FW40" s="169"/>
      <c r="FZ40" s="210"/>
      <c r="GA40" s="181"/>
      <c r="GB40" s="221"/>
      <c r="GC40" s="183"/>
      <c r="GD40" s="193"/>
      <c r="GE40" s="169"/>
      <c r="GF40" s="169"/>
      <c r="GI40" s="210"/>
      <c r="GJ40" s="181"/>
      <c r="GK40" s="221"/>
      <c r="GL40" s="183"/>
      <c r="GM40" s="193"/>
      <c r="GN40" s="169"/>
      <c r="GO40" s="169"/>
      <c r="GR40" s="210"/>
      <c r="GS40" s="181"/>
      <c r="GT40" s="221"/>
      <c r="GU40" s="183"/>
      <c r="GV40" s="193"/>
      <c r="GW40" s="169"/>
      <c r="GX40" s="169"/>
      <c r="GY40" s="61"/>
      <c r="GZ40" s="61"/>
      <c r="HA40" s="210"/>
      <c r="HB40" s="181"/>
      <c r="HC40" s="221"/>
      <c r="HD40" s="183"/>
      <c r="HE40" s="193"/>
      <c r="HF40" s="169"/>
      <c r="HG40" s="169"/>
      <c r="HJ40" s="210"/>
      <c r="HK40" s="181"/>
      <c r="HL40" s="221"/>
      <c r="HM40" s="183"/>
      <c r="HN40" s="193"/>
      <c r="HO40" s="169"/>
      <c r="HP40" s="169"/>
      <c r="HS40" s="210"/>
      <c r="HT40" s="181"/>
      <c r="HU40" s="221"/>
      <c r="HV40" s="183"/>
      <c r="HW40" s="193"/>
      <c r="HX40" s="169"/>
      <c r="HY40" s="169"/>
      <c r="IB40" s="210"/>
      <c r="IC40" s="181"/>
      <c r="ID40" s="221"/>
      <c r="IE40" s="183"/>
      <c r="IF40" s="193"/>
      <c r="IG40" s="169"/>
      <c r="IH40" s="169"/>
      <c r="II40" s="61"/>
      <c r="IJ40" s="61"/>
      <c r="IK40" s="210"/>
      <c r="IL40" s="181"/>
      <c r="IM40" s="221"/>
      <c r="IN40" s="183"/>
      <c r="IO40" s="193"/>
      <c r="IP40" s="169"/>
      <c r="IQ40" s="169"/>
      <c r="IT40" s="210"/>
      <c r="IU40" s="181"/>
      <c r="IV40" s="221"/>
      <c r="IW40" s="183"/>
      <c r="IX40" s="193"/>
      <c r="IY40" s="169"/>
      <c r="IZ40" s="169"/>
      <c r="JC40" s="210"/>
      <c r="JD40" s="181"/>
      <c r="JE40" s="221"/>
      <c r="JF40" s="183"/>
      <c r="JG40" s="193"/>
      <c r="JH40" s="169"/>
      <c r="JI40" s="169"/>
      <c r="JL40" s="210"/>
      <c r="JM40" s="181"/>
      <c r="JN40" s="221"/>
      <c r="JO40" s="183"/>
      <c r="JP40" s="193"/>
      <c r="JQ40" s="169"/>
      <c r="JR40" s="169"/>
    </row>
    <row r="41" spans="2:278" ht="31.5" thickTop="1" thickBot="1">
      <c r="B41" s="210" t="s">
        <v>152</v>
      </c>
      <c r="C41" s="181" t="s">
        <v>211</v>
      </c>
      <c r="D41" s="221" t="s">
        <v>148</v>
      </c>
      <c r="E41" s="183">
        <v>35</v>
      </c>
      <c r="F41" s="193">
        <v>0</v>
      </c>
      <c r="G41" s="169">
        <f t="shared" si="1"/>
        <v>0</v>
      </c>
      <c r="H41" s="169"/>
      <c r="K41" s="210"/>
      <c r="L41" s="181"/>
      <c r="M41" s="221"/>
      <c r="N41" s="183"/>
      <c r="O41" s="193"/>
      <c r="P41" s="169"/>
      <c r="Q41" s="169"/>
      <c r="R41" s="101"/>
      <c r="S41" s="100"/>
      <c r="T41" s="210"/>
      <c r="U41" s="181"/>
      <c r="V41" s="221"/>
      <c r="W41" s="183"/>
      <c r="X41" s="193"/>
      <c r="Y41" s="169"/>
      <c r="Z41" s="169"/>
      <c r="AA41" s="100"/>
      <c r="AC41" s="210"/>
      <c r="AD41" s="181"/>
      <c r="AE41" s="221"/>
      <c r="AF41" s="183"/>
      <c r="AG41" s="193"/>
      <c r="AH41" s="169"/>
      <c r="AI41" s="169"/>
      <c r="AL41" s="210"/>
      <c r="AM41" s="181"/>
      <c r="AN41" s="221"/>
      <c r="AO41" s="183"/>
      <c r="AP41" s="193"/>
      <c r="AQ41" s="169"/>
      <c r="AR41" s="169"/>
      <c r="AU41" s="210"/>
      <c r="AV41" s="181"/>
      <c r="AW41" s="221"/>
      <c r="AX41" s="183"/>
      <c r="AY41" s="193"/>
      <c r="AZ41" s="169"/>
      <c r="BA41" s="169"/>
      <c r="BD41" s="210"/>
      <c r="BE41" s="181"/>
      <c r="BF41" s="221"/>
      <c r="BG41" s="183"/>
      <c r="BH41" s="193"/>
      <c r="BI41" s="169"/>
      <c r="BJ41" s="169"/>
      <c r="BM41" s="210"/>
      <c r="BN41" s="181"/>
      <c r="BO41" s="221"/>
      <c r="BP41" s="183"/>
      <c r="BQ41" s="193"/>
      <c r="BR41" s="169"/>
      <c r="BS41" s="169"/>
      <c r="BV41" s="210"/>
      <c r="BW41" s="181"/>
      <c r="BX41" s="221"/>
      <c r="BY41" s="183"/>
      <c r="BZ41" s="193"/>
      <c r="CA41" s="169"/>
      <c r="CB41" s="169"/>
      <c r="CE41" s="210"/>
      <c r="CF41" s="181"/>
      <c r="CG41" s="221"/>
      <c r="CH41" s="183"/>
      <c r="CI41" s="193"/>
      <c r="CJ41" s="169"/>
      <c r="CK41" s="169"/>
      <c r="CN41" s="210"/>
      <c r="CO41" s="181"/>
      <c r="CP41" s="221"/>
      <c r="CQ41" s="183"/>
      <c r="CR41" s="193"/>
      <c r="CS41" s="169"/>
      <c r="CT41" s="169"/>
      <c r="CW41" s="210"/>
      <c r="CX41" s="181"/>
      <c r="CY41" s="221"/>
      <c r="CZ41" s="183"/>
      <c r="DA41" s="193"/>
      <c r="DB41" s="169"/>
      <c r="DC41" s="169"/>
      <c r="DF41" s="210"/>
      <c r="DG41" s="181"/>
      <c r="DH41" s="221"/>
      <c r="DI41" s="183"/>
      <c r="DJ41" s="193"/>
      <c r="DK41" s="169"/>
      <c r="DL41" s="169"/>
      <c r="DO41" s="210"/>
      <c r="DP41" s="181"/>
      <c r="DQ41" s="221"/>
      <c r="DR41" s="183"/>
      <c r="DS41" s="193"/>
      <c r="DT41" s="169"/>
      <c r="DU41" s="169"/>
      <c r="DX41" s="210"/>
      <c r="DY41" s="181"/>
      <c r="DZ41" s="221"/>
      <c r="EA41" s="183"/>
      <c r="EB41" s="193"/>
      <c r="EC41" s="169"/>
      <c r="ED41" s="169"/>
      <c r="EG41" s="210"/>
      <c r="EH41" s="181"/>
      <c r="EI41" s="221"/>
      <c r="EJ41" s="183"/>
      <c r="EK41" s="193"/>
      <c r="EL41" s="169"/>
      <c r="EM41" s="169"/>
      <c r="EP41" s="210"/>
      <c r="EQ41" s="181"/>
      <c r="ER41" s="221"/>
      <c r="ES41" s="183"/>
      <c r="ET41" s="193"/>
      <c r="EU41" s="169"/>
      <c r="EV41" s="169"/>
      <c r="EY41" s="210"/>
      <c r="EZ41" s="181"/>
      <c r="FA41" s="221"/>
      <c r="FB41" s="183"/>
      <c r="FC41" s="193"/>
      <c r="FD41" s="169"/>
      <c r="FE41" s="169"/>
      <c r="FH41" s="210"/>
      <c r="FI41" s="181"/>
      <c r="FJ41" s="221"/>
      <c r="FK41" s="183"/>
      <c r="FL41" s="193"/>
      <c r="FM41" s="169"/>
      <c r="FN41" s="169"/>
      <c r="FO41" s="61"/>
      <c r="FP41" s="61"/>
      <c r="FQ41" s="210"/>
      <c r="FR41" s="181"/>
      <c r="FS41" s="221"/>
      <c r="FT41" s="183"/>
      <c r="FU41" s="193"/>
      <c r="FV41" s="169"/>
      <c r="FW41" s="169"/>
      <c r="FZ41" s="210"/>
      <c r="GA41" s="181"/>
      <c r="GB41" s="221"/>
      <c r="GC41" s="183"/>
      <c r="GD41" s="193"/>
      <c r="GE41" s="169"/>
      <c r="GF41" s="169"/>
      <c r="GI41" s="210"/>
      <c r="GJ41" s="181"/>
      <c r="GK41" s="221"/>
      <c r="GL41" s="183"/>
      <c r="GM41" s="193"/>
      <c r="GN41" s="169"/>
      <c r="GO41" s="169"/>
      <c r="GR41" s="210"/>
      <c r="GS41" s="181"/>
      <c r="GT41" s="221"/>
      <c r="GU41" s="183"/>
      <c r="GV41" s="193"/>
      <c r="GW41" s="169"/>
      <c r="GX41" s="169"/>
      <c r="GY41" s="61"/>
      <c r="GZ41" s="61"/>
      <c r="HA41" s="210"/>
      <c r="HB41" s="181"/>
      <c r="HC41" s="221"/>
      <c r="HD41" s="183"/>
      <c r="HE41" s="193"/>
      <c r="HF41" s="169"/>
      <c r="HG41" s="169"/>
      <c r="HJ41" s="210"/>
      <c r="HK41" s="181"/>
      <c r="HL41" s="221"/>
      <c r="HM41" s="183"/>
      <c r="HN41" s="193"/>
      <c r="HO41" s="169"/>
      <c r="HP41" s="169"/>
      <c r="HS41" s="210"/>
      <c r="HT41" s="181"/>
      <c r="HU41" s="221"/>
      <c r="HV41" s="183"/>
      <c r="HW41" s="193"/>
      <c r="HX41" s="169"/>
      <c r="HY41" s="169"/>
      <c r="IB41" s="210"/>
      <c r="IC41" s="181"/>
      <c r="ID41" s="221"/>
      <c r="IE41" s="183"/>
      <c r="IF41" s="193"/>
      <c r="IG41" s="169"/>
      <c r="IH41" s="169"/>
      <c r="II41" s="61"/>
      <c r="IJ41" s="61"/>
      <c r="IK41" s="210"/>
      <c r="IL41" s="181"/>
      <c r="IM41" s="221"/>
      <c r="IN41" s="183"/>
      <c r="IO41" s="193"/>
      <c r="IP41" s="169"/>
      <c r="IQ41" s="169"/>
      <c r="IT41" s="210"/>
      <c r="IU41" s="181"/>
      <c r="IV41" s="221"/>
      <c r="IW41" s="183"/>
      <c r="IX41" s="193"/>
      <c r="IY41" s="169"/>
      <c r="IZ41" s="169"/>
      <c r="JC41" s="210"/>
      <c r="JD41" s="181"/>
      <c r="JE41" s="221"/>
      <c r="JF41" s="183"/>
      <c r="JG41" s="193"/>
      <c r="JH41" s="169"/>
      <c r="JI41" s="169"/>
      <c r="JL41" s="210"/>
      <c r="JM41" s="181"/>
      <c r="JN41" s="221"/>
      <c r="JO41" s="183"/>
      <c r="JP41" s="193"/>
      <c r="JQ41" s="169"/>
      <c r="JR41" s="169"/>
    </row>
    <row r="42" spans="2:278" ht="31.5" thickTop="1" thickBot="1">
      <c r="B42" s="210" t="s">
        <v>153</v>
      </c>
      <c r="C42" s="181" t="s">
        <v>212</v>
      </c>
      <c r="D42" s="221" t="s">
        <v>148</v>
      </c>
      <c r="E42" s="183">
        <v>71</v>
      </c>
      <c r="F42" s="193">
        <v>0</v>
      </c>
      <c r="G42" s="169">
        <f t="shared" si="1"/>
        <v>0</v>
      </c>
      <c r="H42" s="169"/>
      <c r="K42" s="210"/>
      <c r="L42" s="181"/>
      <c r="M42" s="221"/>
      <c r="N42" s="183"/>
      <c r="O42" s="193"/>
      <c r="P42" s="169"/>
      <c r="Q42" s="169"/>
      <c r="R42" s="101"/>
      <c r="S42" s="100"/>
      <c r="T42" s="210"/>
      <c r="U42" s="181"/>
      <c r="V42" s="221"/>
      <c r="W42" s="183"/>
      <c r="X42" s="193"/>
      <c r="Y42" s="169"/>
      <c r="Z42" s="169"/>
      <c r="AA42" s="100"/>
      <c r="AC42" s="210"/>
      <c r="AD42" s="181"/>
      <c r="AE42" s="221"/>
      <c r="AF42" s="183"/>
      <c r="AG42" s="193"/>
      <c r="AH42" s="169"/>
      <c r="AI42" s="169"/>
      <c r="AL42" s="210"/>
      <c r="AM42" s="181"/>
      <c r="AN42" s="221"/>
      <c r="AO42" s="183"/>
      <c r="AP42" s="193"/>
      <c r="AQ42" s="169"/>
      <c r="AR42" s="169"/>
      <c r="AU42" s="210"/>
      <c r="AV42" s="181"/>
      <c r="AW42" s="221"/>
      <c r="AX42" s="183"/>
      <c r="AY42" s="193"/>
      <c r="AZ42" s="169"/>
      <c r="BA42" s="169"/>
      <c r="BD42" s="210"/>
      <c r="BE42" s="181"/>
      <c r="BF42" s="221"/>
      <c r="BG42" s="183"/>
      <c r="BH42" s="193"/>
      <c r="BI42" s="169"/>
      <c r="BJ42" s="169"/>
      <c r="BM42" s="210"/>
      <c r="BN42" s="181"/>
      <c r="BO42" s="221"/>
      <c r="BP42" s="183"/>
      <c r="BQ42" s="193"/>
      <c r="BR42" s="169"/>
      <c r="BS42" s="169"/>
      <c r="BV42" s="210"/>
      <c r="BW42" s="181"/>
      <c r="BX42" s="221"/>
      <c r="BY42" s="183"/>
      <c r="BZ42" s="193"/>
      <c r="CA42" s="169"/>
      <c r="CB42" s="169"/>
      <c r="CE42" s="210"/>
      <c r="CF42" s="181"/>
      <c r="CG42" s="221"/>
      <c r="CH42" s="183"/>
      <c r="CI42" s="193"/>
      <c r="CJ42" s="169"/>
      <c r="CK42" s="169"/>
      <c r="CN42" s="210"/>
      <c r="CO42" s="181"/>
      <c r="CP42" s="221"/>
      <c r="CQ42" s="183"/>
      <c r="CR42" s="193"/>
      <c r="CS42" s="169"/>
      <c r="CT42" s="169"/>
      <c r="CW42" s="210"/>
      <c r="CX42" s="181"/>
      <c r="CY42" s="221"/>
      <c r="CZ42" s="183"/>
      <c r="DA42" s="193"/>
      <c r="DB42" s="169"/>
      <c r="DC42" s="169"/>
      <c r="DF42" s="210"/>
      <c r="DG42" s="181"/>
      <c r="DH42" s="221"/>
      <c r="DI42" s="183"/>
      <c r="DJ42" s="193"/>
      <c r="DK42" s="169"/>
      <c r="DL42" s="169"/>
      <c r="DO42" s="210"/>
      <c r="DP42" s="181"/>
      <c r="DQ42" s="221"/>
      <c r="DR42" s="183"/>
      <c r="DS42" s="193"/>
      <c r="DT42" s="169"/>
      <c r="DU42" s="169"/>
      <c r="DX42" s="210"/>
      <c r="DY42" s="181"/>
      <c r="DZ42" s="221"/>
      <c r="EA42" s="183"/>
      <c r="EB42" s="193"/>
      <c r="EC42" s="169"/>
      <c r="ED42" s="169"/>
      <c r="EG42" s="210"/>
      <c r="EH42" s="181"/>
      <c r="EI42" s="221"/>
      <c r="EJ42" s="183"/>
      <c r="EK42" s="193"/>
      <c r="EL42" s="169"/>
      <c r="EM42" s="169"/>
      <c r="EP42" s="210"/>
      <c r="EQ42" s="181"/>
      <c r="ER42" s="221"/>
      <c r="ES42" s="183"/>
      <c r="ET42" s="193"/>
      <c r="EU42" s="169"/>
      <c r="EV42" s="169"/>
      <c r="EY42" s="210"/>
      <c r="EZ42" s="181"/>
      <c r="FA42" s="221"/>
      <c r="FB42" s="183"/>
      <c r="FC42" s="193"/>
      <c r="FD42" s="169"/>
      <c r="FE42" s="169"/>
      <c r="FH42" s="210"/>
      <c r="FI42" s="181"/>
      <c r="FJ42" s="221"/>
      <c r="FK42" s="183"/>
      <c r="FL42" s="193"/>
      <c r="FM42" s="169"/>
      <c r="FN42" s="169"/>
      <c r="FO42" s="61"/>
      <c r="FP42" s="61"/>
      <c r="FQ42" s="210"/>
      <c r="FR42" s="181"/>
      <c r="FS42" s="221"/>
      <c r="FT42" s="183"/>
      <c r="FU42" s="193"/>
      <c r="FV42" s="169"/>
      <c r="FW42" s="169"/>
      <c r="FZ42" s="210"/>
      <c r="GA42" s="181"/>
      <c r="GB42" s="221"/>
      <c r="GC42" s="183"/>
      <c r="GD42" s="193"/>
      <c r="GE42" s="169"/>
      <c r="GF42" s="169"/>
      <c r="GI42" s="210"/>
      <c r="GJ42" s="181"/>
      <c r="GK42" s="221"/>
      <c r="GL42" s="183"/>
      <c r="GM42" s="193"/>
      <c r="GN42" s="169"/>
      <c r="GO42" s="169"/>
      <c r="GR42" s="210"/>
      <c r="GS42" s="181"/>
      <c r="GT42" s="221"/>
      <c r="GU42" s="183"/>
      <c r="GV42" s="193"/>
      <c r="GW42" s="169"/>
      <c r="GX42" s="169"/>
      <c r="GY42" s="61"/>
      <c r="GZ42" s="61"/>
      <c r="HA42" s="210"/>
      <c r="HB42" s="181"/>
      <c r="HC42" s="221"/>
      <c r="HD42" s="183"/>
      <c r="HE42" s="193"/>
      <c r="HF42" s="169"/>
      <c r="HG42" s="169"/>
      <c r="HJ42" s="210"/>
      <c r="HK42" s="181"/>
      <c r="HL42" s="221"/>
      <c r="HM42" s="183"/>
      <c r="HN42" s="193"/>
      <c r="HO42" s="169"/>
      <c r="HP42" s="169"/>
      <c r="HS42" s="210"/>
      <c r="HT42" s="181"/>
      <c r="HU42" s="221"/>
      <c r="HV42" s="183"/>
      <c r="HW42" s="193"/>
      <c r="HX42" s="169"/>
      <c r="HY42" s="169"/>
      <c r="IB42" s="210"/>
      <c r="IC42" s="181"/>
      <c r="ID42" s="221"/>
      <c r="IE42" s="183"/>
      <c r="IF42" s="193"/>
      <c r="IG42" s="169"/>
      <c r="IH42" s="169"/>
      <c r="II42" s="61"/>
      <c r="IJ42" s="61"/>
      <c r="IK42" s="210"/>
      <c r="IL42" s="181"/>
      <c r="IM42" s="221"/>
      <c r="IN42" s="183"/>
      <c r="IO42" s="193"/>
      <c r="IP42" s="169"/>
      <c r="IQ42" s="169"/>
      <c r="IT42" s="210"/>
      <c r="IU42" s="181"/>
      <c r="IV42" s="221"/>
      <c r="IW42" s="183"/>
      <c r="IX42" s="193"/>
      <c r="IY42" s="169"/>
      <c r="IZ42" s="169"/>
      <c r="JC42" s="210"/>
      <c r="JD42" s="181"/>
      <c r="JE42" s="221"/>
      <c r="JF42" s="183"/>
      <c r="JG42" s="193"/>
      <c r="JH42" s="169"/>
      <c r="JI42" s="169"/>
      <c r="JL42" s="210"/>
      <c r="JM42" s="181"/>
      <c r="JN42" s="221"/>
      <c r="JO42" s="183"/>
      <c r="JP42" s="193"/>
      <c r="JQ42" s="169"/>
      <c r="JR42" s="169"/>
    </row>
    <row r="43" spans="2:278" ht="31.5" thickTop="1" thickBot="1">
      <c r="B43" s="210" t="s">
        <v>154</v>
      </c>
      <c r="C43" s="181" t="s">
        <v>213</v>
      </c>
      <c r="D43" s="221" t="s">
        <v>148</v>
      </c>
      <c r="E43" s="183">
        <v>6</v>
      </c>
      <c r="F43" s="193">
        <v>0</v>
      </c>
      <c r="G43" s="169">
        <f t="shared" si="1"/>
        <v>0</v>
      </c>
      <c r="H43" s="169"/>
      <c r="K43" s="210"/>
      <c r="L43" s="181"/>
      <c r="M43" s="221"/>
      <c r="N43" s="183"/>
      <c r="O43" s="193"/>
      <c r="P43" s="169"/>
      <c r="Q43" s="169"/>
      <c r="R43" s="101"/>
      <c r="S43" s="100"/>
      <c r="T43" s="210"/>
      <c r="U43" s="181"/>
      <c r="V43" s="221"/>
      <c r="W43" s="183"/>
      <c r="X43" s="193"/>
      <c r="Y43" s="169"/>
      <c r="Z43" s="169"/>
      <c r="AA43" s="100"/>
      <c r="AC43" s="210"/>
      <c r="AD43" s="181"/>
      <c r="AE43" s="221"/>
      <c r="AF43" s="183"/>
      <c r="AG43" s="193"/>
      <c r="AH43" s="169"/>
      <c r="AI43" s="169"/>
      <c r="AL43" s="210"/>
      <c r="AM43" s="181"/>
      <c r="AN43" s="221"/>
      <c r="AO43" s="183"/>
      <c r="AP43" s="193"/>
      <c r="AQ43" s="169"/>
      <c r="AR43" s="169"/>
      <c r="AU43" s="210"/>
      <c r="AV43" s="181"/>
      <c r="AW43" s="221"/>
      <c r="AX43" s="183"/>
      <c r="AY43" s="193"/>
      <c r="AZ43" s="169"/>
      <c r="BA43" s="169"/>
      <c r="BD43" s="210"/>
      <c r="BE43" s="181"/>
      <c r="BF43" s="221"/>
      <c r="BG43" s="183"/>
      <c r="BH43" s="193"/>
      <c r="BI43" s="169"/>
      <c r="BJ43" s="169"/>
      <c r="BM43" s="210"/>
      <c r="BN43" s="181"/>
      <c r="BO43" s="221"/>
      <c r="BP43" s="183"/>
      <c r="BQ43" s="193"/>
      <c r="BR43" s="169"/>
      <c r="BS43" s="169"/>
      <c r="BV43" s="210"/>
      <c r="BW43" s="181"/>
      <c r="BX43" s="221"/>
      <c r="BY43" s="183"/>
      <c r="BZ43" s="193"/>
      <c r="CA43" s="169"/>
      <c r="CB43" s="169"/>
      <c r="CE43" s="210"/>
      <c r="CF43" s="181"/>
      <c r="CG43" s="221"/>
      <c r="CH43" s="183"/>
      <c r="CI43" s="193"/>
      <c r="CJ43" s="169"/>
      <c r="CK43" s="169"/>
      <c r="CN43" s="210"/>
      <c r="CO43" s="181"/>
      <c r="CP43" s="221"/>
      <c r="CQ43" s="183"/>
      <c r="CR43" s="193"/>
      <c r="CS43" s="169"/>
      <c r="CT43" s="169"/>
      <c r="CW43" s="210"/>
      <c r="CX43" s="181"/>
      <c r="CY43" s="221"/>
      <c r="CZ43" s="183"/>
      <c r="DA43" s="193"/>
      <c r="DB43" s="169"/>
      <c r="DC43" s="169"/>
      <c r="DF43" s="210"/>
      <c r="DG43" s="181"/>
      <c r="DH43" s="221"/>
      <c r="DI43" s="183"/>
      <c r="DJ43" s="193"/>
      <c r="DK43" s="169"/>
      <c r="DL43" s="169"/>
      <c r="DO43" s="210"/>
      <c r="DP43" s="181"/>
      <c r="DQ43" s="221"/>
      <c r="DR43" s="183"/>
      <c r="DS43" s="193"/>
      <c r="DT43" s="169"/>
      <c r="DU43" s="169"/>
      <c r="DX43" s="210"/>
      <c r="DY43" s="181"/>
      <c r="DZ43" s="221"/>
      <c r="EA43" s="183"/>
      <c r="EB43" s="193"/>
      <c r="EC43" s="169"/>
      <c r="ED43" s="169"/>
      <c r="EG43" s="210"/>
      <c r="EH43" s="181"/>
      <c r="EI43" s="221"/>
      <c r="EJ43" s="183"/>
      <c r="EK43" s="193"/>
      <c r="EL43" s="169"/>
      <c r="EM43" s="169"/>
      <c r="EP43" s="210"/>
      <c r="EQ43" s="181"/>
      <c r="ER43" s="221"/>
      <c r="ES43" s="183"/>
      <c r="ET43" s="193"/>
      <c r="EU43" s="169"/>
      <c r="EV43" s="169"/>
      <c r="EY43" s="210"/>
      <c r="EZ43" s="181"/>
      <c r="FA43" s="221"/>
      <c r="FB43" s="183"/>
      <c r="FC43" s="193"/>
      <c r="FD43" s="169"/>
      <c r="FE43" s="169"/>
      <c r="FH43" s="210"/>
      <c r="FI43" s="181"/>
      <c r="FJ43" s="221"/>
      <c r="FK43" s="183"/>
      <c r="FL43" s="193"/>
      <c r="FM43" s="169"/>
      <c r="FN43" s="169"/>
      <c r="FO43" s="61"/>
      <c r="FP43" s="61"/>
      <c r="FQ43" s="210"/>
      <c r="FR43" s="181"/>
      <c r="FS43" s="221"/>
      <c r="FT43" s="183"/>
      <c r="FU43" s="193"/>
      <c r="FV43" s="169"/>
      <c r="FW43" s="169"/>
      <c r="FZ43" s="210"/>
      <c r="GA43" s="181"/>
      <c r="GB43" s="221"/>
      <c r="GC43" s="183"/>
      <c r="GD43" s="193"/>
      <c r="GE43" s="169"/>
      <c r="GF43" s="169"/>
      <c r="GI43" s="210"/>
      <c r="GJ43" s="181"/>
      <c r="GK43" s="221"/>
      <c r="GL43" s="183"/>
      <c r="GM43" s="193"/>
      <c r="GN43" s="169"/>
      <c r="GO43" s="169"/>
      <c r="GR43" s="210"/>
      <c r="GS43" s="181"/>
      <c r="GT43" s="221"/>
      <c r="GU43" s="183"/>
      <c r="GV43" s="193"/>
      <c r="GW43" s="169"/>
      <c r="GX43" s="169"/>
      <c r="GY43" s="61"/>
      <c r="GZ43" s="61"/>
      <c r="HA43" s="210"/>
      <c r="HB43" s="181"/>
      <c r="HC43" s="221"/>
      <c r="HD43" s="183"/>
      <c r="HE43" s="193"/>
      <c r="HF43" s="169"/>
      <c r="HG43" s="169"/>
      <c r="HJ43" s="210"/>
      <c r="HK43" s="181"/>
      <c r="HL43" s="221"/>
      <c r="HM43" s="183"/>
      <c r="HN43" s="193"/>
      <c r="HO43" s="169"/>
      <c r="HP43" s="169"/>
      <c r="HS43" s="210"/>
      <c r="HT43" s="181"/>
      <c r="HU43" s="221"/>
      <c r="HV43" s="183"/>
      <c r="HW43" s="193"/>
      <c r="HX43" s="169"/>
      <c r="HY43" s="169"/>
      <c r="IB43" s="210"/>
      <c r="IC43" s="181"/>
      <c r="ID43" s="221"/>
      <c r="IE43" s="183"/>
      <c r="IF43" s="193"/>
      <c r="IG43" s="169"/>
      <c r="IH43" s="169"/>
      <c r="II43" s="61"/>
      <c r="IJ43" s="61"/>
      <c r="IK43" s="210"/>
      <c r="IL43" s="181"/>
      <c r="IM43" s="221"/>
      <c r="IN43" s="183"/>
      <c r="IO43" s="193"/>
      <c r="IP43" s="169"/>
      <c r="IQ43" s="169"/>
      <c r="IT43" s="210"/>
      <c r="IU43" s="181"/>
      <c r="IV43" s="221"/>
      <c r="IW43" s="183"/>
      <c r="IX43" s="193"/>
      <c r="IY43" s="169"/>
      <c r="IZ43" s="169"/>
      <c r="JC43" s="210"/>
      <c r="JD43" s="181"/>
      <c r="JE43" s="221"/>
      <c r="JF43" s="183"/>
      <c r="JG43" s="193"/>
      <c r="JH43" s="169"/>
      <c r="JI43" s="169"/>
      <c r="JL43" s="210"/>
      <c r="JM43" s="181"/>
      <c r="JN43" s="221"/>
      <c r="JO43" s="183"/>
      <c r="JP43" s="193"/>
      <c r="JQ43" s="169"/>
      <c r="JR43" s="169"/>
    </row>
    <row r="44" spans="2:278" ht="31.5" thickTop="1" thickBot="1">
      <c r="B44" s="210" t="s">
        <v>155</v>
      </c>
      <c r="C44" s="181" t="s">
        <v>214</v>
      </c>
      <c r="D44" s="222" t="s">
        <v>148</v>
      </c>
      <c r="E44" s="183">
        <v>6</v>
      </c>
      <c r="F44" s="193">
        <v>0</v>
      </c>
      <c r="G44" s="169">
        <f t="shared" si="1"/>
        <v>0</v>
      </c>
      <c r="H44" s="169"/>
      <c r="K44" s="210"/>
      <c r="L44" s="181"/>
      <c r="M44" s="222"/>
      <c r="N44" s="183"/>
      <c r="O44" s="193"/>
      <c r="P44" s="169"/>
      <c r="Q44" s="169"/>
      <c r="R44" s="101"/>
      <c r="S44" s="100"/>
      <c r="T44" s="210"/>
      <c r="U44" s="181"/>
      <c r="V44" s="222"/>
      <c r="W44" s="183"/>
      <c r="X44" s="193"/>
      <c r="Y44" s="169"/>
      <c r="Z44" s="169"/>
      <c r="AA44" s="100"/>
      <c r="AC44" s="210"/>
      <c r="AD44" s="181"/>
      <c r="AE44" s="222"/>
      <c r="AF44" s="183"/>
      <c r="AG44" s="193"/>
      <c r="AH44" s="169"/>
      <c r="AI44" s="169"/>
      <c r="AL44" s="210"/>
      <c r="AM44" s="181"/>
      <c r="AN44" s="222"/>
      <c r="AO44" s="183"/>
      <c r="AP44" s="193"/>
      <c r="AQ44" s="169"/>
      <c r="AR44" s="169"/>
      <c r="AU44" s="210"/>
      <c r="AV44" s="181"/>
      <c r="AW44" s="222"/>
      <c r="AX44" s="183"/>
      <c r="AY44" s="193"/>
      <c r="AZ44" s="169"/>
      <c r="BA44" s="169"/>
      <c r="BD44" s="210"/>
      <c r="BE44" s="181"/>
      <c r="BF44" s="222"/>
      <c r="BG44" s="183"/>
      <c r="BH44" s="193"/>
      <c r="BI44" s="169"/>
      <c r="BJ44" s="169"/>
      <c r="BM44" s="210"/>
      <c r="BN44" s="181"/>
      <c r="BO44" s="222"/>
      <c r="BP44" s="183"/>
      <c r="BQ44" s="193"/>
      <c r="BR44" s="169"/>
      <c r="BS44" s="169"/>
      <c r="BV44" s="210"/>
      <c r="BW44" s="181"/>
      <c r="BX44" s="222"/>
      <c r="BY44" s="183"/>
      <c r="BZ44" s="193"/>
      <c r="CA44" s="169"/>
      <c r="CB44" s="169"/>
      <c r="CE44" s="210"/>
      <c r="CF44" s="181"/>
      <c r="CG44" s="222"/>
      <c r="CH44" s="183"/>
      <c r="CI44" s="193"/>
      <c r="CJ44" s="169"/>
      <c r="CK44" s="169"/>
      <c r="CN44" s="210"/>
      <c r="CO44" s="181"/>
      <c r="CP44" s="222"/>
      <c r="CQ44" s="183"/>
      <c r="CR44" s="193"/>
      <c r="CS44" s="169"/>
      <c r="CT44" s="169"/>
      <c r="CW44" s="210"/>
      <c r="CX44" s="181"/>
      <c r="CY44" s="222"/>
      <c r="CZ44" s="183"/>
      <c r="DA44" s="193"/>
      <c r="DB44" s="169"/>
      <c r="DC44" s="169"/>
      <c r="DF44" s="210"/>
      <c r="DG44" s="181"/>
      <c r="DH44" s="222"/>
      <c r="DI44" s="183"/>
      <c r="DJ44" s="193"/>
      <c r="DK44" s="169"/>
      <c r="DL44" s="169"/>
      <c r="DO44" s="210"/>
      <c r="DP44" s="181"/>
      <c r="DQ44" s="222"/>
      <c r="DR44" s="183"/>
      <c r="DS44" s="193"/>
      <c r="DT44" s="169"/>
      <c r="DU44" s="169"/>
      <c r="DX44" s="210"/>
      <c r="DY44" s="181"/>
      <c r="DZ44" s="222"/>
      <c r="EA44" s="183"/>
      <c r="EB44" s="193"/>
      <c r="EC44" s="169"/>
      <c r="ED44" s="169"/>
      <c r="EG44" s="210"/>
      <c r="EH44" s="181"/>
      <c r="EI44" s="222"/>
      <c r="EJ44" s="183"/>
      <c r="EK44" s="193"/>
      <c r="EL44" s="169"/>
      <c r="EM44" s="169"/>
      <c r="EP44" s="210"/>
      <c r="EQ44" s="181"/>
      <c r="ER44" s="222"/>
      <c r="ES44" s="183"/>
      <c r="ET44" s="193"/>
      <c r="EU44" s="169"/>
      <c r="EV44" s="169"/>
      <c r="EY44" s="210"/>
      <c r="EZ44" s="181"/>
      <c r="FA44" s="222"/>
      <c r="FB44" s="183"/>
      <c r="FC44" s="193"/>
      <c r="FD44" s="169"/>
      <c r="FE44" s="169"/>
      <c r="FH44" s="210"/>
      <c r="FI44" s="181"/>
      <c r="FJ44" s="222"/>
      <c r="FK44" s="183"/>
      <c r="FL44" s="193"/>
      <c r="FM44" s="169"/>
      <c r="FN44" s="169"/>
      <c r="FO44" s="61"/>
      <c r="FP44" s="61"/>
      <c r="FQ44" s="210"/>
      <c r="FR44" s="181"/>
      <c r="FS44" s="222"/>
      <c r="FT44" s="183"/>
      <c r="FU44" s="193"/>
      <c r="FV44" s="169"/>
      <c r="FW44" s="169"/>
      <c r="FZ44" s="210"/>
      <c r="GA44" s="181"/>
      <c r="GB44" s="222"/>
      <c r="GC44" s="183"/>
      <c r="GD44" s="193"/>
      <c r="GE44" s="169"/>
      <c r="GF44" s="169"/>
      <c r="GI44" s="210"/>
      <c r="GJ44" s="181"/>
      <c r="GK44" s="222"/>
      <c r="GL44" s="183"/>
      <c r="GM44" s="193"/>
      <c r="GN44" s="169"/>
      <c r="GO44" s="169"/>
      <c r="GR44" s="210"/>
      <c r="GS44" s="181"/>
      <c r="GT44" s="222"/>
      <c r="GU44" s="183"/>
      <c r="GV44" s="193"/>
      <c r="GW44" s="169"/>
      <c r="GX44" s="169"/>
      <c r="GY44" s="61"/>
      <c r="GZ44" s="61"/>
      <c r="HA44" s="210"/>
      <c r="HB44" s="181"/>
      <c r="HC44" s="222"/>
      <c r="HD44" s="183"/>
      <c r="HE44" s="193"/>
      <c r="HF44" s="169"/>
      <c r="HG44" s="169"/>
      <c r="HJ44" s="210"/>
      <c r="HK44" s="181"/>
      <c r="HL44" s="222"/>
      <c r="HM44" s="183"/>
      <c r="HN44" s="193"/>
      <c r="HO44" s="169"/>
      <c r="HP44" s="169"/>
      <c r="HS44" s="210"/>
      <c r="HT44" s="181"/>
      <c r="HU44" s="222"/>
      <c r="HV44" s="183"/>
      <c r="HW44" s="193"/>
      <c r="HX44" s="169"/>
      <c r="HY44" s="169"/>
      <c r="IB44" s="210"/>
      <c r="IC44" s="181"/>
      <c r="ID44" s="222"/>
      <c r="IE44" s="183"/>
      <c r="IF44" s="193"/>
      <c r="IG44" s="169"/>
      <c r="IH44" s="169"/>
      <c r="II44" s="61"/>
      <c r="IJ44" s="61"/>
      <c r="IK44" s="210"/>
      <c r="IL44" s="181"/>
      <c r="IM44" s="222"/>
      <c r="IN44" s="183"/>
      <c r="IO44" s="193"/>
      <c r="IP44" s="169"/>
      <c r="IQ44" s="169"/>
      <c r="IT44" s="210"/>
      <c r="IU44" s="181"/>
      <c r="IV44" s="222"/>
      <c r="IW44" s="183"/>
      <c r="IX44" s="193"/>
      <c r="IY44" s="169"/>
      <c r="IZ44" s="169"/>
      <c r="JC44" s="210"/>
      <c r="JD44" s="181"/>
      <c r="JE44" s="222"/>
      <c r="JF44" s="183"/>
      <c r="JG44" s="193"/>
      <c r="JH44" s="169"/>
      <c r="JI44" s="169"/>
      <c r="JL44" s="210"/>
      <c r="JM44" s="181"/>
      <c r="JN44" s="222"/>
      <c r="JO44" s="183"/>
      <c r="JP44" s="193"/>
      <c r="JQ44" s="169"/>
      <c r="JR44" s="169"/>
    </row>
    <row r="45" spans="2:278" ht="16.5" thickTop="1" thickBot="1">
      <c r="B45" s="223">
        <v>7.4</v>
      </c>
      <c r="C45" s="217" t="s">
        <v>215</v>
      </c>
      <c r="D45" s="224"/>
      <c r="E45" s="183"/>
      <c r="F45" s="219"/>
      <c r="G45" s="220"/>
      <c r="H45" s="220"/>
      <c r="K45" s="223"/>
      <c r="L45" s="217"/>
      <c r="M45" s="224"/>
      <c r="N45" s="183"/>
      <c r="O45" s="219"/>
      <c r="P45" s="220"/>
      <c r="Q45" s="220"/>
      <c r="R45" s="101"/>
      <c r="S45" s="100"/>
      <c r="T45" s="223"/>
      <c r="U45" s="217"/>
      <c r="V45" s="224"/>
      <c r="W45" s="183"/>
      <c r="X45" s="219"/>
      <c r="Y45" s="220"/>
      <c r="Z45" s="220"/>
      <c r="AA45" s="100"/>
      <c r="AC45" s="223"/>
      <c r="AD45" s="217"/>
      <c r="AE45" s="224"/>
      <c r="AF45" s="183"/>
      <c r="AG45" s="219"/>
      <c r="AH45" s="220"/>
      <c r="AI45" s="220"/>
      <c r="AL45" s="223"/>
      <c r="AM45" s="217"/>
      <c r="AN45" s="224"/>
      <c r="AO45" s="183"/>
      <c r="AP45" s="219"/>
      <c r="AQ45" s="220"/>
      <c r="AR45" s="220"/>
      <c r="AU45" s="223"/>
      <c r="AV45" s="217"/>
      <c r="AW45" s="224"/>
      <c r="AX45" s="183"/>
      <c r="AY45" s="219"/>
      <c r="AZ45" s="220"/>
      <c r="BA45" s="220"/>
      <c r="BD45" s="223"/>
      <c r="BE45" s="217"/>
      <c r="BF45" s="224"/>
      <c r="BG45" s="183"/>
      <c r="BH45" s="219"/>
      <c r="BI45" s="220"/>
      <c r="BJ45" s="220"/>
      <c r="BM45" s="223"/>
      <c r="BN45" s="217"/>
      <c r="BO45" s="224"/>
      <c r="BP45" s="183"/>
      <c r="BQ45" s="219"/>
      <c r="BR45" s="220"/>
      <c r="BS45" s="220"/>
      <c r="BV45" s="223"/>
      <c r="BW45" s="217"/>
      <c r="BX45" s="224"/>
      <c r="BY45" s="183"/>
      <c r="BZ45" s="219"/>
      <c r="CA45" s="220"/>
      <c r="CB45" s="220"/>
      <c r="CE45" s="223"/>
      <c r="CF45" s="217"/>
      <c r="CG45" s="224"/>
      <c r="CH45" s="183"/>
      <c r="CI45" s="219"/>
      <c r="CJ45" s="220"/>
      <c r="CK45" s="220"/>
      <c r="CN45" s="223"/>
      <c r="CO45" s="217"/>
      <c r="CP45" s="224"/>
      <c r="CQ45" s="183"/>
      <c r="CR45" s="219"/>
      <c r="CS45" s="220"/>
      <c r="CT45" s="220"/>
      <c r="CW45" s="223"/>
      <c r="CX45" s="217"/>
      <c r="CY45" s="224"/>
      <c r="CZ45" s="183"/>
      <c r="DA45" s="219"/>
      <c r="DB45" s="220"/>
      <c r="DC45" s="220"/>
      <c r="DF45" s="223"/>
      <c r="DG45" s="217"/>
      <c r="DH45" s="224"/>
      <c r="DI45" s="183"/>
      <c r="DJ45" s="219"/>
      <c r="DK45" s="220"/>
      <c r="DL45" s="220"/>
      <c r="DO45" s="223"/>
      <c r="DP45" s="217"/>
      <c r="DQ45" s="224"/>
      <c r="DR45" s="183"/>
      <c r="DS45" s="219"/>
      <c r="DT45" s="220"/>
      <c r="DU45" s="220"/>
      <c r="DX45" s="223"/>
      <c r="DY45" s="217"/>
      <c r="DZ45" s="224"/>
      <c r="EA45" s="183"/>
      <c r="EB45" s="219"/>
      <c r="EC45" s="220"/>
      <c r="ED45" s="220"/>
      <c r="EG45" s="223"/>
      <c r="EH45" s="217"/>
      <c r="EI45" s="224"/>
      <c r="EJ45" s="183"/>
      <c r="EK45" s="219"/>
      <c r="EL45" s="220"/>
      <c r="EM45" s="220"/>
      <c r="EP45" s="223"/>
      <c r="EQ45" s="217"/>
      <c r="ER45" s="224"/>
      <c r="ES45" s="183"/>
      <c r="ET45" s="219"/>
      <c r="EU45" s="220"/>
      <c r="EV45" s="220"/>
      <c r="EY45" s="223"/>
      <c r="EZ45" s="217"/>
      <c r="FA45" s="224"/>
      <c r="FB45" s="183"/>
      <c r="FC45" s="219"/>
      <c r="FD45" s="220"/>
      <c r="FE45" s="220"/>
      <c r="FH45" s="223"/>
      <c r="FI45" s="217"/>
      <c r="FJ45" s="224"/>
      <c r="FK45" s="183"/>
      <c r="FL45" s="219"/>
      <c r="FM45" s="220"/>
      <c r="FN45" s="220"/>
      <c r="FO45" s="61"/>
      <c r="FP45" s="61"/>
      <c r="FQ45" s="223"/>
      <c r="FR45" s="217"/>
      <c r="FS45" s="224"/>
      <c r="FT45" s="183"/>
      <c r="FU45" s="219"/>
      <c r="FV45" s="220"/>
      <c r="FW45" s="220"/>
      <c r="FZ45" s="223"/>
      <c r="GA45" s="217"/>
      <c r="GB45" s="224"/>
      <c r="GC45" s="183"/>
      <c r="GD45" s="219"/>
      <c r="GE45" s="220"/>
      <c r="GF45" s="220"/>
      <c r="GI45" s="223"/>
      <c r="GJ45" s="217"/>
      <c r="GK45" s="224"/>
      <c r="GL45" s="183"/>
      <c r="GM45" s="219"/>
      <c r="GN45" s="220"/>
      <c r="GO45" s="220"/>
      <c r="GR45" s="223"/>
      <c r="GS45" s="217"/>
      <c r="GT45" s="224"/>
      <c r="GU45" s="183"/>
      <c r="GV45" s="219"/>
      <c r="GW45" s="220"/>
      <c r="GX45" s="220"/>
      <c r="GY45" s="61"/>
      <c r="GZ45" s="61"/>
      <c r="HA45" s="223"/>
      <c r="HB45" s="217"/>
      <c r="HC45" s="224"/>
      <c r="HD45" s="183"/>
      <c r="HE45" s="219"/>
      <c r="HF45" s="220"/>
      <c r="HG45" s="220"/>
      <c r="HJ45" s="223"/>
      <c r="HK45" s="217"/>
      <c r="HL45" s="224"/>
      <c r="HM45" s="183"/>
      <c r="HN45" s="219"/>
      <c r="HO45" s="220"/>
      <c r="HP45" s="220"/>
      <c r="HS45" s="223"/>
      <c r="HT45" s="217"/>
      <c r="HU45" s="224"/>
      <c r="HV45" s="183"/>
      <c r="HW45" s="219"/>
      <c r="HX45" s="220"/>
      <c r="HY45" s="220"/>
      <c r="IB45" s="223"/>
      <c r="IC45" s="217"/>
      <c r="ID45" s="224"/>
      <c r="IE45" s="183"/>
      <c r="IF45" s="219"/>
      <c r="IG45" s="220"/>
      <c r="IH45" s="220"/>
      <c r="II45" s="61"/>
      <c r="IJ45" s="61"/>
      <c r="IK45" s="223"/>
      <c r="IL45" s="217"/>
      <c r="IM45" s="224"/>
      <c r="IN45" s="183"/>
      <c r="IO45" s="219"/>
      <c r="IP45" s="220"/>
      <c r="IQ45" s="220"/>
      <c r="IT45" s="223"/>
      <c r="IU45" s="217"/>
      <c r="IV45" s="224"/>
      <c r="IW45" s="183"/>
      <c r="IX45" s="219"/>
      <c r="IY45" s="220"/>
      <c r="IZ45" s="220"/>
      <c r="JC45" s="223"/>
      <c r="JD45" s="217"/>
      <c r="JE45" s="224"/>
      <c r="JF45" s="183"/>
      <c r="JG45" s="219"/>
      <c r="JH45" s="220"/>
      <c r="JI45" s="220"/>
      <c r="JL45" s="223"/>
      <c r="JM45" s="217"/>
      <c r="JN45" s="224"/>
      <c r="JO45" s="183"/>
      <c r="JP45" s="219"/>
      <c r="JQ45" s="220"/>
      <c r="JR45" s="220"/>
    </row>
    <row r="46" spans="2:278" ht="16.5" thickTop="1" thickBot="1">
      <c r="B46" s="210"/>
      <c r="C46" s="181" t="s">
        <v>216</v>
      </c>
      <c r="D46" s="224"/>
      <c r="E46" s="183"/>
      <c r="F46" s="219"/>
      <c r="G46" s="220"/>
      <c r="H46" s="220"/>
      <c r="K46" s="210"/>
      <c r="L46" s="181"/>
      <c r="M46" s="224"/>
      <c r="N46" s="183"/>
      <c r="O46" s="219"/>
      <c r="P46" s="220"/>
      <c r="Q46" s="220"/>
      <c r="R46" s="101"/>
      <c r="S46" s="100"/>
      <c r="T46" s="210"/>
      <c r="U46" s="181"/>
      <c r="V46" s="224"/>
      <c r="W46" s="183"/>
      <c r="X46" s="219"/>
      <c r="Y46" s="220"/>
      <c r="Z46" s="220"/>
      <c r="AA46" s="100"/>
      <c r="AC46" s="210"/>
      <c r="AD46" s="181"/>
      <c r="AE46" s="224"/>
      <c r="AF46" s="183"/>
      <c r="AG46" s="219"/>
      <c r="AH46" s="220"/>
      <c r="AI46" s="220"/>
      <c r="AL46" s="210"/>
      <c r="AM46" s="181"/>
      <c r="AN46" s="224"/>
      <c r="AO46" s="183"/>
      <c r="AP46" s="219"/>
      <c r="AQ46" s="220"/>
      <c r="AR46" s="220"/>
      <c r="AU46" s="210"/>
      <c r="AV46" s="181"/>
      <c r="AW46" s="224"/>
      <c r="AX46" s="183"/>
      <c r="AY46" s="219"/>
      <c r="AZ46" s="220"/>
      <c r="BA46" s="220"/>
      <c r="BD46" s="210"/>
      <c r="BE46" s="181"/>
      <c r="BF46" s="224"/>
      <c r="BG46" s="183"/>
      <c r="BH46" s="219"/>
      <c r="BI46" s="220"/>
      <c r="BJ46" s="220"/>
      <c r="BM46" s="210"/>
      <c r="BN46" s="181"/>
      <c r="BO46" s="224"/>
      <c r="BP46" s="183"/>
      <c r="BQ46" s="219"/>
      <c r="BR46" s="220"/>
      <c r="BS46" s="220"/>
      <c r="BV46" s="210"/>
      <c r="BW46" s="181"/>
      <c r="BX46" s="224"/>
      <c r="BY46" s="183"/>
      <c r="BZ46" s="219"/>
      <c r="CA46" s="220"/>
      <c r="CB46" s="220"/>
      <c r="CE46" s="210"/>
      <c r="CF46" s="181"/>
      <c r="CG46" s="224"/>
      <c r="CH46" s="183"/>
      <c r="CI46" s="219"/>
      <c r="CJ46" s="220"/>
      <c r="CK46" s="220"/>
      <c r="CN46" s="210"/>
      <c r="CO46" s="181"/>
      <c r="CP46" s="224"/>
      <c r="CQ46" s="183"/>
      <c r="CR46" s="219"/>
      <c r="CS46" s="220"/>
      <c r="CT46" s="220"/>
      <c r="CW46" s="210"/>
      <c r="CX46" s="181"/>
      <c r="CY46" s="224"/>
      <c r="CZ46" s="183"/>
      <c r="DA46" s="219"/>
      <c r="DB46" s="220"/>
      <c r="DC46" s="220"/>
      <c r="DF46" s="210"/>
      <c r="DG46" s="181"/>
      <c r="DH46" s="224"/>
      <c r="DI46" s="183"/>
      <c r="DJ46" s="219"/>
      <c r="DK46" s="220"/>
      <c r="DL46" s="220"/>
      <c r="DO46" s="210"/>
      <c r="DP46" s="181"/>
      <c r="DQ46" s="224"/>
      <c r="DR46" s="183"/>
      <c r="DS46" s="219"/>
      <c r="DT46" s="220"/>
      <c r="DU46" s="220"/>
      <c r="DX46" s="210"/>
      <c r="DY46" s="181"/>
      <c r="DZ46" s="224"/>
      <c r="EA46" s="183"/>
      <c r="EB46" s="219"/>
      <c r="EC46" s="220"/>
      <c r="ED46" s="220"/>
      <c r="EG46" s="210"/>
      <c r="EH46" s="181"/>
      <c r="EI46" s="224"/>
      <c r="EJ46" s="183"/>
      <c r="EK46" s="219"/>
      <c r="EL46" s="220"/>
      <c r="EM46" s="220"/>
      <c r="EP46" s="210"/>
      <c r="EQ46" s="181"/>
      <c r="ER46" s="224"/>
      <c r="ES46" s="183"/>
      <c r="ET46" s="219"/>
      <c r="EU46" s="220"/>
      <c r="EV46" s="220"/>
      <c r="EY46" s="210"/>
      <c r="EZ46" s="181"/>
      <c r="FA46" s="224"/>
      <c r="FB46" s="183"/>
      <c r="FC46" s="219"/>
      <c r="FD46" s="220"/>
      <c r="FE46" s="220"/>
      <c r="FH46" s="210"/>
      <c r="FI46" s="181"/>
      <c r="FJ46" s="224"/>
      <c r="FK46" s="183"/>
      <c r="FL46" s="219"/>
      <c r="FM46" s="220"/>
      <c r="FN46" s="220"/>
      <c r="FO46" s="61"/>
      <c r="FP46" s="61"/>
      <c r="FQ46" s="210"/>
      <c r="FR46" s="181"/>
      <c r="FS46" s="224"/>
      <c r="FT46" s="183"/>
      <c r="FU46" s="219"/>
      <c r="FV46" s="220"/>
      <c r="FW46" s="220"/>
      <c r="FZ46" s="210"/>
      <c r="GA46" s="181"/>
      <c r="GB46" s="224"/>
      <c r="GC46" s="183"/>
      <c r="GD46" s="219"/>
      <c r="GE46" s="220"/>
      <c r="GF46" s="220"/>
      <c r="GI46" s="210"/>
      <c r="GJ46" s="181"/>
      <c r="GK46" s="224"/>
      <c r="GL46" s="183"/>
      <c r="GM46" s="219"/>
      <c r="GN46" s="220"/>
      <c r="GO46" s="220"/>
      <c r="GR46" s="210"/>
      <c r="GS46" s="181"/>
      <c r="GT46" s="224"/>
      <c r="GU46" s="183"/>
      <c r="GV46" s="219"/>
      <c r="GW46" s="220"/>
      <c r="GX46" s="220"/>
      <c r="GY46" s="61"/>
      <c r="GZ46" s="61"/>
      <c r="HA46" s="210"/>
      <c r="HB46" s="181"/>
      <c r="HC46" s="224"/>
      <c r="HD46" s="183"/>
      <c r="HE46" s="219"/>
      <c r="HF46" s="220"/>
      <c r="HG46" s="220"/>
      <c r="HJ46" s="210"/>
      <c r="HK46" s="181"/>
      <c r="HL46" s="224"/>
      <c r="HM46" s="183"/>
      <c r="HN46" s="219"/>
      <c r="HO46" s="220"/>
      <c r="HP46" s="220"/>
      <c r="HS46" s="210"/>
      <c r="HT46" s="181"/>
      <c r="HU46" s="224"/>
      <c r="HV46" s="183"/>
      <c r="HW46" s="219"/>
      <c r="HX46" s="220"/>
      <c r="HY46" s="220"/>
      <c r="IB46" s="210"/>
      <c r="IC46" s="181"/>
      <c r="ID46" s="224"/>
      <c r="IE46" s="183"/>
      <c r="IF46" s="219"/>
      <c r="IG46" s="220"/>
      <c r="IH46" s="220"/>
      <c r="II46" s="61"/>
      <c r="IJ46" s="61"/>
      <c r="IK46" s="210"/>
      <c r="IL46" s="181"/>
      <c r="IM46" s="224"/>
      <c r="IN46" s="183"/>
      <c r="IO46" s="219"/>
      <c r="IP46" s="220"/>
      <c r="IQ46" s="220"/>
      <c r="IT46" s="210"/>
      <c r="IU46" s="181"/>
      <c r="IV46" s="224"/>
      <c r="IW46" s="183"/>
      <c r="IX46" s="219"/>
      <c r="IY46" s="220"/>
      <c r="IZ46" s="220"/>
      <c r="JC46" s="210"/>
      <c r="JD46" s="181"/>
      <c r="JE46" s="224"/>
      <c r="JF46" s="183"/>
      <c r="JG46" s="219"/>
      <c r="JH46" s="220"/>
      <c r="JI46" s="220"/>
      <c r="JL46" s="210"/>
      <c r="JM46" s="181"/>
      <c r="JN46" s="224"/>
      <c r="JO46" s="183"/>
      <c r="JP46" s="219"/>
      <c r="JQ46" s="220"/>
      <c r="JR46" s="220"/>
    </row>
    <row r="47" spans="2:278" ht="16.5" thickTop="1" thickBot="1">
      <c r="B47" s="210" t="s">
        <v>217</v>
      </c>
      <c r="C47" s="181" t="s">
        <v>218</v>
      </c>
      <c r="D47" s="221" t="s">
        <v>147</v>
      </c>
      <c r="E47" s="183">
        <v>30</v>
      </c>
      <c r="F47" s="193">
        <v>0</v>
      </c>
      <c r="G47" s="169">
        <f t="shared" ref="G47:G53" si="2">ROUND((F47*E47),0)</f>
        <v>0</v>
      </c>
      <c r="H47" s="169"/>
      <c r="K47" s="210"/>
      <c r="L47" s="181"/>
      <c r="M47" s="221"/>
      <c r="N47" s="183"/>
      <c r="O47" s="193"/>
      <c r="P47" s="169"/>
      <c r="Q47" s="169"/>
      <c r="R47" s="101"/>
      <c r="S47" s="100"/>
      <c r="T47" s="210"/>
      <c r="U47" s="181"/>
      <c r="V47" s="221"/>
      <c r="W47" s="183"/>
      <c r="X47" s="193"/>
      <c r="Y47" s="169"/>
      <c r="Z47" s="169"/>
      <c r="AA47" s="100"/>
      <c r="AC47" s="210"/>
      <c r="AD47" s="181"/>
      <c r="AE47" s="221"/>
      <c r="AF47" s="183"/>
      <c r="AG47" s="193"/>
      <c r="AH47" s="169"/>
      <c r="AI47" s="169"/>
      <c r="AL47" s="210"/>
      <c r="AM47" s="181"/>
      <c r="AN47" s="221"/>
      <c r="AO47" s="183"/>
      <c r="AP47" s="193"/>
      <c r="AQ47" s="169"/>
      <c r="AR47" s="169"/>
      <c r="AU47" s="210"/>
      <c r="AV47" s="181"/>
      <c r="AW47" s="221"/>
      <c r="AX47" s="183"/>
      <c r="AY47" s="193"/>
      <c r="AZ47" s="169"/>
      <c r="BA47" s="169"/>
      <c r="BD47" s="210"/>
      <c r="BE47" s="181"/>
      <c r="BF47" s="221"/>
      <c r="BG47" s="183"/>
      <c r="BH47" s="193"/>
      <c r="BI47" s="169"/>
      <c r="BJ47" s="169"/>
      <c r="BM47" s="210"/>
      <c r="BN47" s="181"/>
      <c r="BO47" s="221"/>
      <c r="BP47" s="183"/>
      <c r="BQ47" s="193"/>
      <c r="BR47" s="169"/>
      <c r="BS47" s="169"/>
      <c r="BV47" s="210"/>
      <c r="BW47" s="181"/>
      <c r="BX47" s="221"/>
      <c r="BY47" s="183"/>
      <c r="BZ47" s="193"/>
      <c r="CA47" s="169"/>
      <c r="CB47" s="169"/>
      <c r="CE47" s="210"/>
      <c r="CF47" s="181"/>
      <c r="CG47" s="221"/>
      <c r="CH47" s="183"/>
      <c r="CI47" s="193"/>
      <c r="CJ47" s="169"/>
      <c r="CK47" s="169"/>
      <c r="CN47" s="210"/>
      <c r="CO47" s="181"/>
      <c r="CP47" s="221"/>
      <c r="CQ47" s="183"/>
      <c r="CR47" s="193"/>
      <c r="CS47" s="169"/>
      <c r="CT47" s="169"/>
      <c r="CW47" s="210"/>
      <c r="CX47" s="181"/>
      <c r="CY47" s="221"/>
      <c r="CZ47" s="183"/>
      <c r="DA47" s="193"/>
      <c r="DB47" s="169"/>
      <c r="DC47" s="169"/>
      <c r="DF47" s="210"/>
      <c r="DG47" s="181"/>
      <c r="DH47" s="221"/>
      <c r="DI47" s="183"/>
      <c r="DJ47" s="193"/>
      <c r="DK47" s="169"/>
      <c r="DL47" s="169"/>
      <c r="DO47" s="210"/>
      <c r="DP47" s="181"/>
      <c r="DQ47" s="221"/>
      <c r="DR47" s="183"/>
      <c r="DS47" s="193"/>
      <c r="DT47" s="169"/>
      <c r="DU47" s="169"/>
      <c r="DX47" s="210"/>
      <c r="DY47" s="181"/>
      <c r="DZ47" s="221"/>
      <c r="EA47" s="183"/>
      <c r="EB47" s="193"/>
      <c r="EC47" s="169"/>
      <c r="ED47" s="169"/>
      <c r="EG47" s="210"/>
      <c r="EH47" s="181"/>
      <c r="EI47" s="221"/>
      <c r="EJ47" s="183"/>
      <c r="EK47" s="193"/>
      <c r="EL47" s="169"/>
      <c r="EM47" s="169"/>
      <c r="EP47" s="210"/>
      <c r="EQ47" s="181"/>
      <c r="ER47" s="221"/>
      <c r="ES47" s="183"/>
      <c r="ET47" s="193"/>
      <c r="EU47" s="169"/>
      <c r="EV47" s="169"/>
      <c r="EY47" s="210"/>
      <c r="EZ47" s="181"/>
      <c r="FA47" s="221"/>
      <c r="FB47" s="183"/>
      <c r="FC47" s="193"/>
      <c r="FD47" s="169"/>
      <c r="FE47" s="169"/>
      <c r="FH47" s="210"/>
      <c r="FI47" s="181"/>
      <c r="FJ47" s="221"/>
      <c r="FK47" s="183"/>
      <c r="FL47" s="193"/>
      <c r="FM47" s="169"/>
      <c r="FN47" s="169"/>
      <c r="FO47" s="61"/>
      <c r="FP47" s="61"/>
      <c r="FQ47" s="210"/>
      <c r="FR47" s="181"/>
      <c r="FS47" s="221"/>
      <c r="FT47" s="183"/>
      <c r="FU47" s="193"/>
      <c r="FV47" s="169"/>
      <c r="FW47" s="169"/>
      <c r="FZ47" s="210"/>
      <c r="GA47" s="181"/>
      <c r="GB47" s="221"/>
      <c r="GC47" s="183"/>
      <c r="GD47" s="193"/>
      <c r="GE47" s="169"/>
      <c r="GF47" s="169"/>
      <c r="GI47" s="210"/>
      <c r="GJ47" s="181"/>
      <c r="GK47" s="221"/>
      <c r="GL47" s="183"/>
      <c r="GM47" s="193"/>
      <c r="GN47" s="169"/>
      <c r="GO47" s="169"/>
      <c r="GR47" s="210"/>
      <c r="GS47" s="181"/>
      <c r="GT47" s="221"/>
      <c r="GU47" s="183"/>
      <c r="GV47" s="193"/>
      <c r="GW47" s="169"/>
      <c r="GX47" s="169"/>
      <c r="GY47" s="61"/>
      <c r="GZ47" s="61"/>
      <c r="HA47" s="210"/>
      <c r="HB47" s="181"/>
      <c r="HC47" s="221"/>
      <c r="HD47" s="183"/>
      <c r="HE47" s="193"/>
      <c r="HF47" s="169"/>
      <c r="HG47" s="169"/>
      <c r="HJ47" s="210"/>
      <c r="HK47" s="181"/>
      <c r="HL47" s="221"/>
      <c r="HM47" s="183"/>
      <c r="HN47" s="193"/>
      <c r="HO47" s="169"/>
      <c r="HP47" s="169"/>
      <c r="HS47" s="210"/>
      <c r="HT47" s="181"/>
      <c r="HU47" s="221"/>
      <c r="HV47" s="183"/>
      <c r="HW47" s="193"/>
      <c r="HX47" s="169"/>
      <c r="HY47" s="169"/>
      <c r="IB47" s="210"/>
      <c r="IC47" s="181"/>
      <c r="ID47" s="221"/>
      <c r="IE47" s="183"/>
      <c r="IF47" s="193"/>
      <c r="IG47" s="169"/>
      <c r="IH47" s="169"/>
      <c r="II47" s="61"/>
      <c r="IJ47" s="61"/>
      <c r="IK47" s="210"/>
      <c r="IL47" s="181"/>
      <c r="IM47" s="221"/>
      <c r="IN47" s="183"/>
      <c r="IO47" s="193"/>
      <c r="IP47" s="169"/>
      <c r="IQ47" s="169"/>
      <c r="IT47" s="210"/>
      <c r="IU47" s="181"/>
      <c r="IV47" s="221"/>
      <c r="IW47" s="183"/>
      <c r="IX47" s="193"/>
      <c r="IY47" s="169"/>
      <c r="IZ47" s="169"/>
      <c r="JC47" s="210"/>
      <c r="JD47" s="181"/>
      <c r="JE47" s="221"/>
      <c r="JF47" s="183"/>
      <c r="JG47" s="193"/>
      <c r="JH47" s="169"/>
      <c r="JI47" s="169"/>
      <c r="JL47" s="210"/>
      <c r="JM47" s="181"/>
      <c r="JN47" s="221"/>
      <c r="JO47" s="183"/>
      <c r="JP47" s="193"/>
      <c r="JQ47" s="169"/>
      <c r="JR47" s="169"/>
    </row>
    <row r="48" spans="2:278" ht="16.5" thickTop="1" thickBot="1">
      <c r="B48" s="210" t="s">
        <v>219</v>
      </c>
      <c r="C48" s="181" t="s">
        <v>220</v>
      </c>
      <c r="D48" s="221" t="s">
        <v>147</v>
      </c>
      <c r="E48" s="183">
        <v>20</v>
      </c>
      <c r="F48" s="193">
        <v>0</v>
      </c>
      <c r="G48" s="169">
        <f t="shared" si="2"/>
        <v>0</v>
      </c>
      <c r="H48" s="169"/>
      <c r="K48" s="210"/>
      <c r="L48" s="181"/>
      <c r="M48" s="221"/>
      <c r="N48" s="183"/>
      <c r="O48" s="193"/>
      <c r="P48" s="169"/>
      <c r="Q48" s="169"/>
      <c r="R48" s="101"/>
      <c r="S48" s="100"/>
      <c r="T48" s="210"/>
      <c r="U48" s="181"/>
      <c r="V48" s="221"/>
      <c r="W48" s="183"/>
      <c r="X48" s="193"/>
      <c r="Y48" s="169"/>
      <c r="Z48" s="169"/>
      <c r="AA48" s="100"/>
      <c r="AC48" s="210"/>
      <c r="AD48" s="181"/>
      <c r="AE48" s="221"/>
      <c r="AF48" s="183"/>
      <c r="AG48" s="193"/>
      <c r="AH48" s="169"/>
      <c r="AI48" s="169"/>
      <c r="AL48" s="210"/>
      <c r="AM48" s="181"/>
      <c r="AN48" s="221"/>
      <c r="AO48" s="183"/>
      <c r="AP48" s="193"/>
      <c r="AQ48" s="169"/>
      <c r="AR48" s="169"/>
      <c r="AU48" s="210"/>
      <c r="AV48" s="181"/>
      <c r="AW48" s="221"/>
      <c r="AX48" s="183"/>
      <c r="AY48" s="193"/>
      <c r="AZ48" s="169"/>
      <c r="BA48" s="169"/>
      <c r="BD48" s="210"/>
      <c r="BE48" s="181"/>
      <c r="BF48" s="221"/>
      <c r="BG48" s="183"/>
      <c r="BH48" s="193"/>
      <c r="BI48" s="169"/>
      <c r="BJ48" s="169"/>
      <c r="BM48" s="210"/>
      <c r="BN48" s="181"/>
      <c r="BO48" s="221"/>
      <c r="BP48" s="183"/>
      <c r="BQ48" s="193"/>
      <c r="BR48" s="169"/>
      <c r="BS48" s="169"/>
      <c r="BV48" s="210"/>
      <c r="BW48" s="181"/>
      <c r="BX48" s="221"/>
      <c r="BY48" s="183"/>
      <c r="BZ48" s="193"/>
      <c r="CA48" s="169"/>
      <c r="CB48" s="169"/>
      <c r="CE48" s="210"/>
      <c r="CF48" s="181"/>
      <c r="CG48" s="221"/>
      <c r="CH48" s="183"/>
      <c r="CI48" s="193"/>
      <c r="CJ48" s="169"/>
      <c r="CK48" s="169"/>
      <c r="CN48" s="210"/>
      <c r="CO48" s="181"/>
      <c r="CP48" s="221"/>
      <c r="CQ48" s="183"/>
      <c r="CR48" s="193"/>
      <c r="CS48" s="169"/>
      <c r="CT48" s="169"/>
      <c r="CW48" s="210"/>
      <c r="CX48" s="181"/>
      <c r="CY48" s="221"/>
      <c r="CZ48" s="183"/>
      <c r="DA48" s="193"/>
      <c r="DB48" s="169"/>
      <c r="DC48" s="169"/>
      <c r="DF48" s="210"/>
      <c r="DG48" s="181"/>
      <c r="DH48" s="221"/>
      <c r="DI48" s="183"/>
      <c r="DJ48" s="193"/>
      <c r="DK48" s="169"/>
      <c r="DL48" s="169"/>
      <c r="DO48" s="210"/>
      <c r="DP48" s="181"/>
      <c r="DQ48" s="221"/>
      <c r="DR48" s="183"/>
      <c r="DS48" s="193"/>
      <c r="DT48" s="169"/>
      <c r="DU48" s="169"/>
      <c r="DX48" s="210"/>
      <c r="DY48" s="181"/>
      <c r="DZ48" s="221"/>
      <c r="EA48" s="183"/>
      <c r="EB48" s="193"/>
      <c r="EC48" s="169"/>
      <c r="ED48" s="169"/>
      <c r="EG48" s="210"/>
      <c r="EH48" s="181"/>
      <c r="EI48" s="221"/>
      <c r="EJ48" s="183"/>
      <c r="EK48" s="193"/>
      <c r="EL48" s="169"/>
      <c r="EM48" s="169"/>
      <c r="EP48" s="210"/>
      <c r="EQ48" s="181"/>
      <c r="ER48" s="221"/>
      <c r="ES48" s="183"/>
      <c r="ET48" s="193"/>
      <c r="EU48" s="169"/>
      <c r="EV48" s="169"/>
      <c r="EY48" s="210"/>
      <c r="EZ48" s="181"/>
      <c r="FA48" s="221"/>
      <c r="FB48" s="183"/>
      <c r="FC48" s="193"/>
      <c r="FD48" s="169"/>
      <c r="FE48" s="169"/>
      <c r="FH48" s="210"/>
      <c r="FI48" s="181"/>
      <c r="FJ48" s="221"/>
      <c r="FK48" s="183"/>
      <c r="FL48" s="193"/>
      <c r="FM48" s="169"/>
      <c r="FN48" s="169"/>
      <c r="FO48" s="61"/>
      <c r="FP48" s="61"/>
      <c r="FQ48" s="210"/>
      <c r="FR48" s="181"/>
      <c r="FS48" s="221"/>
      <c r="FT48" s="183"/>
      <c r="FU48" s="193"/>
      <c r="FV48" s="169"/>
      <c r="FW48" s="169"/>
      <c r="FZ48" s="210"/>
      <c r="GA48" s="181"/>
      <c r="GB48" s="221"/>
      <c r="GC48" s="183"/>
      <c r="GD48" s="193"/>
      <c r="GE48" s="169"/>
      <c r="GF48" s="169"/>
      <c r="GI48" s="210"/>
      <c r="GJ48" s="181"/>
      <c r="GK48" s="221"/>
      <c r="GL48" s="183"/>
      <c r="GM48" s="193"/>
      <c r="GN48" s="169"/>
      <c r="GO48" s="169"/>
      <c r="GR48" s="210"/>
      <c r="GS48" s="181"/>
      <c r="GT48" s="221"/>
      <c r="GU48" s="183"/>
      <c r="GV48" s="193"/>
      <c r="GW48" s="169"/>
      <c r="GX48" s="169"/>
      <c r="GY48" s="61"/>
      <c r="GZ48" s="61"/>
      <c r="HA48" s="210"/>
      <c r="HB48" s="181"/>
      <c r="HC48" s="221"/>
      <c r="HD48" s="183"/>
      <c r="HE48" s="193"/>
      <c r="HF48" s="169"/>
      <c r="HG48" s="169"/>
      <c r="HJ48" s="210"/>
      <c r="HK48" s="181"/>
      <c r="HL48" s="221"/>
      <c r="HM48" s="183"/>
      <c r="HN48" s="193"/>
      <c r="HO48" s="169"/>
      <c r="HP48" s="169"/>
      <c r="HS48" s="210"/>
      <c r="HT48" s="181"/>
      <c r="HU48" s="221"/>
      <c r="HV48" s="183"/>
      <c r="HW48" s="193"/>
      <c r="HX48" s="169"/>
      <c r="HY48" s="169"/>
      <c r="IB48" s="210"/>
      <c r="IC48" s="181"/>
      <c r="ID48" s="221"/>
      <c r="IE48" s="183"/>
      <c r="IF48" s="193"/>
      <c r="IG48" s="169"/>
      <c r="IH48" s="169"/>
      <c r="II48" s="61"/>
      <c r="IJ48" s="61"/>
      <c r="IK48" s="210"/>
      <c r="IL48" s="181"/>
      <c r="IM48" s="221"/>
      <c r="IN48" s="183"/>
      <c r="IO48" s="193"/>
      <c r="IP48" s="169"/>
      <c r="IQ48" s="169"/>
      <c r="IT48" s="210"/>
      <c r="IU48" s="181"/>
      <c r="IV48" s="221"/>
      <c r="IW48" s="183"/>
      <c r="IX48" s="193"/>
      <c r="IY48" s="169"/>
      <c r="IZ48" s="169"/>
      <c r="JC48" s="210"/>
      <c r="JD48" s="181"/>
      <c r="JE48" s="221"/>
      <c r="JF48" s="183"/>
      <c r="JG48" s="193"/>
      <c r="JH48" s="169"/>
      <c r="JI48" s="169"/>
      <c r="JL48" s="210"/>
      <c r="JM48" s="181"/>
      <c r="JN48" s="221"/>
      <c r="JO48" s="183"/>
      <c r="JP48" s="193"/>
      <c r="JQ48" s="169"/>
      <c r="JR48" s="169"/>
    </row>
    <row r="49" spans="2:278" ht="16.5" thickTop="1" thickBot="1">
      <c r="B49" s="210" t="s">
        <v>221</v>
      </c>
      <c r="C49" s="181" t="s">
        <v>222</v>
      </c>
      <c r="D49" s="221" t="s">
        <v>147</v>
      </c>
      <c r="E49" s="183">
        <v>50</v>
      </c>
      <c r="F49" s="193">
        <v>0</v>
      </c>
      <c r="G49" s="169">
        <f t="shared" si="2"/>
        <v>0</v>
      </c>
      <c r="H49" s="169"/>
      <c r="K49" s="210"/>
      <c r="L49" s="181"/>
      <c r="M49" s="221"/>
      <c r="N49" s="183"/>
      <c r="O49" s="193"/>
      <c r="P49" s="169"/>
      <c r="Q49" s="169"/>
      <c r="R49" s="101"/>
      <c r="S49" s="100"/>
      <c r="T49" s="210"/>
      <c r="U49" s="181"/>
      <c r="V49" s="221"/>
      <c r="W49" s="183"/>
      <c r="X49" s="193"/>
      <c r="Y49" s="169"/>
      <c r="Z49" s="169"/>
      <c r="AA49" s="100"/>
      <c r="AC49" s="210"/>
      <c r="AD49" s="181"/>
      <c r="AE49" s="221"/>
      <c r="AF49" s="183"/>
      <c r="AG49" s="193"/>
      <c r="AH49" s="169"/>
      <c r="AI49" s="169"/>
      <c r="AL49" s="210"/>
      <c r="AM49" s="181"/>
      <c r="AN49" s="221"/>
      <c r="AO49" s="183"/>
      <c r="AP49" s="193"/>
      <c r="AQ49" s="169"/>
      <c r="AR49" s="169"/>
      <c r="AU49" s="210"/>
      <c r="AV49" s="181"/>
      <c r="AW49" s="221"/>
      <c r="AX49" s="183"/>
      <c r="AY49" s="193"/>
      <c r="AZ49" s="169"/>
      <c r="BA49" s="169"/>
      <c r="BD49" s="210"/>
      <c r="BE49" s="181"/>
      <c r="BF49" s="221"/>
      <c r="BG49" s="183"/>
      <c r="BH49" s="193"/>
      <c r="BI49" s="169"/>
      <c r="BJ49" s="169"/>
      <c r="BM49" s="210"/>
      <c r="BN49" s="181"/>
      <c r="BO49" s="221"/>
      <c r="BP49" s="183"/>
      <c r="BQ49" s="193"/>
      <c r="BR49" s="169"/>
      <c r="BS49" s="169"/>
      <c r="BV49" s="210"/>
      <c r="BW49" s="181"/>
      <c r="BX49" s="221"/>
      <c r="BY49" s="183"/>
      <c r="BZ49" s="193"/>
      <c r="CA49" s="169"/>
      <c r="CB49" s="169"/>
      <c r="CE49" s="210"/>
      <c r="CF49" s="181"/>
      <c r="CG49" s="221"/>
      <c r="CH49" s="183"/>
      <c r="CI49" s="193"/>
      <c r="CJ49" s="169"/>
      <c r="CK49" s="169"/>
      <c r="CN49" s="210"/>
      <c r="CO49" s="181"/>
      <c r="CP49" s="221"/>
      <c r="CQ49" s="183"/>
      <c r="CR49" s="193"/>
      <c r="CS49" s="169"/>
      <c r="CT49" s="169"/>
      <c r="CW49" s="210"/>
      <c r="CX49" s="181"/>
      <c r="CY49" s="221"/>
      <c r="CZ49" s="183"/>
      <c r="DA49" s="193"/>
      <c r="DB49" s="169"/>
      <c r="DC49" s="169"/>
      <c r="DF49" s="210"/>
      <c r="DG49" s="181"/>
      <c r="DH49" s="221"/>
      <c r="DI49" s="183"/>
      <c r="DJ49" s="193"/>
      <c r="DK49" s="169"/>
      <c r="DL49" s="169"/>
      <c r="DO49" s="210"/>
      <c r="DP49" s="181"/>
      <c r="DQ49" s="221"/>
      <c r="DR49" s="183"/>
      <c r="DS49" s="193"/>
      <c r="DT49" s="169"/>
      <c r="DU49" s="169"/>
      <c r="DX49" s="210"/>
      <c r="DY49" s="181"/>
      <c r="DZ49" s="221"/>
      <c r="EA49" s="183"/>
      <c r="EB49" s="193"/>
      <c r="EC49" s="169"/>
      <c r="ED49" s="169"/>
      <c r="EG49" s="210"/>
      <c r="EH49" s="181"/>
      <c r="EI49" s="221"/>
      <c r="EJ49" s="183"/>
      <c r="EK49" s="193"/>
      <c r="EL49" s="169"/>
      <c r="EM49" s="169"/>
      <c r="EP49" s="210"/>
      <c r="EQ49" s="181"/>
      <c r="ER49" s="221"/>
      <c r="ES49" s="183"/>
      <c r="ET49" s="193"/>
      <c r="EU49" s="169"/>
      <c r="EV49" s="169"/>
      <c r="EY49" s="210"/>
      <c r="EZ49" s="181"/>
      <c r="FA49" s="221"/>
      <c r="FB49" s="183"/>
      <c r="FC49" s="193"/>
      <c r="FD49" s="169"/>
      <c r="FE49" s="169"/>
      <c r="FH49" s="210"/>
      <c r="FI49" s="181"/>
      <c r="FJ49" s="221"/>
      <c r="FK49" s="183"/>
      <c r="FL49" s="193"/>
      <c r="FM49" s="169"/>
      <c r="FN49" s="169"/>
      <c r="FO49" s="61"/>
      <c r="FP49" s="61"/>
      <c r="FQ49" s="210"/>
      <c r="FR49" s="181"/>
      <c r="FS49" s="221"/>
      <c r="FT49" s="183"/>
      <c r="FU49" s="193"/>
      <c r="FV49" s="169"/>
      <c r="FW49" s="169"/>
      <c r="FZ49" s="210"/>
      <c r="GA49" s="181"/>
      <c r="GB49" s="221"/>
      <c r="GC49" s="183"/>
      <c r="GD49" s="193"/>
      <c r="GE49" s="169"/>
      <c r="GF49" s="169"/>
      <c r="GI49" s="210"/>
      <c r="GJ49" s="181"/>
      <c r="GK49" s="221"/>
      <c r="GL49" s="183"/>
      <c r="GM49" s="193"/>
      <c r="GN49" s="169"/>
      <c r="GO49" s="169"/>
      <c r="GR49" s="210"/>
      <c r="GS49" s="181"/>
      <c r="GT49" s="221"/>
      <c r="GU49" s="183"/>
      <c r="GV49" s="193"/>
      <c r="GW49" s="169"/>
      <c r="GX49" s="169"/>
      <c r="GY49" s="61"/>
      <c r="GZ49" s="61"/>
      <c r="HA49" s="210"/>
      <c r="HB49" s="181"/>
      <c r="HC49" s="221"/>
      <c r="HD49" s="183"/>
      <c r="HE49" s="193"/>
      <c r="HF49" s="169"/>
      <c r="HG49" s="169"/>
      <c r="HJ49" s="210"/>
      <c r="HK49" s="181"/>
      <c r="HL49" s="221"/>
      <c r="HM49" s="183"/>
      <c r="HN49" s="193"/>
      <c r="HO49" s="169"/>
      <c r="HP49" s="169"/>
      <c r="HS49" s="210"/>
      <c r="HT49" s="181"/>
      <c r="HU49" s="221"/>
      <c r="HV49" s="183"/>
      <c r="HW49" s="193"/>
      <c r="HX49" s="169"/>
      <c r="HY49" s="169"/>
      <c r="IB49" s="210"/>
      <c r="IC49" s="181"/>
      <c r="ID49" s="221"/>
      <c r="IE49" s="183"/>
      <c r="IF49" s="193"/>
      <c r="IG49" s="169"/>
      <c r="IH49" s="169"/>
      <c r="II49" s="61"/>
      <c r="IJ49" s="61"/>
      <c r="IK49" s="210"/>
      <c r="IL49" s="181"/>
      <c r="IM49" s="221"/>
      <c r="IN49" s="183"/>
      <c r="IO49" s="193"/>
      <c r="IP49" s="169"/>
      <c r="IQ49" s="169"/>
      <c r="IT49" s="210"/>
      <c r="IU49" s="181"/>
      <c r="IV49" s="221"/>
      <c r="IW49" s="183"/>
      <c r="IX49" s="193"/>
      <c r="IY49" s="169"/>
      <c r="IZ49" s="169"/>
      <c r="JC49" s="210"/>
      <c r="JD49" s="181"/>
      <c r="JE49" s="221"/>
      <c r="JF49" s="183"/>
      <c r="JG49" s="193"/>
      <c r="JH49" s="169"/>
      <c r="JI49" s="169"/>
      <c r="JL49" s="210"/>
      <c r="JM49" s="181"/>
      <c r="JN49" s="221"/>
      <c r="JO49" s="183"/>
      <c r="JP49" s="193"/>
      <c r="JQ49" s="169"/>
      <c r="JR49" s="169"/>
    </row>
    <row r="50" spans="2:278" ht="16.5" thickTop="1" thickBot="1">
      <c r="B50" s="210" t="s">
        <v>223</v>
      </c>
      <c r="C50" s="181" t="s">
        <v>224</v>
      </c>
      <c r="D50" s="221" t="s">
        <v>148</v>
      </c>
      <c r="E50" s="183">
        <v>4</v>
      </c>
      <c r="F50" s="193">
        <v>0</v>
      </c>
      <c r="G50" s="169">
        <f t="shared" si="2"/>
        <v>0</v>
      </c>
      <c r="H50" s="169"/>
      <c r="K50" s="210"/>
      <c r="L50" s="181"/>
      <c r="M50" s="221"/>
      <c r="N50" s="183"/>
      <c r="O50" s="193"/>
      <c r="P50" s="169"/>
      <c r="Q50" s="169"/>
      <c r="R50" s="101"/>
      <c r="S50" s="100"/>
      <c r="T50" s="210"/>
      <c r="U50" s="181"/>
      <c r="V50" s="221"/>
      <c r="W50" s="183"/>
      <c r="X50" s="193"/>
      <c r="Y50" s="169"/>
      <c r="Z50" s="169"/>
      <c r="AA50" s="100"/>
      <c r="AC50" s="210"/>
      <c r="AD50" s="181"/>
      <c r="AE50" s="221"/>
      <c r="AF50" s="183"/>
      <c r="AG50" s="193"/>
      <c r="AH50" s="169"/>
      <c r="AI50" s="169"/>
      <c r="AL50" s="210"/>
      <c r="AM50" s="181"/>
      <c r="AN50" s="221"/>
      <c r="AO50" s="183"/>
      <c r="AP50" s="193"/>
      <c r="AQ50" s="169"/>
      <c r="AR50" s="169"/>
      <c r="AU50" s="210"/>
      <c r="AV50" s="181"/>
      <c r="AW50" s="221"/>
      <c r="AX50" s="183"/>
      <c r="AY50" s="193"/>
      <c r="AZ50" s="169"/>
      <c r="BA50" s="169"/>
      <c r="BD50" s="210"/>
      <c r="BE50" s="181"/>
      <c r="BF50" s="221"/>
      <c r="BG50" s="183"/>
      <c r="BH50" s="193"/>
      <c r="BI50" s="169"/>
      <c r="BJ50" s="169"/>
      <c r="BM50" s="210"/>
      <c r="BN50" s="181"/>
      <c r="BO50" s="221"/>
      <c r="BP50" s="183"/>
      <c r="BQ50" s="193"/>
      <c r="BR50" s="169"/>
      <c r="BS50" s="169"/>
      <c r="BV50" s="210"/>
      <c r="BW50" s="181"/>
      <c r="BX50" s="221"/>
      <c r="BY50" s="183"/>
      <c r="BZ50" s="193"/>
      <c r="CA50" s="169"/>
      <c r="CB50" s="169"/>
      <c r="CE50" s="210"/>
      <c r="CF50" s="181"/>
      <c r="CG50" s="221"/>
      <c r="CH50" s="183"/>
      <c r="CI50" s="193"/>
      <c r="CJ50" s="169"/>
      <c r="CK50" s="169"/>
      <c r="CN50" s="210"/>
      <c r="CO50" s="181"/>
      <c r="CP50" s="221"/>
      <c r="CQ50" s="183"/>
      <c r="CR50" s="193"/>
      <c r="CS50" s="169"/>
      <c r="CT50" s="169"/>
      <c r="CW50" s="210"/>
      <c r="CX50" s="181"/>
      <c r="CY50" s="221"/>
      <c r="CZ50" s="183"/>
      <c r="DA50" s="193"/>
      <c r="DB50" s="169"/>
      <c r="DC50" s="169"/>
      <c r="DF50" s="210"/>
      <c r="DG50" s="181"/>
      <c r="DH50" s="221"/>
      <c r="DI50" s="183"/>
      <c r="DJ50" s="193"/>
      <c r="DK50" s="169"/>
      <c r="DL50" s="169"/>
      <c r="DO50" s="210"/>
      <c r="DP50" s="181"/>
      <c r="DQ50" s="221"/>
      <c r="DR50" s="183"/>
      <c r="DS50" s="193"/>
      <c r="DT50" s="169"/>
      <c r="DU50" s="169"/>
      <c r="DX50" s="210"/>
      <c r="DY50" s="181"/>
      <c r="DZ50" s="221"/>
      <c r="EA50" s="183"/>
      <c r="EB50" s="193"/>
      <c r="EC50" s="169"/>
      <c r="ED50" s="169"/>
      <c r="EG50" s="210"/>
      <c r="EH50" s="181"/>
      <c r="EI50" s="221"/>
      <c r="EJ50" s="183"/>
      <c r="EK50" s="193"/>
      <c r="EL50" s="169"/>
      <c r="EM50" s="169"/>
      <c r="EP50" s="210"/>
      <c r="EQ50" s="181"/>
      <c r="ER50" s="221"/>
      <c r="ES50" s="183"/>
      <c r="ET50" s="193"/>
      <c r="EU50" s="169"/>
      <c r="EV50" s="169"/>
      <c r="EY50" s="210"/>
      <c r="EZ50" s="181"/>
      <c r="FA50" s="221"/>
      <c r="FB50" s="183"/>
      <c r="FC50" s="193"/>
      <c r="FD50" s="169"/>
      <c r="FE50" s="169"/>
      <c r="FH50" s="210"/>
      <c r="FI50" s="181"/>
      <c r="FJ50" s="221"/>
      <c r="FK50" s="183"/>
      <c r="FL50" s="193"/>
      <c r="FM50" s="169"/>
      <c r="FN50" s="169"/>
      <c r="FO50" s="61"/>
      <c r="FP50" s="61"/>
      <c r="FQ50" s="210"/>
      <c r="FR50" s="181"/>
      <c r="FS50" s="221"/>
      <c r="FT50" s="183"/>
      <c r="FU50" s="193"/>
      <c r="FV50" s="169"/>
      <c r="FW50" s="169"/>
      <c r="FZ50" s="210"/>
      <c r="GA50" s="181"/>
      <c r="GB50" s="221"/>
      <c r="GC50" s="183"/>
      <c r="GD50" s="193"/>
      <c r="GE50" s="169"/>
      <c r="GF50" s="169"/>
      <c r="GI50" s="210"/>
      <c r="GJ50" s="181"/>
      <c r="GK50" s="221"/>
      <c r="GL50" s="183"/>
      <c r="GM50" s="193"/>
      <c r="GN50" s="169"/>
      <c r="GO50" s="169"/>
      <c r="GR50" s="210"/>
      <c r="GS50" s="181"/>
      <c r="GT50" s="221"/>
      <c r="GU50" s="183"/>
      <c r="GV50" s="193"/>
      <c r="GW50" s="169"/>
      <c r="GX50" s="169"/>
      <c r="GY50" s="61"/>
      <c r="GZ50" s="61"/>
      <c r="HA50" s="210"/>
      <c r="HB50" s="181"/>
      <c r="HC50" s="221"/>
      <c r="HD50" s="183"/>
      <c r="HE50" s="193"/>
      <c r="HF50" s="169"/>
      <c r="HG50" s="169"/>
      <c r="HJ50" s="210"/>
      <c r="HK50" s="181"/>
      <c r="HL50" s="221"/>
      <c r="HM50" s="183"/>
      <c r="HN50" s="193"/>
      <c r="HO50" s="169"/>
      <c r="HP50" s="169"/>
      <c r="HS50" s="210"/>
      <c r="HT50" s="181"/>
      <c r="HU50" s="221"/>
      <c r="HV50" s="183"/>
      <c r="HW50" s="193"/>
      <c r="HX50" s="169"/>
      <c r="HY50" s="169"/>
      <c r="IB50" s="210"/>
      <c r="IC50" s="181"/>
      <c r="ID50" s="221"/>
      <c r="IE50" s="183"/>
      <c r="IF50" s="193"/>
      <c r="IG50" s="169"/>
      <c r="IH50" s="169"/>
      <c r="II50" s="61"/>
      <c r="IJ50" s="61"/>
      <c r="IK50" s="210"/>
      <c r="IL50" s="181"/>
      <c r="IM50" s="221"/>
      <c r="IN50" s="183"/>
      <c r="IO50" s="193"/>
      <c r="IP50" s="169"/>
      <c r="IQ50" s="169"/>
      <c r="IT50" s="210"/>
      <c r="IU50" s="181"/>
      <c r="IV50" s="221"/>
      <c r="IW50" s="183"/>
      <c r="IX50" s="193"/>
      <c r="IY50" s="169"/>
      <c r="IZ50" s="169"/>
      <c r="JC50" s="210"/>
      <c r="JD50" s="181"/>
      <c r="JE50" s="221"/>
      <c r="JF50" s="183"/>
      <c r="JG50" s="193"/>
      <c r="JH50" s="169"/>
      <c r="JI50" s="169"/>
      <c r="JL50" s="210"/>
      <c r="JM50" s="181"/>
      <c r="JN50" s="221"/>
      <c r="JO50" s="183"/>
      <c r="JP50" s="193"/>
      <c r="JQ50" s="169"/>
      <c r="JR50" s="169"/>
    </row>
    <row r="51" spans="2:278" ht="16.5" thickTop="1" thickBot="1">
      <c r="B51" s="210" t="s">
        <v>225</v>
      </c>
      <c r="C51" s="181" t="s">
        <v>226</v>
      </c>
      <c r="D51" s="221" t="s">
        <v>148</v>
      </c>
      <c r="E51" s="183">
        <v>38</v>
      </c>
      <c r="F51" s="193">
        <v>0</v>
      </c>
      <c r="G51" s="169">
        <f t="shared" si="2"/>
        <v>0</v>
      </c>
      <c r="H51" s="169"/>
      <c r="K51" s="210"/>
      <c r="L51" s="181"/>
      <c r="M51" s="221"/>
      <c r="N51" s="183"/>
      <c r="O51" s="193"/>
      <c r="P51" s="169"/>
      <c r="Q51" s="169"/>
      <c r="R51" s="101"/>
      <c r="S51" s="100"/>
      <c r="T51" s="210"/>
      <c r="U51" s="181"/>
      <c r="V51" s="221"/>
      <c r="W51" s="183"/>
      <c r="X51" s="193"/>
      <c r="Y51" s="169"/>
      <c r="Z51" s="169"/>
      <c r="AA51" s="100"/>
      <c r="AC51" s="210"/>
      <c r="AD51" s="181"/>
      <c r="AE51" s="221"/>
      <c r="AF51" s="183"/>
      <c r="AG51" s="193"/>
      <c r="AH51" s="169"/>
      <c r="AI51" s="169"/>
      <c r="AL51" s="210"/>
      <c r="AM51" s="181"/>
      <c r="AN51" s="221"/>
      <c r="AO51" s="183"/>
      <c r="AP51" s="193"/>
      <c r="AQ51" s="169"/>
      <c r="AR51" s="169"/>
      <c r="AU51" s="210"/>
      <c r="AV51" s="181"/>
      <c r="AW51" s="221"/>
      <c r="AX51" s="183"/>
      <c r="AY51" s="193"/>
      <c r="AZ51" s="169"/>
      <c r="BA51" s="169"/>
      <c r="BD51" s="210"/>
      <c r="BE51" s="181"/>
      <c r="BF51" s="221"/>
      <c r="BG51" s="183"/>
      <c r="BH51" s="193"/>
      <c r="BI51" s="169"/>
      <c r="BJ51" s="169"/>
      <c r="BM51" s="210"/>
      <c r="BN51" s="181"/>
      <c r="BO51" s="221"/>
      <c r="BP51" s="183"/>
      <c r="BQ51" s="193"/>
      <c r="BR51" s="169"/>
      <c r="BS51" s="169"/>
      <c r="BV51" s="210"/>
      <c r="BW51" s="181"/>
      <c r="BX51" s="221"/>
      <c r="BY51" s="183"/>
      <c r="BZ51" s="193"/>
      <c r="CA51" s="169"/>
      <c r="CB51" s="169"/>
      <c r="CE51" s="210"/>
      <c r="CF51" s="181"/>
      <c r="CG51" s="221"/>
      <c r="CH51" s="183"/>
      <c r="CI51" s="193"/>
      <c r="CJ51" s="169"/>
      <c r="CK51" s="169"/>
      <c r="CN51" s="210"/>
      <c r="CO51" s="181"/>
      <c r="CP51" s="221"/>
      <c r="CQ51" s="183"/>
      <c r="CR51" s="193"/>
      <c r="CS51" s="169"/>
      <c r="CT51" s="169"/>
      <c r="CW51" s="210"/>
      <c r="CX51" s="181"/>
      <c r="CY51" s="221"/>
      <c r="CZ51" s="183"/>
      <c r="DA51" s="193"/>
      <c r="DB51" s="169"/>
      <c r="DC51" s="169"/>
      <c r="DF51" s="210"/>
      <c r="DG51" s="181"/>
      <c r="DH51" s="221"/>
      <c r="DI51" s="183"/>
      <c r="DJ51" s="193"/>
      <c r="DK51" s="169"/>
      <c r="DL51" s="169"/>
      <c r="DO51" s="210"/>
      <c r="DP51" s="181"/>
      <c r="DQ51" s="221"/>
      <c r="DR51" s="183"/>
      <c r="DS51" s="193"/>
      <c r="DT51" s="169"/>
      <c r="DU51" s="169"/>
      <c r="DX51" s="210"/>
      <c r="DY51" s="181"/>
      <c r="DZ51" s="221"/>
      <c r="EA51" s="183"/>
      <c r="EB51" s="193"/>
      <c r="EC51" s="169"/>
      <c r="ED51" s="169"/>
      <c r="EG51" s="210"/>
      <c r="EH51" s="181"/>
      <c r="EI51" s="221"/>
      <c r="EJ51" s="183"/>
      <c r="EK51" s="193"/>
      <c r="EL51" s="169"/>
      <c r="EM51" s="169"/>
      <c r="EP51" s="210"/>
      <c r="EQ51" s="181"/>
      <c r="ER51" s="221"/>
      <c r="ES51" s="183"/>
      <c r="ET51" s="193"/>
      <c r="EU51" s="169"/>
      <c r="EV51" s="169"/>
      <c r="EY51" s="210"/>
      <c r="EZ51" s="181"/>
      <c r="FA51" s="221"/>
      <c r="FB51" s="183"/>
      <c r="FC51" s="193"/>
      <c r="FD51" s="169"/>
      <c r="FE51" s="169"/>
      <c r="FH51" s="210"/>
      <c r="FI51" s="181"/>
      <c r="FJ51" s="221"/>
      <c r="FK51" s="183"/>
      <c r="FL51" s="193"/>
      <c r="FM51" s="169"/>
      <c r="FN51" s="169"/>
      <c r="FO51" s="61"/>
      <c r="FP51" s="61"/>
      <c r="FQ51" s="210"/>
      <c r="FR51" s="181"/>
      <c r="FS51" s="221"/>
      <c r="FT51" s="183"/>
      <c r="FU51" s="193"/>
      <c r="FV51" s="169"/>
      <c r="FW51" s="169"/>
      <c r="FZ51" s="210"/>
      <c r="GA51" s="181"/>
      <c r="GB51" s="221"/>
      <c r="GC51" s="183"/>
      <c r="GD51" s="193"/>
      <c r="GE51" s="169"/>
      <c r="GF51" s="169"/>
      <c r="GI51" s="210"/>
      <c r="GJ51" s="181"/>
      <c r="GK51" s="221"/>
      <c r="GL51" s="183"/>
      <c r="GM51" s="193"/>
      <c r="GN51" s="169"/>
      <c r="GO51" s="169"/>
      <c r="GR51" s="210"/>
      <c r="GS51" s="181"/>
      <c r="GT51" s="221"/>
      <c r="GU51" s="183"/>
      <c r="GV51" s="193"/>
      <c r="GW51" s="169"/>
      <c r="GX51" s="169"/>
      <c r="GY51" s="61"/>
      <c r="GZ51" s="61"/>
      <c r="HA51" s="210"/>
      <c r="HB51" s="181"/>
      <c r="HC51" s="221"/>
      <c r="HD51" s="183"/>
      <c r="HE51" s="193"/>
      <c r="HF51" s="169"/>
      <c r="HG51" s="169"/>
      <c r="HJ51" s="210"/>
      <c r="HK51" s="181"/>
      <c r="HL51" s="221"/>
      <c r="HM51" s="183"/>
      <c r="HN51" s="193"/>
      <c r="HO51" s="169"/>
      <c r="HP51" s="169"/>
      <c r="HS51" s="210"/>
      <c r="HT51" s="181"/>
      <c r="HU51" s="221"/>
      <c r="HV51" s="183"/>
      <c r="HW51" s="193"/>
      <c r="HX51" s="169"/>
      <c r="HY51" s="169"/>
      <c r="IB51" s="210"/>
      <c r="IC51" s="181"/>
      <c r="ID51" s="221"/>
      <c r="IE51" s="183"/>
      <c r="IF51" s="193"/>
      <c r="IG51" s="169"/>
      <c r="IH51" s="169"/>
      <c r="II51" s="61"/>
      <c r="IJ51" s="61"/>
      <c r="IK51" s="210"/>
      <c r="IL51" s="181"/>
      <c r="IM51" s="221"/>
      <c r="IN51" s="183"/>
      <c r="IO51" s="193"/>
      <c r="IP51" s="169"/>
      <c r="IQ51" s="169"/>
      <c r="IT51" s="210"/>
      <c r="IU51" s="181"/>
      <c r="IV51" s="221"/>
      <c r="IW51" s="183"/>
      <c r="IX51" s="193"/>
      <c r="IY51" s="169"/>
      <c r="IZ51" s="169"/>
      <c r="JC51" s="210"/>
      <c r="JD51" s="181"/>
      <c r="JE51" s="221"/>
      <c r="JF51" s="183"/>
      <c r="JG51" s="193"/>
      <c r="JH51" s="169"/>
      <c r="JI51" s="169"/>
      <c r="JL51" s="210"/>
      <c r="JM51" s="181"/>
      <c r="JN51" s="221"/>
      <c r="JO51" s="183"/>
      <c r="JP51" s="193"/>
      <c r="JQ51" s="169"/>
      <c r="JR51" s="169"/>
    </row>
    <row r="52" spans="2:278" ht="46.5" thickTop="1" thickBot="1">
      <c r="B52" s="210" t="s">
        <v>227</v>
      </c>
      <c r="C52" s="181" t="s">
        <v>228</v>
      </c>
      <c r="D52" s="221" t="s">
        <v>147</v>
      </c>
      <c r="E52" s="183">
        <v>20</v>
      </c>
      <c r="F52" s="193">
        <v>0</v>
      </c>
      <c r="G52" s="169">
        <f t="shared" si="2"/>
        <v>0</v>
      </c>
      <c r="H52" s="169"/>
      <c r="K52" s="210"/>
      <c r="L52" s="181"/>
      <c r="M52" s="221"/>
      <c r="N52" s="183"/>
      <c r="O52" s="193"/>
      <c r="P52" s="169"/>
      <c r="Q52" s="169"/>
      <c r="R52" s="101"/>
      <c r="S52" s="100"/>
      <c r="T52" s="210"/>
      <c r="U52" s="181"/>
      <c r="V52" s="221"/>
      <c r="W52" s="183"/>
      <c r="X52" s="193"/>
      <c r="Y52" s="169"/>
      <c r="Z52" s="169"/>
      <c r="AA52" s="100"/>
      <c r="AC52" s="210"/>
      <c r="AD52" s="181"/>
      <c r="AE52" s="221"/>
      <c r="AF52" s="183"/>
      <c r="AG52" s="193"/>
      <c r="AH52" s="169"/>
      <c r="AI52" s="169"/>
      <c r="AL52" s="210"/>
      <c r="AM52" s="181"/>
      <c r="AN52" s="221"/>
      <c r="AO52" s="183"/>
      <c r="AP52" s="193"/>
      <c r="AQ52" s="169"/>
      <c r="AR52" s="169"/>
      <c r="AU52" s="210"/>
      <c r="AV52" s="181"/>
      <c r="AW52" s="221"/>
      <c r="AX52" s="183"/>
      <c r="AY52" s="193"/>
      <c r="AZ52" s="169"/>
      <c r="BA52" s="169"/>
      <c r="BD52" s="210"/>
      <c r="BE52" s="181"/>
      <c r="BF52" s="221"/>
      <c r="BG52" s="183"/>
      <c r="BH52" s="193"/>
      <c r="BI52" s="169"/>
      <c r="BJ52" s="169"/>
      <c r="BM52" s="210"/>
      <c r="BN52" s="181"/>
      <c r="BO52" s="221"/>
      <c r="BP52" s="183"/>
      <c r="BQ52" s="193"/>
      <c r="BR52" s="169"/>
      <c r="BS52" s="169"/>
      <c r="BV52" s="210"/>
      <c r="BW52" s="181"/>
      <c r="BX52" s="221"/>
      <c r="BY52" s="183"/>
      <c r="BZ52" s="193"/>
      <c r="CA52" s="169"/>
      <c r="CB52" s="169"/>
      <c r="CE52" s="210"/>
      <c r="CF52" s="181"/>
      <c r="CG52" s="221"/>
      <c r="CH52" s="183"/>
      <c r="CI52" s="193"/>
      <c r="CJ52" s="169"/>
      <c r="CK52" s="169"/>
      <c r="CN52" s="210"/>
      <c r="CO52" s="181"/>
      <c r="CP52" s="221"/>
      <c r="CQ52" s="183"/>
      <c r="CR52" s="193"/>
      <c r="CS52" s="169"/>
      <c r="CT52" s="169"/>
      <c r="CW52" s="210"/>
      <c r="CX52" s="181"/>
      <c r="CY52" s="221"/>
      <c r="CZ52" s="183"/>
      <c r="DA52" s="193"/>
      <c r="DB52" s="169"/>
      <c r="DC52" s="169"/>
      <c r="DF52" s="210"/>
      <c r="DG52" s="181"/>
      <c r="DH52" s="221"/>
      <c r="DI52" s="183"/>
      <c r="DJ52" s="193"/>
      <c r="DK52" s="169"/>
      <c r="DL52" s="169"/>
      <c r="DO52" s="210"/>
      <c r="DP52" s="181"/>
      <c r="DQ52" s="221"/>
      <c r="DR52" s="183"/>
      <c r="DS52" s="193"/>
      <c r="DT52" s="169"/>
      <c r="DU52" s="169"/>
      <c r="DX52" s="210"/>
      <c r="DY52" s="181"/>
      <c r="DZ52" s="221"/>
      <c r="EA52" s="183"/>
      <c r="EB52" s="193"/>
      <c r="EC52" s="169"/>
      <c r="ED52" s="169"/>
      <c r="EG52" s="210"/>
      <c r="EH52" s="181"/>
      <c r="EI52" s="221"/>
      <c r="EJ52" s="183"/>
      <c r="EK52" s="193"/>
      <c r="EL52" s="169"/>
      <c r="EM52" s="169"/>
      <c r="EP52" s="210"/>
      <c r="EQ52" s="181"/>
      <c r="ER52" s="221"/>
      <c r="ES52" s="183"/>
      <c r="ET52" s="193"/>
      <c r="EU52" s="169"/>
      <c r="EV52" s="169"/>
      <c r="EY52" s="210"/>
      <c r="EZ52" s="181"/>
      <c r="FA52" s="221"/>
      <c r="FB52" s="183"/>
      <c r="FC52" s="193"/>
      <c r="FD52" s="169"/>
      <c r="FE52" s="169"/>
      <c r="FH52" s="210"/>
      <c r="FI52" s="181"/>
      <c r="FJ52" s="221"/>
      <c r="FK52" s="183"/>
      <c r="FL52" s="193"/>
      <c r="FM52" s="169"/>
      <c r="FN52" s="169"/>
      <c r="FO52" s="61"/>
      <c r="FP52" s="61"/>
      <c r="FQ52" s="210"/>
      <c r="FR52" s="181"/>
      <c r="FS52" s="221"/>
      <c r="FT52" s="183"/>
      <c r="FU52" s="193"/>
      <c r="FV52" s="169"/>
      <c r="FW52" s="169"/>
      <c r="FZ52" s="210"/>
      <c r="GA52" s="181"/>
      <c r="GB52" s="221"/>
      <c r="GC52" s="183"/>
      <c r="GD52" s="193"/>
      <c r="GE52" s="169"/>
      <c r="GF52" s="169"/>
      <c r="GI52" s="210"/>
      <c r="GJ52" s="181"/>
      <c r="GK52" s="221"/>
      <c r="GL52" s="183"/>
      <c r="GM52" s="193"/>
      <c r="GN52" s="169"/>
      <c r="GO52" s="169"/>
      <c r="GR52" s="210"/>
      <c r="GS52" s="181"/>
      <c r="GT52" s="221"/>
      <c r="GU52" s="183"/>
      <c r="GV52" s="193"/>
      <c r="GW52" s="169"/>
      <c r="GX52" s="169"/>
      <c r="GY52" s="61"/>
      <c r="GZ52" s="61"/>
      <c r="HA52" s="210"/>
      <c r="HB52" s="181"/>
      <c r="HC52" s="221"/>
      <c r="HD52" s="183"/>
      <c r="HE52" s="193"/>
      <c r="HF52" s="169"/>
      <c r="HG52" s="169"/>
      <c r="HJ52" s="210"/>
      <c r="HK52" s="181"/>
      <c r="HL52" s="221"/>
      <c r="HM52" s="183"/>
      <c r="HN52" s="193"/>
      <c r="HO52" s="169"/>
      <c r="HP52" s="169"/>
      <c r="HS52" s="210"/>
      <c r="HT52" s="181"/>
      <c r="HU52" s="221"/>
      <c r="HV52" s="183"/>
      <c r="HW52" s="193"/>
      <c r="HX52" s="169"/>
      <c r="HY52" s="169"/>
      <c r="IB52" s="210"/>
      <c r="IC52" s="181"/>
      <c r="ID52" s="221"/>
      <c r="IE52" s="183"/>
      <c r="IF52" s="193"/>
      <c r="IG52" s="169"/>
      <c r="IH52" s="169"/>
      <c r="II52" s="61"/>
      <c r="IJ52" s="61"/>
      <c r="IK52" s="210"/>
      <c r="IL52" s="181"/>
      <c r="IM52" s="221"/>
      <c r="IN52" s="183"/>
      <c r="IO52" s="193"/>
      <c r="IP52" s="169"/>
      <c r="IQ52" s="169"/>
      <c r="IT52" s="210"/>
      <c r="IU52" s="181"/>
      <c r="IV52" s="221"/>
      <c r="IW52" s="183"/>
      <c r="IX52" s="193"/>
      <c r="IY52" s="169"/>
      <c r="IZ52" s="169"/>
      <c r="JC52" s="210"/>
      <c r="JD52" s="181"/>
      <c r="JE52" s="221"/>
      <c r="JF52" s="183"/>
      <c r="JG52" s="193"/>
      <c r="JH52" s="169"/>
      <c r="JI52" s="169"/>
      <c r="JL52" s="210"/>
      <c r="JM52" s="181"/>
      <c r="JN52" s="221"/>
      <c r="JO52" s="183"/>
      <c r="JP52" s="193"/>
      <c r="JQ52" s="169"/>
      <c r="JR52" s="169"/>
    </row>
    <row r="53" spans="2:278" ht="16.5" thickTop="1" thickBot="1">
      <c r="B53" s="210" t="s">
        <v>229</v>
      </c>
      <c r="C53" s="181" t="s">
        <v>230</v>
      </c>
      <c r="D53" s="221" t="s">
        <v>147</v>
      </c>
      <c r="E53" s="183">
        <v>20</v>
      </c>
      <c r="F53" s="193">
        <v>0</v>
      </c>
      <c r="G53" s="169">
        <f t="shared" si="2"/>
        <v>0</v>
      </c>
      <c r="H53" s="169"/>
      <c r="K53" s="210"/>
      <c r="L53" s="181"/>
      <c r="M53" s="221"/>
      <c r="N53" s="183"/>
      <c r="O53" s="193"/>
      <c r="P53" s="169"/>
      <c r="Q53" s="169"/>
      <c r="R53" s="101"/>
      <c r="S53" s="100"/>
      <c r="T53" s="210"/>
      <c r="U53" s="181"/>
      <c r="V53" s="221"/>
      <c r="W53" s="183"/>
      <c r="X53" s="193"/>
      <c r="Y53" s="169"/>
      <c r="Z53" s="169"/>
      <c r="AA53" s="100"/>
      <c r="AC53" s="210"/>
      <c r="AD53" s="181"/>
      <c r="AE53" s="221"/>
      <c r="AF53" s="183"/>
      <c r="AG53" s="193"/>
      <c r="AH53" s="169"/>
      <c r="AI53" s="169"/>
      <c r="AL53" s="210"/>
      <c r="AM53" s="181"/>
      <c r="AN53" s="221"/>
      <c r="AO53" s="183"/>
      <c r="AP53" s="193"/>
      <c r="AQ53" s="169"/>
      <c r="AR53" s="169"/>
      <c r="AU53" s="210"/>
      <c r="AV53" s="181"/>
      <c r="AW53" s="221"/>
      <c r="AX53" s="183"/>
      <c r="AY53" s="193"/>
      <c r="AZ53" s="169"/>
      <c r="BA53" s="169"/>
      <c r="BD53" s="210"/>
      <c r="BE53" s="181"/>
      <c r="BF53" s="221"/>
      <c r="BG53" s="183"/>
      <c r="BH53" s="193"/>
      <c r="BI53" s="169"/>
      <c r="BJ53" s="169"/>
      <c r="BM53" s="210"/>
      <c r="BN53" s="181"/>
      <c r="BO53" s="221"/>
      <c r="BP53" s="183"/>
      <c r="BQ53" s="193"/>
      <c r="BR53" s="169"/>
      <c r="BS53" s="169"/>
      <c r="BV53" s="210"/>
      <c r="BW53" s="181"/>
      <c r="BX53" s="221"/>
      <c r="BY53" s="183"/>
      <c r="BZ53" s="193"/>
      <c r="CA53" s="169"/>
      <c r="CB53" s="169"/>
      <c r="CE53" s="210"/>
      <c r="CF53" s="181"/>
      <c r="CG53" s="221"/>
      <c r="CH53" s="183"/>
      <c r="CI53" s="193"/>
      <c r="CJ53" s="169"/>
      <c r="CK53" s="169"/>
      <c r="CN53" s="210"/>
      <c r="CO53" s="181"/>
      <c r="CP53" s="221"/>
      <c r="CQ53" s="183"/>
      <c r="CR53" s="193"/>
      <c r="CS53" s="169"/>
      <c r="CT53" s="169"/>
      <c r="CW53" s="210"/>
      <c r="CX53" s="181"/>
      <c r="CY53" s="221"/>
      <c r="CZ53" s="183"/>
      <c r="DA53" s="193"/>
      <c r="DB53" s="169"/>
      <c r="DC53" s="169"/>
      <c r="DF53" s="210"/>
      <c r="DG53" s="181"/>
      <c r="DH53" s="221"/>
      <c r="DI53" s="183"/>
      <c r="DJ53" s="193"/>
      <c r="DK53" s="169"/>
      <c r="DL53" s="169"/>
      <c r="DO53" s="210"/>
      <c r="DP53" s="181"/>
      <c r="DQ53" s="221"/>
      <c r="DR53" s="183"/>
      <c r="DS53" s="193"/>
      <c r="DT53" s="169"/>
      <c r="DU53" s="169"/>
      <c r="DX53" s="210"/>
      <c r="DY53" s="181"/>
      <c r="DZ53" s="221"/>
      <c r="EA53" s="183"/>
      <c r="EB53" s="193"/>
      <c r="EC53" s="169"/>
      <c r="ED53" s="169"/>
      <c r="EG53" s="210"/>
      <c r="EH53" s="181"/>
      <c r="EI53" s="221"/>
      <c r="EJ53" s="183"/>
      <c r="EK53" s="193"/>
      <c r="EL53" s="169"/>
      <c r="EM53" s="169"/>
      <c r="EP53" s="210"/>
      <c r="EQ53" s="181"/>
      <c r="ER53" s="221"/>
      <c r="ES53" s="183"/>
      <c r="ET53" s="193"/>
      <c r="EU53" s="169"/>
      <c r="EV53" s="169"/>
      <c r="EY53" s="210"/>
      <c r="EZ53" s="181"/>
      <c r="FA53" s="221"/>
      <c r="FB53" s="183"/>
      <c r="FC53" s="193"/>
      <c r="FD53" s="169"/>
      <c r="FE53" s="169"/>
      <c r="FH53" s="210"/>
      <c r="FI53" s="181"/>
      <c r="FJ53" s="221"/>
      <c r="FK53" s="183"/>
      <c r="FL53" s="193"/>
      <c r="FM53" s="169"/>
      <c r="FN53" s="169"/>
      <c r="FO53" s="61"/>
      <c r="FP53" s="61"/>
      <c r="FQ53" s="210"/>
      <c r="FR53" s="181"/>
      <c r="FS53" s="221"/>
      <c r="FT53" s="183"/>
      <c r="FU53" s="193"/>
      <c r="FV53" s="169"/>
      <c r="FW53" s="169"/>
      <c r="FZ53" s="210"/>
      <c r="GA53" s="181"/>
      <c r="GB53" s="221"/>
      <c r="GC53" s="183"/>
      <c r="GD53" s="193"/>
      <c r="GE53" s="169"/>
      <c r="GF53" s="169"/>
      <c r="GI53" s="210"/>
      <c r="GJ53" s="181"/>
      <c r="GK53" s="221"/>
      <c r="GL53" s="183"/>
      <c r="GM53" s="193"/>
      <c r="GN53" s="169"/>
      <c r="GO53" s="169"/>
      <c r="GR53" s="210"/>
      <c r="GS53" s="181"/>
      <c r="GT53" s="221"/>
      <c r="GU53" s="183"/>
      <c r="GV53" s="193"/>
      <c r="GW53" s="169"/>
      <c r="GX53" s="169"/>
      <c r="GY53" s="61"/>
      <c r="GZ53" s="61"/>
      <c r="HA53" s="210"/>
      <c r="HB53" s="181"/>
      <c r="HC53" s="221"/>
      <c r="HD53" s="183"/>
      <c r="HE53" s="193"/>
      <c r="HF53" s="169"/>
      <c r="HG53" s="169"/>
      <c r="HJ53" s="210"/>
      <c r="HK53" s="181"/>
      <c r="HL53" s="221"/>
      <c r="HM53" s="183"/>
      <c r="HN53" s="193"/>
      <c r="HO53" s="169"/>
      <c r="HP53" s="169"/>
      <c r="HS53" s="210"/>
      <c r="HT53" s="181"/>
      <c r="HU53" s="221"/>
      <c r="HV53" s="183"/>
      <c r="HW53" s="193"/>
      <c r="HX53" s="169"/>
      <c r="HY53" s="169"/>
      <c r="IB53" s="210"/>
      <c r="IC53" s="181"/>
      <c r="ID53" s="221"/>
      <c r="IE53" s="183"/>
      <c r="IF53" s="193"/>
      <c r="IG53" s="169"/>
      <c r="IH53" s="169"/>
      <c r="II53" s="61"/>
      <c r="IJ53" s="61"/>
      <c r="IK53" s="210"/>
      <c r="IL53" s="181"/>
      <c r="IM53" s="221"/>
      <c r="IN53" s="183"/>
      <c r="IO53" s="193"/>
      <c r="IP53" s="169"/>
      <c r="IQ53" s="169"/>
      <c r="IT53" s="210"/>
      <c r="IU53" s="181"/>
      <c r="IV53" s="221"/>
      <c r="IW53" s="183"/>
      <c r="IX53" s="193"/>
      <c r="IY53" s="169"/>
      <c r="IZ53" s="169"/>
      <c r="JC53" s="210"/>
      <c r="JD53" s="181"/>
      <c r="JE53" s="221"/>
      <c r="JF53" s="183"/>
      <c r="JG53" s="193"/>
      <c r="JH53" s="169"/>
      <c r="JI53" s="169"/>
      <c r="JL53" s="210"/>
      <c r="JM53" s="181"/>
      <c r="JN53" s="221"/>
      <c r="JO53" s="183"/>
      <c r="JP53" s="193"/>
      <c r="JQ53" s="169"/>
      <c r="JR53" s="169"/>
    </row>
    <row r="54" spans="2:278" ht="16.5" thickTop="1" thickBot="1">
      <c r="B54" s="223">
        <v>7.5</v>
      </c>
      <c r="C54" s="217" t="s">
        <v>231</v>
      </c>
      <c r="D54" s="221"/>
      <c r="E54" s="183"/>
      <c r="F54" s="219"/>
      <c r="G54" s="220"/>
      <c r="H54" s="220"/>
      <c r="K54" s="223"/>
      <c r="L54" s="217"/>
      <c r="M54" s="221"/>
      <c r="N54" s="183"/>
      <c r="O54" s="219"/>
      <c r="P54" s="220"/>
      <c r="Q54" s="220"/>
      <c r="R54" s="101"/>
      <c r="S54" s="100"/>
      <c r="T54" s="223"/>
      <c r="U54" s="217"/>
      <c r="V54" s="221"/>
      <c r="W54" s="183"/>
      <c r="X54" s="219"/>
      <c r="Y54" s="220"/>
      <c r="Z54" s="220"/>
      <c r="AA54" s="100"/>
      <c r="AC54" s="223"/>
      <c r="AD54" s="217"/>
      <c r="AE54" s="221"/>
      <c r="AF54" s="183"/>
      <c r="AG54" s="219"/>
      <c r="AH54" s="220"/>
      <c r="AI54" s="220"/>
      <c r="AL54" s="223"/>
      <c r="AM54" s="217"/>
      <c r="AN54" s="221"/>
      <c r="AO54" s="183"/>
      <c r="AP54" s="219"/>
      <c r="AQ54" s="220"/>
      <c r="AR54" s="220"/>
      <c r="AU54" s="223"/>
      <c r="AV54" s="217"/>
      <c r="AW54" s="221"/>
      <c r="AX54" s="183"/>
      <c r="AY54" s="219"/>
      <c r="AZ54" s="220"/>
      <c r="BA54" s="220"/>
      <c r="BD54" s="223"/>
      <c r="BE54" s="217"/>
      <c r="BF54" s="221"/>
      <c r="BG54" s="183"/>
      <c r="BH54" s="219"/>
      <c r="BI54" s="220"/>
      <c r="BJ54" s="220"/>
      <c r="BM54" s="223"/>
      <c r="BN54" s="217"/>
      <c r="BO54" s="221"/>
      <c r="BP54" s="183"/>
      <c r="BQ54" s="219"/>
      <c r="BR54" s="220"/>
      <c r="BS54" s="220"/>
      <c r="BV54" s="223"/>
      <c r="BW54" s="217"/>
      <c r="BX54" s="221"/>
      <c r="BY54" s="183"/>
      <c r="BZ54" s="219"/>
      <c r="CA54" s="220"/>
      <c r="CB54" s="220"/>
      <c r="CE54" s="223"/>
      <c r="CF54" s="217"/>
      <c r="CG54" s="221"/>
      <c r="CH54" s="183"/>
      <c r="CI54" s="219"/>
      <c r="CJ54" s="220"/>
      <c r="CK54" s="220"/>
      <c r="CN54" s="223"/>
      <c r="CO54" s="217"/>
      <c r="CP54" s="221"/>
      <c r="CQ54" s="183"/>
      <c r="CR54" s="219"/>
      <c r="CS54" s="220"/>
      <c r="CT54" s="220"/>
      <c r="CW54" s="223"/>
      <c r="CX54" s="217"/>
      <c r="CY54" s="221"/>
      <c r="CZ54" s="183"/>
      <c r="DA54" s="219"/>
      <c r="DB54" s="220"/>
      <c r="DC54" s="220"/>
      <c r="DF54" s="223"/>
      <c r="DG54" s="217"/>
      <c r="DH54" s="221"/>
      <c r="DI54" s="183"/>
      <c r="DJ54" s="219"/>
      <c r="DK54" s="220"/>
      <c r="DL54" s="220"/>
      <c r="DO54" s="223"/>
      <c r="DP54" s="217"/>
      <c r="DQ54" s="221"/>
      <c r="DR54" s="183"/>
      <c r="DS54" s="219"/>
      <c r="DT54" s="220"/>
      <c r="DU54" s="220"/>
      <c r="DX54" s="223"/>
      <c r="DY54" s="217"/>
      <c r="DZ54" s="221"/>
      <c r="EA54" s="183"/>
      <c r="EB54" s="219"/>
      <c r="EC54" s="220"/>
      <c r="ED54" s="220"/>
      <c r="EG54" s="223"/>
      <c r="EH54" s="217"/>
      <c r="EI54" s="221"/>
      <c r="EJ54" s="183"/>
      <c r="EK54" s="219"/>
      <c r="EL54" s="220"/>
      <c r="EM54" s="220"/>
      <c r="EP54" s="223"/>
      <c r="EQ54" s="217"/>
      <c r="ER54" s="221"/>
      <c r="ES54" s="183"/>
      <c r="ET54" s="219"/>
      <c r="EU54" s="220"/>
      <c r="EV54" s="220"/>
      <c r="EY54" s="223"/>
      <c r="EZ54" s="217"/>
      <c r="FA54" s="221"/>
      <c r="FB54" s="183"/>
      <c r="FC54" s="219"/>
      <c r="FD54" s="220"/>
      <c r="FE54" s="220"/>
      <c r="FH54" s="223"/>
      <c r="FI54" s="217"/>
      <c r="FJ54" s="221"/>
      <c r="FK54" s="183"/>
      <c r="FL54" s="219"/>
      <c r="FM54" s="220"/>
      <c r="FN54" s="220"/>
      <c r="FO54" s="61"/>
      <c r="FP54" s="61"/>
      <c r="FQ54" s="223"/>
      <c r="FR54" s="217"/>
      <c r="FS54" s="221"/>
      <c r="FT54" s="183"/>
      <c r="FU54" s="219"/>
      <c r="FV54" s="220"/>
      <c r="FW54" s="220"/>
      <c r="FZ54" s="223"/>
      <c r="GA54" s="217"/>
      <c r="GB54" s="221"/>
      <c r="GC54" s="183"/>
      <c r="GD54" s="219"/>
      <c r="GE54" s="220"/>
      <c r="GF54" s="220"/>
      <c r="GI54" s="223"/>
      <c r="GJ54" s="217"/>
      <c r="GK54" s="221"/>
      <c r="GL54" s="183"/>
      <c r="GM54" s="219"/>
      <c r="GN54" s="220"/>
      <c r="GO54" s="220"/>
      <c r="GR54" s="223"/>
      <c r="GS54" s="217"/>
      <c r="GT54" s="221"/>
      <c r="GU54" s="183"/>
      <c r="GV54" s="219"/>
      <c r="GW54" s="220"/>
      <c r="GX54" s="220"/>
      <c r="GY54" s="61"/>
      <c r="GZ54" s="61"/>
      <c r="HA54" s="223"/>
      <c r="HB54" s="217"/>
      <c r="HC54" s="221"/>
      <c r="HD54" s="183"/>
      <c r="HE54" s="219"/>
      <c r="HF54" s="220"/>
      <c r="HG54" s="220"/>
      <c r="HJ54" s="223"/>
      <c r="HK54" s="217"/>
      <c r="HL54" s="221"/>
      <c r="HM54" s="183"/>
      <c r="HN54" s="219"/>
      <c r="HO54" s="220"/>
      <c r="HP54" s="220"/>
      <c r="HS54" s="223"/>
      <c r="HT54" s="217"/>
      <c r="HU54" s="221"/>
      <c r="HV54" s="183"/>
      <c r="HW54" s="219"/>
      <c r="HX54" s="220"/>
      <c r="HY54" s="220"/>
      <c r="IB54" s="223"/>
      <c r="IC54" s="217"/>
      <c r="ID54" s="221"/>
      <c r="IE54" s="183"/>
      <c r="IF54" s="219"/>
      <c r="IG54" s="220"/>
      <c r="IH54" s="220"/>
      <c r="II54" s="61"/>
      <c r="IJ54" s="61"/>
      <c r="IK54" s="223"/>
      <c r="IL54" s="217"/>
      <c r="IM54" s="221"/>
      <c r="IN54" s="183"/>
      <c r="IO54" s="219"/>
      <c r="IP54" s="220"/>
      <c r="IQ54" s="220"/>
      <c r="IT54" s="223"/>
      <c r="IU54" s="217"/>
      <c r="IV54" s="221"/>
      <c r="IW54" s="183"/>
      <c r="IX54" s="219"/>
      <c r="IY54" s="220"/>
      <c r="IZ54" s="220"/>
      <c r="JC54" s="223"/>
      <c r="JD54" s="217"/>
      <c r="JE54" s="221"/>
      <c r="JF54" s="183"/>
      <c r="JG54" s="219"/>
      <c r="JH54" s="220"/>
      <c r="JI54" s="220"/>
      <c r="JL54" s="223"/>
      <c r="JM54" s="217"/>
      <c r="JN54" s="221"/>
      <c r="JO54" s="183"/>
      <c r="JP54" s="219"/>
      <c r="JQ54" s="220"/>
      <c r="JR54" s="220"/>
    </row>
    <row r="55" spans="2:278" ht="31.5" thickTop="1" thickBot="1">
      <c r="B55" s="225"/>
      <c r="C55" s="181" t="s">
        <v>232</v>
      </c>
      <c r="D55" s="221"/>
      <c r="E55" s="183"/>
      <c r="F55" s="219"/>
      <c r="G55" s="220"/>
      <c r="H55" s="220"/>
      <c r="K55" s="225"/>
      <c r="L55" s="181"/>
      <c r="M55" s="221"/>
      <c r="N55" s="183"/>
      <c r="O55" s="219"/>
      <c r="P55" s="220"/>
      <c r="Q55" s="220"/>
      <c r="R55" s="101"/>
      <c r="S55" s="100"/>
      <c r="T55" s="225"/>
      <c r="U55" s="181"/>
      <c r="V55" s="221"/>
      <c r="W55" s="183"/>
      <c r="X55" s="219"/>
      <c r="Y55" s="220"/>
      <c r="Z55" s="220"/>
      <c r="AA55" s="100"/>
      <c r="AC55" s="225"/>
      <c r="AD55" s="181"/>
      <c r="AE55" s="221"/>
      <c r="AF55" s="183"/>
      <c r="AG55" s="219"/>
      <c r="AH55" s="220"/>
      <c r="AI55" s="220"/>
      <c r="AL55" s="225"/>
      <c r="AM55" s="181"/>
      <c r="AN55" s="221"/>
      <c r="AO55" s="183"/>
      <c r="AP55" s="219"/>
      <c r="AQ55" s="220"/>
      <c r="AR55" s="220"/>
      <c r="AU55" s="225"/>
      <c r="AV55" s="181"/>
      <c r="AW55" s="221"/>
      <c r="AX55" s="183"/>
      <c r="AY55" s="219"/>
      <c r="AZ55" s="220"/>
      <c r="BA55" s="220"/>
      <c r="BD55" s="225"/>
      <c r="BE55" s="181"/>
      <c r="BF55" s="221"/>
      <c r="BG55" s="183"/>
      <c r="BH55" s="219"/>
      <c r="BI55" s="220"/>
      <c r="BJ55" s="220"/>
      <c r="BM55" s="225"/>
      <c r="BN55" s="181"/>
      <c r="BO55" s="221"/>
      <c r="BP55" s="183"/>
      <c r="BQ55" s="219"/>
      <c r="BR55" s="220"/>
      <c r="BS55" s="220"/>
      <c r="BV55" s="225"/>
      <c r="BW55" s="181"/>
      <c r="BX55" s="221"/>
      <c r="BY55" s="183"/>
      <c r="BZ55" s="219"/>
      <c r="CA55" s="220"/>
      <c r="CB55" s="220"/>
      <c r="CE55" s="225"/>
      <c r="CF55" s="181"/>
      <c r="CG55" s="221"/>
      <c r="CH55" s="183"/>
      <c r="CI55" s="219"/>
      <c r="CJ55" s="220"/>
      <c r="CK55" s="220"/>
      <c r="CN55" s="225"/>
      <c r="CO55" s="181"/>
      <c r="CP55" s="221"/>
      <c r="CQ55" s="183"/>
      <c r="CR55" s="219"/>
      <c r="CS55" s="220"/>
      <c r="CT55" s="220"/>
      <c r="CW55" s="225"/>
      <c r="CX55" s="181"/>
      <c r="CY55" s="221"/>
      <c r="CZ55" s="183"/>
      <c r="DA55" s="219"/>
      <c r="DB55" s="220"/>
      <c r="DC55" s="220"/>
      <c r="DF55" s="225"/>
      <c r="DG55" s="181"/>
      <c r="DH55" s="221"/>
      <c r="DI55" s="183"/>
      <c r="DJ55" s="219"/>
      <c r="DK55" s="220"/>
      <c r="DL55" s="220"/>
      <c r="DO55" s="225"/>
      <c r="DP55" s="181"/>
      <c r="DQ55" s="221"/>
      <c r="DR55" s="183"/>
      <c r="DS55" s="219"/>
      <c r="DT55" s="220"/>
      <c r="DU55" s="220"/>
      <c r="DX55" s="225"/>
      <c r="DY55" s="181"/>
      <c r="DZ55" s="221"/>
      <c r="EA55" s="183"/>
      <c r="EB55" s="219"/>
      <c r="EC55" s="220"/>
      <c r="ED55" s="220"/>
      <c r="EG55" s="225"/>
      <c r="EH55" s="181"/>
      <c r="EI55" s="221"/>
      <c r="EJ55" s="183"/>
      <c r="EK55" s="219"/>
      <c r="EL55" s="220"/>
      <c r="EM55" s="220"/>
      <c r="EP55" s="225"/>
      <c r="EQ55" s="181"/>
      <c r="ER55" s="221"/>
      <c r="ES55" s="183"/>
      <c r="ET55" s="219"/>
      <c r="EU55" s="220"/>
      <c r="EV55" s="220"/>
      <c r="EY55" s="225"/>
      <c r="EZ55" s="181"/>
      <c r="FA55" s="221"/>
      <c r="FB55" s="183"/>
      <c r="FC55" s="219"/>
      <c r="FD55" s="220"/>
      <c r="FE55" s="220"/>
      <c r="FH55" s="225"/>
      <c r="FI55" s="181"/>
      <c r="FJ55" s="221"/>
      <c r="FK55" s="183"/>
      <c r="FL55" s="219"/>
      <c r="FM55" s="220"/>
      <c r="FN55" s="220"/>
      <c r="FO55" s="61"/>
      <c r="FP55" s="61"/>
      <c r="FQ55" s="225"/>
      <c r="FR55" s="181"/>
      <c r="FS55" s="221"/>
      <c r="FT55" s="183"/>
      <c r="FU55" s="219"/>
      <c r="FV55" s="220"/>
      <c r="FW55" s="220"/>
      <c r="FZ55" s="225"/>
      <c r="GA55" s="181"/>
      <c r="GB55" s="221"/>
      <c r="GC55" s="183"/>
      <c r="GD55" s="219"/>
      <c r="GE55" s="220"/>
      <c r="GF55" s="220"/>
      <c r="GI55" s="225"/>
      <c r="GJ55" s="181"/>
      <c r="GK55" s="221"/>
      <c r="GL55" s="183"/>
      <c r="GM55" s="219"/>
      <c r="GN55" s="220"/>
      <c r="GO55" s="220"/>
      <c r="GR55" s="225"/>
      <c r="GS55" s="181"/>
      <c r="GT55" s="221"/>
      <c r="GU55" s="183"/>
      <c r="GV55" s="219"/>
      <c r="GW55" s="220"/>
      <c r="GX55" s="220"/>
      <c r="GY55" s="61"/>
      <c r="GZ55" s="61"/>
      <c r="HA55" s="225"/>
      <c r="HB55" s="181"/>
      <c r="HC55" s="221"/>
      <c r="HD55" s="183"/>
      <c r="HE55" s="219"/>
      <c r="HF55" s="220"/>
      <c r="HG55" s="220"/>
      <c r="HJ55" s="225"/>
      <c r="HK55" s="181"/>
      <c r="HL55" s="221"/>
      <c r="HM55" s="183"/>
      <c r="HN55" s="219"/>
      <c r="HO55" s="220"/>
      <c r="HP55" s="220"/>
      <c r="HS55" s="225"/>
      <c r="HT55" s="181"/>
      <c r="HU55" s="221"/>
      <c r="HV55" s="183"/>
      <c r="HW55" s="219"/>
      <c r="HX55" s="220"/>
      <c r="HY55" s="220"/>
      <c r="IB55" s="225"/>
      <c r="IC55" s="181"/>
      <c r="ID55" s="221"/>
      <c r="IE55" s="183"/>
      <c r="IF55" s="219"/>
      <c r="IG55" s="220"/>
      <c r="IH55" s="220"/>
      <c r="II55" s="61"/>
      <c r="IJ55" s="61"/>
      <c r="IK55" s="225"/>
      <c r="IL55" s="181"/>
      <c r="IM55" s="221"/>
      <c r="IN55" s="183"/>
      <c r="IO55" s="219"/>
      <c r="IP55" s="220"/>
      <c r="IQ55" s="220"/>
      <c r="IT55" s="225"/>
      <c r="IU55" s="181"/>
      <c r="IV55" s="221"/>
      <c r="IW55" s="183"/>
      <c r="IX55" s="219"/>
      <c r="IY55" s="220"/>
      <c r="IZ55" s="220"/>
      <c r="JC55" s="225"/>
      <c r="JD55" s="181"/>
      <c r="JE55" s="221"/>
      <c r="JF55" s="183"/>
      <c r="JG55" s="219"/>
      <c r="JH55" s="220"/>
      <c r="JI55" s="220"/>
      <c r="JL55" s="225"/>
      <c r="JM55" s="181"/>
      <c r="JN55" s="221"/>
      <c r="JO55" s="183"/>
      <c r="JP55" s="219"/>
      <c r="JQ55" s="220"/>
      <c r="JR55" s="220"/>
    </row>
    <row r="56" spans="2:278" ht="31.5" thickTop="1" thickBot="1">
      <c r="B56" s="225" t="s">
        <v>233</v>
      </c>
      <c r="C56" s="181" t="s">
        <v>234</v>
      </c>
      <c r="D56" s="222" t="s">
        <v>235</v>
      </c>
      <c r="E56" s="183">
        <v>1600</v>
      </c>
      <c r="F56" s="193">
        <v>0</v>
      </c>
      <c r="G56" s="169">
        <f>ROUND((F56*E56),0)</f>
        <v>0</v>
      </c>
      <c r="H56" s="169"/>
      <c r="K56" s="225"/>
      <c r="L56" s="181"/>
      <c r="M56" s="222"/>
      <c r="N56" s="183"/>
      <c r="O56" s="193"/>
      <c r="P56" s="169"/>
      <c r="Q56" s="169"/>
      <c r="R56" s="101"/>
      <c r="S56" s="100"/>
      <c r="T56" s="225"/>
      <c r="U56" s="181"/>
      <c r="V56" s="222"/>
      <c r="W56" s="183"/>
      <c r="X56" s="193"/>
      <c r="Y56" s="169"/>
      <c r="Z56" s="169"/>
      <c r="AA56" s="100"/>
      <c r="AC56" s="225"/>
      <c r="AD56" s="181"/>
      <c r="AE56" s="222"/>
      <c r="AF56" s="183"/>
      <c r="AG56" s="193"/>
      <c r="AH56" s="169"/>
      <c r="AI56" s="169"/>
      <c r="AL56" s="225"/>
      <c r="AM56" s="181"/>
      <c r="AN56" s="222"/>
      <c r="AO56" s="183"/>
      <c r="AP56" s="193"/>
      <c r="AQ56" s="169"/>
      <c r="AR56" s="169"/>
      <c r="AU56" s="225"/>
      <c r="AV56" s="181"/>
      <c r="AW56" s="222"/>
      <c r="AX56" s="183"/>
      <c r="AY56" s="193"/>
      <c r="AZ56" s="169"/>
      <c r="BA56" s="169"/>
      <c r="BD56" s="225"/>
      <c r="BE56" s="181"/>
      <c r="BF56" s="222"/>
      <c r="BG56" s="183"/>
      <c r="BH56" s="193"/>
      <c r="BI56" s="169"/>
      <c r="BJ56" s="169"/>
      <c r="BM56" s="225"/>
      <c r="BN56" s="181"/>
      <c r="BO56" s="222"/>
      <c r="BP56" s="183"/>
      <c r="BQ56" s="193"/>
      <c r="BR56" s="169"/>
      <c r="BS56" s="169"/>
      <c r="BV56" s="225"/>
      <c r="BW56" s="181"/>
      <c r="BX56" s="222"/>
      <c r="BY56" s="183"/>
      <c r="BZ56" s="193"/>
      <c r="CA56" s="169"/>
      <c r="CB56" s="169"/>
      <c r="CE56" s="225"/>
      <c r="CF56" s="181"/>
      <c r="CG56" s="222"/>
      <c r="CH56" s="183"/>
      <c r="CI56" s="193"/>
      <c r="CJ56" s="169"/>
      <c r="CK56" s="169"/>
      <c r="CN56" s="225"/>
      <c r="CO56" s="181"/>
      <c r="CP56" s="222"/>
      <c r="CQ56" s="183"/>
      <c r="CR56" s="193"/>
      <c r="CS56" s="169"/>
      <c r="CT56" s="169"/>
      <c r="CW56" s="225"/>
      <c r="CX56" s="181"/>
      <c r="CY56" s="222"/>
      <c r="CZ56" s="183"/>
      <c r="DA56" s="193"/>
      <c r="DB56" s="169"/>
      <c r="DC56" s="169"/>
      <c r="DF56" s="225"/>
      <c r="DG56" s="181"/>
      <c r="DH56" s="222"/>
      <c r="DI56" s="183"/>
      <c r="DJ56" s="193"/>
      <c r="DK56" s="169"/>
      <c r="DL56" s="169"/>
      <c r="DO56" s="225"/>
      <c r="DP56" s="181"/>
      <c r="DQ56" s="222"/>
      <c r="DR56" s="183"/>
      <c r="DS56" s="193"/>
      <c r="DT56" s="169"/>
      <c r="DU56" s="169"/>
      <c r="DX56" s="225"/>
      <c r="DY56" s="181"/>
      <c r="DZ56" s="222"/>
      <c r="EA56" s="183"/>
      <c r="EB56" s="193"/>
      <c r="EC56" s="169"/>
      <c r="ED56" s="169"/>
      <c r="EG56" s="225"/>
      <c r="EH56" s="181"/>
      <c r="EI56" s="222"/>
      <c r="EJ56" s="183"/>
      <c r="EK56" s="193"/>
      <c r="EL56" s="169"/>
      <c r="EM56" s="169"/>
      <c r="EP56" s="225"/>
      <c r="EQ56" s="181"/>
      <c r="ER56" s="222"/>
      <c r="ES56" s="183"/>
      <c r="ET56" s="193"/>
      <c r="EU56" s="169"/>
      <c r="EV56" s="169"/>
      <c r="EY56" s="225"/>
      <c r="EZ56" s="181"/>
      <c r="FA56" s="222"/>
      <c r="FB56" s="183"/>
      <c r="FC56" s="193"/>
      <c r="FD56" s="169"/>
      <c r="FE56" s="169"/>
      <c r="FH56" s="225"/>
      <c r="FI56" s="181"/>
      <c r="FJ56" s="222"/>
      <c r="FK56" s="183"/>
      <c r="FL56" s="193"/>
      <c r="FM56" s="169"/>
      <c r="FN56" s="169"/>
      <c r="FO56" s="61"/>
      <c r="FP56" s="61"/>
      <c r="FQ56" s="225"/>
      <c r="FR56" s="181"/>
      <c r="FS56" s="222"/>
      <c r="FT56" s="183"/>
      <c r="FU56" s="193"/>
      <c r="FV56" s="169"/>
      <c r="FW56" s="169"/>
      <c r="FZ56" s="225"/>
      <c r="GA56" s="181"/>
      <c r="GB56" s="222"/>
      <c r="GC56" s="183"/>
      <c r="GD56" s="193"/>
      <c r="GE56" s="169"/>
      <c r="GF56" s="169"/>
      <c r="GI56" s="225"/>
      <c r="GJ56" s="181"/>
      <c r="GK56" s="222"/>
      <c r="GL56" s="183"/>
      <c r="GM56" s="193"/>
      <c r="GN56" s="169"/>
      <c r="GO56" s="169"/>
      <c r="GR56" s="225"/>
      <c r="GS56" s="181"/>
      <c r="GT56" s="222"/>
      <c r="GU56" s="183"/>
      <c r="GV56" s="193"/>
      <c r="GW56" s="169"/>
      <c r="GX56" s="169"/>
      <c r="GY56" s="61"/>
      <c r="GZ56" s="61"/>
      <c r="HA56" s="225"/>
      <c r="HB56" s="181"/>
      <c r="HC56" s="222"/>
      <c r="HD56" s="183"/>
      <c r="HE56" s="193"/>
      <c r="HF56" s="169"/>
      <c r="HG56" s="169"/>
      <c r="HJ56" s="225"/>
      <c r="HK56" s="181"/>
      <c r="HL56" s="222"/>
      <c r="HM56" s="183"/>
      <c r="HN56" s="193"/>
      <c r="HO56" s="169"/>
      <c r="HP56" s="169"/>
      <c r="HS56" s="225"/>
      <c r="HT56" s="181"/>
      <c r="HU56" s="222"/>
      <c r="HV56" s="183"/>
      <c r="HW56" s="193"/>
      <c r="HX56" s="169"/>
      <c r="HY56" s="169"/>
      <c r="IB56" s="225"/>
      <c r="IC56" s="181"/>
      <c r="ID56" s="222"/>
      <c r="IE56" s="183"/>
      <c r="IF56" s="193"/>
      <c r="IG56" s="169"/>
      <c r="IH56" s="169"/>
      <c r="II56" s="61"/>
      <c r="IJ56" s="61"/>
      <c r="IK56" s="225"/>
      <c r="IL56" s="181"/>
      <c r="IM56" s="222"/>
      <c r="IN56" s="183"/>
      <c r="IO56" s="193"/>
      <c r="IP56" s="169"/>
      <c r="IQ56" s="169"/>
      <c r="IT56" s="225"/>
      <c r="IU56" s="181"/>
      <c r="IV56" s="222"/>
      <c r="IW56" s="183"/>
      <c r="IX56" s="193"/>
      <c r="IY56" s="169"/>
      <c r="IZ56" s="169"/>
      <c r="JC56" s="225"/>
      <c r="JD56" s="181"/>
      <c r="JE56" s="222"/>
      <c r="JF56" s="183"/>
      <c r="JG56" s="193"/>
      <c r="JH56" s="169"/>
      <c r="JI56" s="169"/>
      <c r="JL56" s="225"/>
      <c r="JM56" s="181"/>
      <c r="JN56" s="222"/>
      <c r="JO56" s="183"/>
      <c r="JP56" s="193"/>
      <c r="JQ56" s="169"/>
      <c r="JR56" s="169"/>
    </row>
    <row r="57" spans="2:278" ht="31.5" thickTop="1" thickBot="1">
      <c r="B57" s="225" t="s">
        <v>236</v>
      </c>
      <c r="C57" s="181" t="s">
        <v>237</v>
      </c>
      <c r="D57" s="222" t="s">
        <v>235</v>
      </c>
      <c r="E57" s="183">
        <v>1400</v>
      </c>
      <c r="F57" s="193">
        <v>0</v>
      </c>
      <c r="G57" s="169">
        <f>ROUND((F57*E57),0)</f>
        <v>0</v>
      </c>
      <c r="H57" s="169"/>
      <c r="K57" s="225"/>
      <c r="L57" s="181"/>
      <c r="M57" s="222"/>
      <c r="N57" s="183"/>
      <c r="O57" s="193"/>
      <c r="P57" s="169"/>
      <c r="Q57" s="169"/>
      <c r="R57" s="101"/>
      <c r="S57" s="100"/>
      <c r="T57" s="225"/>
      <c r="U57" s="181"/>
      <c r="V57" s="222"/>
      <c r="W57" s="183"/>
      <c r="X57" s="193"/>
      <c r="Y57" s="169"/>
      <c r="Z57" s="169"/>
      <c r="AA57" s="100"/>
      <c r="AC57" s="225"/>
      <c r="AD57" s="181"/>
      <c r="AE57" s="222"/>
      <c r="AF57" s="183"/>
      <c r="AG57" s="193"/>
      <c r="AH57" s="169"/>
      <c r="AI57" s="169"/>
      <c r="AL57" s="225"/>
      <c r="AM57" s="181"/>
      <c r="AN57" s="222"/>
      <c r="AO57" s="183"/>
      <c r="AP57" s="193"/>
      <c r="AQ57" s="169"/>
      <c r="AR57" s="169"/>
      <c r="AU57" s="225"/>
      <c r="AV57" s="181"/>
      <c r="AW57" s="222"/>
      <c r="AX57" s="183"/>
      <c r="AY57" s="193"/>
      <c r="AZ57" s="169"/>
      <c r="BA57" s="169"/>
      <c r="BD57" s="225"/>
      <c r="BE57" s="181"/>
      <c r="BF57" s="222"/>
      <c r="BG57" s="183"/>
      <c r="BH57" s="193"/>
      <c r="BI57" s="169"/>
      <c r="BJ57" s="169"/>
      <c r="BM57" s="225"/>
      <c r="BN57" s="181"/>
      <c r="BO57" s="222"/>
      <c r="BP57" s="183"/>
      <c r="BQ57" s="193"/>
      <c r="BR57" s="169"/>
      <c r="BS57" s="169"/>
      <c r="BV57" s="225"/>
      <c r="BW57" s="181"/>
      <c r="BX57" s="222"/>
      <c r="BY57" s="183"/>
      <c r="BZ57" s="193"/>
      <c r="CA57" s="169"/>
      <c r="CB57" s="169"/>
      <c r="CE57" s="225"/>
      <c r="CF57" s="181"/>
      <c r="CG57" s="222"/>
      <c r="CH57" s="183"/>
      <c r="CI57" s="193"/>
      <c r="CJ57" s="169"/>
      <c r="CK57" s="169"/>
      <c r="CN57" s="225"/>
      <c r="CO57" s="181"/>
      <c r="CP57" s="222"/>
      <c r="CQ57" s="183"/>
      <c r="CR57" s="193"/>
      <c r="CS57" s="169"/>
      <c r="CT57" s="169"/>
      <c r="CW57" s="225"/>
      <c r="CX57" s="181"/>
      <c r="CY57" s="222"/>
      <c r="CZ57" s="183"/>
      <c r="DA57" s="193"/>
      <c r="DB57" s="169"/>
      <c r="DC57" s="169"/>
      <c r="DF57" s="225"/>
      <c r="DG57" s="181"/>
      <c r="DH57" s="222"/>
      <c r="DI57" s="183"/>
      <c r="DJ57" s="193"/>
      <c r="DK57" s="169"/>
      <c r="DL57" s="169"/>
      <c r="DO57" s="225"/>
      <c r="DP57" s="181"/>
      <c r="DQ57" s="222"/>
      <c r="DR57" s="183"/>
      <c r="DS57" s="193"/>
      <c r="DT57" s="169"/>
      <c r="DU57" s="169"/>
      <c r="DX57" s="225"/>
      <c r="DY57" s="181"/>
      <c r="DZ57" s="222"/>
      <c r="EA57" s="183"/>
      <c r="EB57" s="193"/>
      <c r="EC57" s="169"/>
      <c r="ED57" s="169"/>
      <c r="EG57" s="225"/>
      <c r="EH57" s="181"/>
      <c r="EI57" s="222"/>
      <c r="EJ57" s="183"/>
      <c r="EK57" s="193"/>
      <c r="EL57" s="169"/>
      <c r="EM57" s="169"/>
      <c r="EP57" s="225"/>
      <c r="EQ57" s="181"/>
      <c r="ER57" s="222"/>
      <c r="ES57" s="183"/>
      <c r="ET57" s="193"/>
      <c r="EU57" s="169"/>
      <c r="EV57" s="169"/>
      <c r="EY57" s="225"/>
      <c r="EZ57" s="181"/>
      <c r="FA57" s="222"/>
      <c r="FB57" s="183"/>
      <c r="FC57" s="193"/>
      <c r="FD57" s="169"/>
      <c r="FE57" s="169"/>
      <c r="FH57" s="225"/>
      <c r="FI57" s="181"/>
      <c r="FJ57" s="222"/>
      <c r="FK57" s="183"/>
      <c r="FL57" s="193"/>
      <c r="FM57" s="169"/>
      <c r="FN57" s="169"/>
      <c r="FO57" s="61"/>
      <c r="FP57" s="61"/>
      <c r="FQ57" s="225"/>
      <c r="FR57" s="181"/>
      <c r="FS57" s="222"/>
      <c r="FT57" s="183"/>
      <c r="FU57" s="193"/>
      <c r="FV57" s="169"/>
      <c r="FW57" s="169"/>
      <c r="FZ57" s="225"/>
      <c r="GA57" s="181"/>
      <c r="GB57" s="222"/>
      <c r="GC57" s="183"/>
      <c r="GD57" s="193"/>
      <c r="GE57" s="169"/>
      <c r="GF57" s="169"/>
      <c r="GI57" s="225"/>
      <c r="GJ57" s="181"/>
      <c r="GK57" s="222"/>
      <c r="GL57" s="183"/>
      <c r="GM57" s="193"/>
      <c r="GN57" s="169"/>
      <c r="GO57" s="169"/>
      <c r="GR57" s="225"/>
      <c r="GS57" s="181"/>
      <c r="GT57" s="222"/>
      <c r="GU57" s="183"/>
      <c r="GV57" s="193"/>
      <c r="GW57" s="169"/>
      <c r="GX57" s="169"/>
      <c r="GY57" s="61"/>
      <c r="GZ57" s="61"/>
      <c r="HA57" s="225"/>
      <c r="HB57" s="181"/>
      <c r="HC57" s="222"/>
      <c r="HD57" s="183"/>
      <c r="HE57" s="193"/>
      <c r="HF57" s="169"/>
      <c r="HG57" s="169"/>
      <c r="HJ57" s="225"/>
      <c r="HK57" s="181"/>
      <c r="HL57" s="222"/>
      <c r="HM57" s="183"/>
      <c r="HN57" s="193"/>
      <c r="HO57" s="169"/>
      <c r="HP57" s="169"/>
      <c r="HS57" s="225"/>
      <c r="HT57" s="181"/>
      <c r="HU57" s="222"/>
      <c r="HV57" s="183"/>
      <c r="HW57" s="193"/>
      <c r="HX57" s="169"/>
      <c r="HY57" s="169"/>
      <c r="IB57" s="225"/>
      <c r="IC57" s="181"/>
      <c r="ID57" s="222"/>
      <c r="IE57" s="183"/>
      <c r="IF57" s="193"/>
      <c r="IG57" s="169"/>
      <c r="IH57" s="169"/>
      <c r="II57" s="61"/>
      <c r="IJ57" s="61"/>
      <c r="IK57" s="225"/>
      <c r="IL57" s="181"/>
      <c r="IM57" s="222"/>
      <c r="IN57" s="183"/>
      <c r="IO57" s="193"/>
      <c r="IP57" s="169"/>
      <c r="IQ57" s="169"/>
      <c r="IT57" s="225"/>
      <c r="IU57" s="181"/>
      <c r="IV57" s="222"/>
      <c r="IW57" s="183"/>
      <c r="IX57" s="193"/>
      <c r="IY57" s="169"/>
      <c r="IZ57" s="169"/>
      <c r="JC57" s="225"/>
      <c r="JD57" s="181"/>
      <c r="JE57" s="222"/>
      <c r="JF57" s="183"/>
      <c r="JG57" s="193"/>
      <c r="JH57" s="169"/>
      <c r="JI57" s="169"/>
      <c r="JL57" s="225"/>
      <c r="JM57" s="181"/>
      <c r="JN57" s="222"/>
      <c r="JO57" s="183"/>
      <c r="JP57" s="193"/>
      <c r="JQ57" s="169"/>
      <c r="JR57" s="169"/>
    </row>
    <row r="58" spans="2:278" ht="16.5" thickTop="1" thickBot="1">
      <c r="B58" s="207">
        <v>7.6</v>
      </c>
      <c r="C58" s="217" t="s">
        <v>238</v>
      </c>
      <c r="D58" s="221"/>
      <c r="E58" s="183"/>
      <c r="F58" s="219"/>
      <c r="G58" s="220"/>
      <c r="H58" s="220"/>
      <c r="K58" s="207"/>
      <c r="L58" s="217"/>
      <c r="M58" s="221"/>
      <c r="N58" s="183"/>
      <c r="O58" s="219"/>
      <c r="P58" s="220"/>
      <c r="Q58" s="220"/>
      <c r="R58" s="101"/>
      <c r="S58" s="100"/>
      <c r="T58" s="207"/>
      <c r="U58" s="217"/>
      <c r="V58" s="221"/>
      <c r="W58" s="183"/>
      <c r="X58" s="219"/>
      <c r="Y58" s="220"/>
      <c r="Z58" s="220"/>
      <c r="AA58" s="100"/>
      <c r="AC58" s="207"/>
      <c r="AD58" s="217"/>
      <c r="AE58" s="221"/>
      <c r="AF58" s="183"/>
      <c r="AG58" s="219"/>
      <c r="AH58" s="220"/>
      <c r="AI58" s="220"/>
      <c r="AL58" s="207"/>
      <c r="AM58" s="217"/>
      <c r="AN58" s="221"/>
      <c r="AO58" s="183"/>
      <c r="AP58" s="219"/>
      <c r="AQ58" s="220"/>
      <c r="AR58" s="220"/>
      <c r="AU58" s="207"/>
      <c r="AV58" s="217"/>
      <c r="AW58" s="221"/>
      <c r="AX58" s="183"/>
      <c r="AY58" s="219"/>
      <c r="AZ58" s="220"/>
      <c r="BA58" s="220"/>
      <c r="BD58" s="207"/>
      <c r="BE58" s="217"/>
      <c r="BF58" s="221"/>
      <c r="BG58" s="183"/>
      <c r="BH58" s="219"/>
      <c r="BI58" s="220"/>
      <c r="BJ58" s="220"/>
      <c r="BM58" s="207"/>
      <c r="BN58" s="217"/>
      <c r="BO58" s="221"/>
      <c r="BP58" s="183"/>
      <c r="BQ58" s="219"/>
      <c r="BR58" s="220"/>
      <c r="BS58" s="220"/>
      <c r="BV58" s="207"/>
      <c r="BW58" s="217"/>
      <c r="BX58" s="221"/>
      <c r="BY58" s="183"/>
      <c r="BZ58" s="219"/>
      <c r="CA58" s="220"/>
      <c r="CB58" s="220"/>
      <c r="CE58" s="207"/>
      <c r="CF58" s="217"/>
      <c r="CG58" s="221"/>
      <c r="CH58" s="183"/>
      <c r="CI58" s="219"/>
      <c r="CJ58" s="220"/>
      <c r="CK58" s="220"/>
      <c r="CN58" s="207"/>
      <c r="CO58" s="217"/>
      <c r="CP58" s="221"/>
      <c r="CQ58" s="183"/>
      <c r="CR58" s="219"/>
      <c r="CS58" s="220"/>
      <c r="CT58" s="220"/>
      <c r="CW58" s="207"/>
      <c r="CX58" s="217"/>
      <c r="CY58" s="221"/>
      <c r="CZ58" s="183"/>
      <c r="DA58" s="219"/>
      <c r="DB58" s="220"/>
      <c r="DC58" s="220"/>
      <c r="DF58" s="207"/>
      <c r="DG58" s="217"/>
      <c r="DH58" s="221"/>
      <c r="DI58" s="183"/>
      <c r="DJ58" s="219"/>
      <c r="DK58" s="220"/>
      <c r="DL58" s="220"/>
      <c r="DO58" s="207"/>
      <c r="DP58" s="217"/>
      <c r="DQ58" s="221"/>
      <c r="DR58" s="183"/>
      <c r="DS58" s="219"/>
      <c r="DT58" s="220"/>
      <c r="DU58" s="220"/>
      <c r="DX58" s="207"/>
      <c r="DY58" s="217"/>
      <c r="DZ58" s="221"/>
      <c r="EA58" s="183"/>
      <c r="EB58" s="219"/>
      <c r="EC58" s="220"/>
      <c r="ED58" s="220"/>
      <c r="EG58" s="207"/>
      <c r="EH58" s="217"/>
      <c r="EI58" s="221"/>
      <c r="EJ58" s="183"/>
      <c r="EK58" s="219"/>
      <c r="EL58" s="220"/>
      <c r="EM58" s="220"/>
      <c r="EP58" s="207"/>
      <c r="EQ58" s="217"/>
      <c r="ER58" s="221"/>
      <c r="ES58" s="183"/>
      <c r="ET58" s="219"/>
      <c r="EU58" s="220"/>
      <c r="EV58" s="220"/>
      <c r="EY58" s="207"/>
      <c r="EZ58" s="217"/>
      <c r="FA58" s="221"/>
      <c r="FB58" s="183"/>
      <c r="FC58" s="219"/>
      <c r="FD58" s="220"/>
      <c r="FE58" s="220"/>
      <c r="FH58" s="207"/>
      <c r="FI58" s="217"/>
      <c r="FJ58" s="221"/>
      <c r="FK58" s="183"/>
      <c r="FL58" s="219"/>
      <c r="FM58" s="220"/>
      <c r="FN58" s="220"/>
      <c r="FO58" s="61"/>
      <c r="FP58" s="61"/>
      <c r="FQ58" s="207"/>
      <c r="FR58" s="217"/>
      <c r="FS58" s="221"/>
      <c r="FT58" s="183"/>
      <c r="FU58" s="219"/>
      <c r="FV58" s="220"/>
      <c r="FW58" s="220"/>
      <c r="FZ58" s="207"/>
      <c r="GA58" s="217"/>
      <c r="GB58" s="221"/>
      <c r="GC58" s="183"/>
      <c r="GD58" s="219"/>
      <c r="GE58" s="220"/>
      <c r="GF58" s="220"/>
      <c r="GI58" s="207"/>
      <c r="GJ58" s="217"/>
      <c r="GK58" s="221"/>
      <c r="GL58" s="183"/>
      <c r="GM58" s="219"/>
      <c r="GN58" s="220"/>
      <c r="GO58" s="220"/>
      <c r="GR58" s="207"/>
      <c r="GS58" s="217"/>
      <c r="GT58" s="221"/>
      <c r="GU58" s="183"/>
      <c r="GV58" s="219"/>
      <c r="GW58" s="220"/>
      <c r="GX58" s="220"/>
      <c r="GY58" s="61"/>
      <c r="GZ58" s="61"/>
      <c r="HA58" s="207"/>
      <c r="HB58" s="217"/>
      <c r="HC58" s="221"/>
      <c r="HD58" s="183"/>
      <c r="HE58" s="219"/>
      <c r="HF58" s="220"/>
      <c r="HG58" s="220"/>
      <c r="HJ58" s="207"/>
      <c r="HK58" s="217"/>
      <c r="HL58" s="221"/>
      <c r="HM58" s="183"/>
      <c r="HN58" s="219"/>
      <c r="HO58" s="220"/>
      <c r="HP58" s="220"/>
      <c r="HS58" s="207"/>
      <c r="HT58" s="217"/>
      <c r="HU58" s="221"/>
      <c r="HV58" s="183"/>
      <c r="HW58" s="219"/>
      <c r="HX58" s="220"/>
      <c r="HY58" s="220"/>
      <c r="IB58" s="207"/>
      <c r="IC58" s="217"/>
      <c r="ID58" s="221"/>
      <c r="IE58" s="183"/>
      <c r="IF58" s="219"/>
      <c r="IG58" s="220"/>
      <c r="IH58" s="220"/>
      <c r="II58" s="61"/>
      <c r="IJ58" s="61"/>
      <c r="IK58" s="207"/>
      <c r="IL58" s="217"/>
      <c r="IM58" s="221"/>
      <c r="IN58" s="183"/>
      <c r="IO58" s="219"/>
      <c r="IP58" s="220"/>
      <c r="IQ58" s="220"/>
      <c r="IT58" s="207"/>
      <c r="IU58" s="217"/>
      <c r="IV58" s="221"/>
      <c r="IW58" s="183"/>
      <c r="IX58" s="219"/>
      <c r="IY58" s="220"/>
      <c r="IZ58" s="220"/>
      <c r="JC58" s="207"/>
      <c r="JD58" s="217"/>
      <c r="JE58" s="221"/>
      <c r="JF58" s="183"/>
      <c r="JG58" s="219"/>
      <c r="JH58" s="220"/>
      <c r="JI58" s="220"/>
      <c r="JL58" s="207"/>
      <c r="JM58" s="217"/>
      <c r="JN58" s="221"/>
      <c r="JO58" s="183"/>
      <c r="JP58" s="219"/>
      <c r="JQ58" s="220"/>
      <c r="JR58" s="220"/>
    </row>
    <row r="59" spans="2:278" ht="31.5" thickTop="1" thickBot="1">
      <c r="B59" s="207"/>
      <c r="C59" s="181" t="s">
        <v>239</v>
      </c>
      <c r="D59" s="221"/>
      <c r="E59" s="183"/>
      <c r="F59" s="219"/>
      <c r="G59" s="220"/>
      <c r="H59" s="220"/>
      <c r="K59" s="207"/>
      <c r="L59" s="181"/>
      <c r="M59" s="221"/>
      <c r="N59" s="183"/>
      <c r="O59" s="219"/>
      <c r="P59" s="220"/>
      <c r="Q59" s="220"/>
      <c r="R59" s="101"/>
      <c r="S59" s="100"/>
      <c r="T59" s="207"/>
      <c r="U59" s="181"/>
      <c r="V59" s="221"/>
      <c r="W59" s="183"/>
      <c r="X59" s="219"/>
      <c r="Y59" s="220"/>
      <c r="Z59" s="220"/>
      <c r="AA59" s="100"/>
      <c r="AC59" s="207"/>
      <c r="AD59" s="181"/>
      <c r="AE59" s="221"/>
      <c r="AF59" s="183"/>
      <c r="AG59" s="219"/>
      <c r="AH59" s="220"/>
      <c r="AI59" s="220"/>
      <c r="AL59" s="207"/>
      <c r="AM59" s="181"/>
      <c r="AN59" s="221"/>
      <c r="AO59" s="183"/>
      <c r="AP59" s="219"/>
      <c r="AQ59" s="220"/>
      <c r="AR59" s="220"/>
      <c r="AU59" s="207"/>
      <c r="AV59" s="181"/>
      <c r="AW59" s="221"/>
      <c r="AX59" s="183"/>
      <c r="AY59" s="219"/>
      <c r="AZ59" s="220"/>
      <c r="BA59" s="220"/>
      <c r="BD59" s="207"/>
      <c r="BE59" s="181"/>
      <c r="BF59" s="221"/>
      <c r="BG59" s="183"/>
      <c r="BH59" s="219"/>
      <c r="BI59" s="220"/>
      <c r="BJ59" s="220"/>
      <c r="BM59" s="207"/>
      <c r="BN59" s="181"/>
      <c r="BO59" s="221"/>
      <c r="BP59" s="183"/>
      <c r="BQ59" s="219"/>
      <c r="BR59" s="220"/>
      <c r="BS59" s="220"/>
      <c r="BV59" s="207"/>
      <c r="BW59" s="181"/>
      <c r="BX59" s="221"/>
      <c r="BY59" s="183"/>
      <c r="BZ59" s="219"/>
      <c r="CA59" s="220"/>
      <c r="CB59" s="220"/>
      <c r="CE59" s="207"/>
      <c r="CF59" s="181"/>
      <c r="CG59" s="221"/>
      <c r="CH59" s="183"/>
      <c r="CI59" s="219"/>
      <c r="CJ59" s="220"/>
      <c r="CK59" s="220"/>
      <c r="CN59" s="207"/>
      <c r="CO59" s="181"/>
      <c r="CP59" s="221"/>
      <c r="CQ59" s="183"/>
      <c r="CR59" s="219"/>
      <c r="CS59" s="220"/>
      <c r="CT59" s="220"/>
      <c r="CW59" s="207"/>
      <c r="CX59" s="181"/>
      <c r="CY59" s="221"/>
      <c r="CZ59" s="183"/>
      <c r="DA59" s="219"/>
      <c r="DB59" s="220"/>
      <c r="DC59" s="220"/>
      <c r="DF59" s="207"/>
      <c r="DG59" s="181"/>
      <c r="DH59" s="221"/>
      <c r="DI59" s="183"/>
      <c r="DJ59" s="219"/>
      <c r="DK59" s="220"/>
      <c r="DL59" s="220"/>
      <c r="DO59" s="207"/>
      <c r="DP59" s="181"/>
      <c r="DQ59" s="221"/>
      <c r="DR59" s="183"/>
      <c r="DS59" s="219"/>
      <c r="DT59" s="220"/>
      <c r="DU59" s="220"/>
      <c r="DX59" s="207"/>
      <c r="DY59" s="181"/>
      <c r="DZ59" s="221"/>
      <c r="EA59" s="183"/>
      <c r="EB59" s="219"/>
      <c r="EC59" s="220"/>
      <c r="ED59" s="220"/>
      <c r="EG59" s="207"/>
      <c r="EH59" s="181"/>
      <c r="EI59" s="221"/>
      <c r="EJ59" s="183"/>
      <c r="EK59" s="219"/>
      <c r="EL59" s="220"/>
      <c r="EM59" s="220"/>
      <c r="EP59" s="207"/>
      <c r="EQ59" s="181"/>
      <c r="ER59" s="221"/>
      <c r="ES59" s="183"/>
      <c r="ET59" s="219"/>
      <c r="EU59" s="220"/>
      <c r="EV59" s="220"/>
      <c r="EY59" s="207"/>
      <c r="EZ59" s="181"/>
      <c r="FA59" s="221"/>
      <c r="FB59" s="183"/>
      <c r="FC59" s="219"/>
      <c r="FD59" s="220"/>
      <c r="FE59" s="220"/>
      <c r="FH59" s="207"/>
      <c r="FI59" s="181"/>
      <c r="FJ59" s="221"/>
      <c r="FK59" s="183"/>
      <c r="FL59" s="219"/>
      <c r="FM59" s="220"/>
      <c r="FN59" s="220"/>
      <c r="FO59" s="61"/>
      <c r="FP59" s="61"/>
      <c r="FQ59" s="207"/>
      <c r="FR59" s="181"/>
      <c r="FS59" s="221"/>
      <c r="FT59" s="183"/>
      <c r="FU59" s="219"/>
      <c r="FV59" s="220"/>
      <c r="FW59" s="220"/>
      <c r="FZ59" s="207"/>
      <c r="GA59" s="181"/>
      <c r="GB59" s="221"/>
      <c r="GC59" s="183"/>
      <c r="GD59" s="219"/>
      <c r="GE59" s="220"/>
      <c r="GF59" s="220"/>
      <c r="GI59" s="207"/>
      <c r="GJ59" s="181"/>
      <c r="GK59" s="221"/>
      <c r="GL59" s="183"/>
      <c r="GM59" s="219"/>
      <c r="GN59" s="220"/>
      <c r="GO59" s="220"/>
      <c r="GR59" s="207"/>
      <c r="GS59" s="181"/>
      <c r="GT59" s="221"/>
      <c r="GU59" s="183"/>
      <c r="GV59" s="219"/>
      <c r="GW59" s="220"/>
      <c r="GX59" s="220"/>
      <c r="GY59" s="61"/>
      <c r="GZ59" s="61"/>
      <c r="HA59" s="207"/>
      <c r="HB59" s="181"/>
      <c r="HC59" s="221"/>
      <c r="HD59" s="183"/>
      <c r="HE59" s="219"/>
      <c r="HF59" s="220"/>
      <c r="HG59" s="220"/>
      <c r="HJ59" s="207"/>
      <c r="HK59" s="181"/>
      <c r="HL59" s="221"/>
      <c r="HM59" s="183"/>
      <c r="HN59" s="219"/>
      <c r="HO59" s="220"/>
      <c r="HP59" s="220"/>
      <c r="HS59" s="207"/>
      <c r="HT59" s="181"/>
      <c r="HU59" s="221"/>
      <c r="HV59" s="183"/>
      <c r="HW59" s="219"/>
      <c r="HX59" s="220"/>
      <c r="HY59" s="220"/>
      <c r="IB59" s="207"/>
      <c r="IC59" s="181"/>
      <c r="ID59" s="221"/>
      <c r="IE59" s="183"/>
      <c r="IF59" s="219"/>
      <c r="IG59" s="220"/>
      <c r="IH59" s="220"/>
      <c r="II59" s="61"/>
      <c r="IJ59" s="61"/>
      <c r="IK59" s="207"/>
      <c r="IL59" s="181"/>
      <c r="IM59" s="221"/>
      <c r="IN59" s="183"/>
      <c r="IO59" s="219"/>
      <c r="IP59" s="220"/>
      <c r="IQ59" s="220"/>
      <c r="IT59" s="207"/>
      <c r="IU59" s="181"/>
      <c r="IV59" s="221"/>
      <c r="IW59" s="183"/>
      <c r="IX59" s="219"/>
      <c r="IY59" s="220"/>
      <c r="IZ59" s="220"/>
      <c r="JC59" s="207"/>
      <c r="JD59" s="181"/>
      <c r="JE59" s="221"/>
      <c r="JF59" s="183"/>
      <c r="JG59" s="219"/>
      <c r="JH59" s="220"/>
      <c r="JI59" s="220"/>
      <c r="JL59" s="207"/>
      <c r="JM59" s="181"/>
      <c r="JN59" s="221"/>
      <c r="JO59" s="183"/>
      <c r="JP59" s="219"/>
      <c r="JQ59" s="220"/>
      <c r="JR59" s="220"/>
    </row>
    <row r="60" spans="2:278" ht="61.5" thickTop="1" thickBot="1">
      <c r="B60" s="210" t="s">
        <v>240</v>
      </c>
      <c r="C60" s="181" t="s">
        <v>241</v>
      </c>
      <c r="D60" s="221" t="s">
        <v>148</v>
      </c>
      <c r="E60" s="183">
        <v>6</v>
      </c>
      <c r="F60" s="193">
        <v>0</v>
      </c>
      <c r="G60" s="169">
        <f>ROUND((F60*E60),0)</f>
        <v>0</v>
      </c>
      <c r="H60" s="169"/>
      <c r="K60" s="210"/>
      <c r="L60" s="181"/>
      <c r="M60" s="221"/>
      <c r="N60" s="183"/>
      <c r="O60" s="193"/>
      <c r="P60" s="169"/>
      <c r="Q60" s="169"/>
      <c r="R60" s="101"/>
      <c r="S60" s="100"/>
      <c r="T60" s="210"/>
      <c r="U60" s="181"/>
      <c r="V60" s="221"/>
      <c r="W60" s="183"/>
      <c r="X60" s="193"/>
      <c r="Y60" s="169"/>
      <c r="Z60" s="169"/>
      <c r="AA60" s="100"/>
      <c r="AC60" s="210"/>
      <c r="AD60" s="181"/>
      <c r="AE60" s="221"/>
      <c r="AF60" s="183"/>
      <c r="AG60" s="193"/>
      <c r="AH60" s="169"/>
      <c r="AI60" s="169"/>
      <c r="AL60" s="210"/>
      <c r="AM60" s="181"/>
      <c r="AN60" s="221"/>
      <c r="AO60" s="183"/>
      <c r="AP60" s="193"/>
      <c r="AQ60" s="169"/>
      <c r="AR60" s="169"/>
      <c r="AU60" s="210"/>
      <c r="AV60" s="181"/>
      <c r="AW60" s="221"/>
      <c r="AX60" s="183"/>
      <c r="AY60" s="193"/>
      <c r="AZ60" s="169"/>
      <c r="BA60" s="169"/>
      <c r="BD60" s="210"/>
      <c r="BE60" s="181"/>
      <c r="BF60" s="221"/>
      <c r="BG60" s="183"/>
      <c r="BH60" s="193"/>
      <c r="BI60" s="169"/>
      <c r="BJ60" s="169"/>
      <c r="BM60" s="210"/>
      <c r="BN60" s="181"/>
      <c r="BO60" s="221"/>
      <c r="BP60" s="183"/>
      <c r="BQ60" s="193"/>
      <c r="BR60" s="169"/>
      <c r="BS60" s="169"/>
      <c r="BV60" s="210"/>
      <c r="BW60" s="181"/>
      <c r="BX60" s="221"/>
      <c r="BY60" s="183"/>
      <c r="BZ60" s="193"/>
      <c r="CA60" s="169"/>
      <c r="CB60" s="169"/>
      <c r="CE60" s="210"/>
      <c r="CF60" s="181"/>
      <c r="CG60" s="221"/>
      <c r="CH60" s="183"/>
      <c r="CI60" s="193"/>
      <c r="CJ60" s="169"/>
      <c r="CK60" s="169"/>
      <c r="CN60" s="210"/>
      <c r="CO60" s="181"/>
      <c r="CP60" s="221"/>
      <c r="CQ60" s="183"/>
      <c r="CR60" s="193"/>
      <c r="CS60" s="169"/>
      <c r="CT60" s="169"/>
      <c r="CW60" s="210"/>
      <c r="CX60" s="181"/>
      <c r="CY60" s="221"/>
      <c r="CZ60" s="183"/>
      <c r="DA60" s="193"/>
      <c r="DB60" s="169"/>
      <c r="DC60" s="169"/>
      <c r="DF60" s="210"/>
      <c r="DG60" s="181"/>
      <c r="DH60" s="221"/>
      <c r="DI60" s="183"/>
      <c r="DJ60" s="193"/>
      <c r="DK60" s="169"/>
      <c r="DL60" s="169"/>
      <c r="DO60" s="210"/>
      <c r="DP60" s="181"/>
      <c r="DQ60" s="221"/>
      <c r="DR60" s="183"/>
      <c r="DS60" s="193"/>
      <c r="DT60" s="169"/>
      <c r="DU60" s="169"/>
      <c r="DX60" s="210"/>
      <c r="DY60" s="181"/>
      <c r="DZ60" s="221"/>
      <c r="EA60" s="183"/>
      <c r="EB60" s="193"/>
      <c r="EC60" s="169"/>
      <c r="ED60" s="169"/>
      <c r="EG60" s="210"/>
      <c r="EH60" s="181"/>
      <c r="EI60" s="221"/>
      <c r="EJ60" s="183"/>
      <c r="EK60" s="193"/>
      <c r="EL60" s="169"/>
      <c r="EM60" s="169"/>
      <c r="EP60" s="210"/>
      <c r="EQ60" s="181"/>
      <c r="ER60" s="221"/>
      <c r="ES60" s="183"/>
      <c r="ET60" s="193"/>
      <c r="EU60" s="169"/>
      <c r="EV60" s="169"/>
      <c r="EY60" s="210"/>
      <c r="EZ60" s="181"/>
      <c r="FA60" s="221"/>
      <c r="FB60" s="183"/>
      <c r="FC60" s="193"/>
      <c r="FD60" s="169"/>
      <c r="FE60" s="169"/>
      <c r="FH60" s="210"/>
      <c r="FI60" s="181"/>
      <c r="FJ60" s="221"/>
      <c r="FK60" s="183"/>
      <c r="FL60" s="193"/>
      <c r="FM60" s="169"/>
      <c r="FN60" s="169"/>
      <c r="FO60" s="61"/>
      <c r="FP60" s="61"/>
      <c r="FQ60" s="210"/>
      <c r="FR60" s="181"/>
      <c r="FS60" s="221"/>
      <c r="FT60" s="183"/>
      <c r="FU60" s="193"/>
      <c r="FV60" s="169"/>
      <c r="FW60" s="169"/>
      <c r="FZ60" s="210"/>
      <c r="GA60" s="181"/>
      <c r="GB60" s="221"/>
      <c r="GC60" s="183"/>
      <c r="GD60" s="193"/>
      <c r="GE60" s="169"/>
      <c r="GF60" s="169"/>
      <c r="GI60" s="210"/>
      <c r="GJ60" s="181"/>
      <c r="GK60" s="221"/>
      <c r="GL60" s="183"/>
      <c r="GM60" s="193"/>
      <c r="GN60" s="169"/>
      <c r="GO60" s="169"/>
      <c r="GR60" s="210"/>
      <c r="GS60" s="181"/>
      <c r="GT60" s="221"/>
      <c r="GU60" s="183"/>
      <c r="GV60" s="193"/>
      <c r="GW60" s="169"/>
      <c r="GX60" s="169"/>
      <c r="GY60" s="61"/>
      <c r="GZ60" s="61"/>
      <c r="HA60" s="210"/>
      <c r="HB60" s="181"/>
      <c r="HC60" s="221"/>
      <c r="HD60" s="183"/>
      <c r="HE60" s="193"/>
      <c r="HF60" s="169"/>
      <c r="HG60" s="169"/>
      <c r="HJ60" s="210"/>
      <c r="HK60" s="181"/>
      <c r="HL60" s="221"/>
      <c r="HM60" s="183"/>
      <c r="HN60" s="193"/>
      <c r="HO60" s="169"/>
      <c r="HP60" s="169"/>
      <c r="HS60" s="210"/>
      <c r="HT60" s="181"/>
      <c r="HU60" s="221"/>
      <c r="HV60" s="183"/>
      <c r="HW60" s="193"/>
      <c r="HX60" s="169"/>
      <c r="HY60" s="169"/>
      <c r="IB60" s="210"/>
      <c r="IC60" s="181"/>
      <c r="ID60" s="221"/>
      <c r="IE60" s="183"/>
      <c r="IF60" s="193"/>
      <c r="IG60" s="169"/>
      <c r="IH60" s="169"/>
      <c r="II60" s="61"/>
      <c r="IJ60" s="61"/>
      <c r="IK60" s="210"/>
      <c r="IL60" s="181"/>
      <c r="IM60" s="221"/>
      <c r="IN60" s="183"/>
      <c r="IO60" s="193"/>
      <c r="IP60" s="169"/>
      <c r="IQ60" s="169"/>
      <c r="IT60" s="210"/>
      <c r="IU60" s="181"/>
      <c r="IV60" s="221"/>
      <c r="IW60" s="183"/>
      <c r="IX60" s="193"/>
      <c r="IY60" s="169"/>
      <c r="IZ60" s="169"/>
      <c r="JC60" s="210"/>
      <c r="JD60" s="181"/>
      <c r="JE60" s="221"/>
      <c r="JF60" s="183"/>
      <c r="JG60" s="193"/>
      <c r="JH60" s="169"/>
      <c r="JI60" s="169"/>
      <c r="JL60" s="210"/>
      <c r="JM60" s="181"/>
      <c r="JN60" s="221"/>
      <c r="JO60" s="183"/>
      <c r="JP60" s="193"/>
      <c r="JQ60" s="169"/>
      <c r="JR60" s="169"/>
    </row>
    <row r="61" spans="2:278" ht="16.5" thickTop="1" thickBot="1">
      <c r="B61" s="223">
        <v>7.7</v>
      </c>
      <c r="C61" s="217" t="s">
        <v>242</v>
      </c>
      <c r="D61" s="224"/>
      <c r="E61" s="183"/>
      <c r="F61" s="219"/>
      <c r="G61" s="220"/>
      <c r="H61" s="220"/>
      <c r="K61" s="223"/>
      <c r="L61" s="217"/>
      <c r="M61" s="224"/>
      <c r="N61" s="183"/>
      <c r="O61" s="219"/>
      <c r="P61" s="220"/>
      <c r="Q61" s="220"/>
      <c r="R61" s="101"/>
      <c r="S61" s="100"/>
      <c r="T61" s="223"/>
      <c r="U61" s="217"/>
      <c r="V61" s="224"/>
      <c r="W61" s="183"/>
      <c r="X61" s="219"/>
      <c r="Y61" s="220"/>
      <c r="Z61" s="220"/>
      <c r="AA61" s="100"/>
      <c r="AC61" s="223"/>
      <c r="AD61" s="217"/>
      <c r="AE61" s="224"/>
      <c r="AF61" s="183"/>
      <c r="AG61" s="219"/>
      <c r="AH61" s="220"/>
      <c r="AI61" s="220"/>
      <c r="AL61" s="223"/>
      <c r="AM61" s="217"/>
      <c r="AN61" s="224"/>
      <c r="AO61" s="183"/>
      <c r="AP61" s="219"/>
      <c r="AQ61" s="220"/>
      <c r="AR61" s="220"/>
      <c r="AU61" s="223"/>
      <c r="AV61" s="217"/>
      <c r="AW61" s="224"/>
      <c r="AX61" s="183"/>
      <c r="AY61" s="219"/>
      <c r="AZ61" s="220"/>
      <c r="BA61" s="220"/>
      <c r="BD61" s="223"/>
      <c r="BE61" s="217"/>
      <c r="BF61" s="224"/>
      <c r="BG61" s="183"/>
      <c r="BH61" s="219"/>
      <c r="BI61" s="220"/>
      <c r="BJ61" s="220"/>
      <c r="BM61" s="223"/>
      <c r="BN61" s="217"/>
      <c r="BO61" s="224"/>
      <c r="BP61" s="183"/>
      <c r="BQ61" s="219"/>
      <c r="BR61" s="220"/>
      <c r="BS61" s="220"/>
      <c r="BV61" s="223"/>
      <c r="BW61" s="217"/>
      <c r="BX61" s="224"/>
      <c r="BY61" s="183"/>
      <c r="BZ61" s="219"/>
      <c r="CA61" s="220"/>
      <c r="CB61" s="220"/>
      <c r="CE61" s="223"/>
      <c r="CF61" s="217"/>
      <c r="CG61" s="224"/>
      <c r="CH61" s="183"/>
      <c r="CI61" s="219"/>
      <c r="CJ61" s="220"/>
      <c r="CK61" s="220"/>
      <c r="CN61" s="223"/>
      <c r="CO61" s="217"/>
      <c r="CP61" s="224"/>
      <c r="CQ61" s="183"/>
      <c r="CR61" s="219"/>
      <c r="CS61" s="220"/>
      <c r="CT61" s="220"/>
      <c r="CW61" s="223"/>
      <c r="CX61" s="217"/>
      <c r="CY61" s="224"/>
      <c r="CZ61" s="183"/>
      <c r="DA61" s="219"/>
      <c r="DB61" s="220"/>
      <c r="DC61" s="220"/>
      <c r="DF61" s="223"/>
      <c r="DG61" s="217"/>
      <c r="DH61" s="224"/>
      <c r="DI61" s="183"/>
      <c r="DJ61" s="219"/>
      <c r="DK61" s="220"/>
      <c r="DL61" s="220"/>
      <c r="DO61" s="223"/>
      <c r="DP61" s="217"/>
      <c r="DQ61" s="224"/>
      <c r="DR61" s="183"/>
      <c r="DS61" s="219"/>
      <c r="DT61" s="220"/>
      <c r="DU61" s="220"/>
      <c r="DX61" s="223"/>
      <c r="DY61" s="217"/>
      <c r="DZ61" s="224"/>
      <c r="EA61" s="183"/>
      <c r="EB61" s="219"/>
      <c r="EC61" s="220"/>
      <c r="ED61" s="220"/>
      <c r="EG61" s="223"/>
      <c r="EH61" s="217"/>
      <c r="EI61" s="224"/>
      <c r="EJ61" s="183"/>
      <c r="EK61" s="219"/>
      <c r="EL61" s="220"/>
      <c r="EM61" s="220"/>
      <c r="EP61" s="223"/>
      <c r="EQ61" s="217"/>
      <c r="ER61" s="224"/>
      <c r="ES61" s="183"/>
      <c r="ET61" s="219"/>
      <c r="EU61" s="220"/>
      <c r="EV61" s="220"/>
      <c r="EY61" s="223"/>
      <c r="EZ61" s="217"/>
      <c r="FA61" s="224"/>
      <c r="FB61" s="183"/>
      <c r="FC61" s="219"/>
      <c r="FD61" s="220"/>
      <c r="FE61" s="220"/>
      <c r="FH61" s="223"/>
      <c r="FI61" s="217"/>
      <c r="FJ61" s="224"/>
      <c r="FK61" s="183"/>
      <c r="FL61" s="219"/>
      <c r="FM61" s="220"/>
      <c r="FN61" s="220"/>
      <c r="FO61" s="61"/>
      <c r="FP61" s="61"/>
      <c r="FQ61" s="223"/>
      <c r="FR61" s="217"/>
      <c r="FS61" s="224"/>
      <c r="FT61" s="183"/>
      <c r="FU61" s="219"/>
      <c r="FV61" s="220"/>
      <c r="FW61" s="220"/>
      <c r="FZ61" s="223"/>
      <c r="GA61" s="217"/>
      <c r="GB61" s="224"/>
      <c r="GC61" s="183"/>
      <c r="GD61" s="219"/>
      <c r="GE61" s="220"/>
      <c r="GF61" s="220"/>
      <c r="GI61" s="223"/>
      <c r="GJ61" s="217"/>
      <c r="GK61" s="224"/>
      <c r="GL61" s="183"/>
      <c r="GM61" s="219"/>
      <c r="GN61" s="220"/>
      <c r="GO61" s="220"/>
      <c r="GR61" s="223"/>
      <c r="GS61" s="217"/>
      <c r="GT61" s="224"/>
      <c r="GU61" s="183"/>
      <c r="GV61" s="219"/>
      <c r="GW61" s="220"/>
      <c r="GX61" s="220"/>
      <c r="GY61" s="61"/>
      <c r="GZ61" s="61"/>
      <c r="HA61" s="223"/>
      <c r="HB61" s="217"/>
      <c r="HC61" s="224"/>
      <c r="HD61" s="183"/>
      <c r="HE61" s="219"/>
      <c r="HF61" s="220"/>
      <c r="HG61" s="220"/>
      <c r="HJ61" s="223"/>
      <c r="HK61" s="217"/>
      <c r="HL61" s="224"/>
      <c r="HM61" s="183"/>
      <c r="HN61" s="219"/>
      <c r="HO61" s="220"/>
      <c r="HP61" s="220"/>
      <c r="HS61" s="223"/>
      <c r="HT61" s="217"/>
      <c r="HU61" s="224"/>
      <c r="HV61" s="183"/>
      <c r="HW61" s="219"/>
      <c r="HX61" s="220"/>
      <c r="HY61" s="220"/>
      <c r="IB61" s="223"/>
      <c r="IC61" s="217"/>
      <c r="ID61" s="224"/>
      <c r="IE61" s="183"/>
      <c r="IF61" s="219"/>
      <c r="IG61" s="220"/>
      <c r="IH61" s="220"/>
      <c r="II61" s="61"/>
      <c r="IJ61" s="61"/>
      <c r="IK61" s="223"/>
      <c r="IL61" s="217"/>
      <c r="IM61" s="224"/>
      <c r="IN61" s="183"/>
      <c r="IO61" s="219"/>
      <c r="IP61" s="220"/>
      <c r="IQ61" s="220"/>
      <c r="IT61" s="223"/>
      <c r="IU61" s="217"/>
      <c r="IV61" s="224"/>
      <c r="IW61" s="183"/>
      <c r="IX61" s="219"/>
      <c r="IY61" s="220"/>
      <c r="IZ61" s="220"/>
      <c r="JC61" s="223"/>
      <c r="JD61" s="217"/>
      <c r="JE61" s="224"/>
      <c r="JF61" s="183"/>
      <c r="JG61" s="219"/>
      <c r="JH61" s="220"/>
      <c r="JI61" s="220"/>
      <c r="JL61" s="223"/>
      <c r="JM61" s="217"/>
      <c r="JN61" s="224"/>
      <c r="JO61" s="183"/>
      <c r="JP61" s="219"/>
      <c r="JQ61" s="220"/>
      <c r="JR61" s="220"/>
    </row>
    <row r="62" spans="2:278" ht="61.5" thickTop="1" thickBot="1">
      <c r="B62" s="226" t="s">
        <v>243</v>
      </c>
      <c r="C62" s="181" t="s">
        <v>244</v>
      </c>
      <c r="D62" s="224" t="s">
        <v>245</v>
      </c>
      <c r="E62" s="183">
        <v>1</v>
      </c>
      <c r="F62" s="193">
        <v>0</v>
      </c>
      <c r="G62" s="169">
        <f>ROUND((F62*E62),0)</f>
        <v>0</v>
      </c>
      <c r="H62" s="169"/>
      <c r="K62" s="226"/>
      <c r="L62" s="181"/>
      <c r="M62" s="224"/>
      <c r="N62" s="183"/>
      <c r="O62" s="193"/>
      <c r="P62" s="169"/>
      <c r="Q62" s="169"/>
      <c r="R62" s="101"/>
      <c r="S62" s="100"/>
      <c r="T62" s="226"/>
      <c r="U62" s="181"/>
      <c r="V62" s="224"/>
      <c r="W62" s="183"/>
      <c r="X62" s="193"/>
      <c r="Y62" s="169"/>
      <c r="Z62" s="169"/>
      <c r="AA62" s="100"/>
      <c r="AC62" s="226"/>
      <c r="AD62" s="181"/>
      <c r="AE62" s="224"/>
      <c r="AF62" s="183"/>
      <c r="AG62" s="193"/>
      <c r="AH62" s="169"/>
      <c r="AI62" s="169"/>
      <c r="AL62" s="226"/>
      <c r="AM62" s="181"/>
      <c r="AN62" s="224"/>
      <c r="AO62" s="183"/>
      <c r="AP62" s="193"/>
      <c r="AQ62" s="169"/>
      <c r="AR62" s="169"/>
      <c r="AU62" s="226"/>
      <c r="AV62" s="181"/>
      <c r="AW62" s="224"/>
      <c r="AX62" s="183"/>
      <c r="AY62" s="193"/>
      <c r="AZ62" s="169"/>
      <c r="BA62" s="169"/>
      <c r="BD62" s="226"/>
      <c r="BE62" s="181"/>
      <c r="BF62" s="224"/>
      <c r="BG62" s="183"/>
      <c r="BH62" s="193"/>
      <c r="BI62" s="169"/>
      <c r="BJ62" s="169"/>
      <c r="BM62" s="226"/>
      <c r="BN62" s="181"/>
      <c r="BO62" s="224"/>
      <c r="BP62" s="183"/>
      <c r="BQ62" s="193"/>
      <c r="BR62" s="169"/>
      <c r="BS62" s="169"/>
      <c r="BV62" s="226"/>
      <c r="BW62" s="181"/>
      <c r="BX62" s="224"/>
      <c r="BY62" s="183"/>
      <c r="BZ62" s="193"/>
      <c r="CA62" s="169"/>
      <c r="CB62" s="169"/>
      <c r="CE62" s="226"/>
      <c r="CF62" s="181"/>
      <c r="CG62" s="224"/>
      <c r="CH62" s="183"/>
      <c r="CI62" s="193"/>
      <c r="CJ62" s="169"/>
      <c r="CK62" s="169"/>
      <c r="CN62" s="226"/>
      <c r="CO62" s="181"/>
      <c r="CP62" s="224"/>
      <c r="CQ62" s="183"/>
      <c r="CR62" s="193"/>
      <c r="CS62" s="169"/>
      <c r="CT62" s="169"/>
      <c r="CW62" s="226"/>
      <c r="CX62" s="181"/>
      <c r="CY62" s="224"/>
      <c r="CZ62" s="183"/>
      <c r="DA62" s="193"/>
      <c r="DB62" s="169"/>
      <c r="DC62" s="169"/>
      <c r="DF62" s="226"/>
      <c r="DG62" s="181"/>
      <c r="DH62" s="224"/>
      <c r="DI62" s="183"/>
      <c r="DJ62" s="193"/>
      <c r="DK62" s="169"/>
      <c r="DL62" s="169"/>
      <c r="DO62" s="226"/>
      <c r="DP62" s="181"/>
      <c r="DQ62" s="224"/>
      <c r="DR62" s="183"/>
      <c r="DS62" s="193"/>
      <c r="DT62" s="169"/>
      <c r="DU62" s="169"/>
      <c r="DX62" s="226"/>
      <c r="DY62" s="181"/>
      <c r="DZ62" s="224"/>
      <c r="EA62" s="183"/>
      <c r="EB62" s="193"/>
      <c r="EC62" s="169"/>
      <c r="ED62" s="169"/>
      <c r="EG62" s="226"/>
      <c r="EH62" s="181"/>
      <c r="EI62" s="224"/>
      <c r="EJ62" s="183"/>
      <c r="EK62" s="193"/>
      <c r="EL62" s="169"/>
      <c r="EM62" s="169"/>
      <c r="EP62" s="226"/>
      <c r="EQ62" s="181"/>
      <c r="ER62" s="224"/>
      <c r="ES62" s="183"/>
      <c r="ET62" s="193"/>
      <c r="EU62" s="169"/>
      <c r="EV62" s="169"/>
      <c r="EY62" s="226"/>
      <c r="EZ62" s="181"/>
      <c r="FA62" s="224"/>
      <c r="FB62" s="183"/>
      <c r="FC62" s="193"/>
      <c r="FD62" s="169"/>
      <c r="FE62" s="169"/>
      <c r="FH62" s="226"/>
      <c r="FI62" s="181"/>
      <c r="FJ62" s="224"/>
      <c r="FK62" s="183"/>
      <c r="FL62" s="193"/>
      <c r="FM62" s="169"/>
      <c r="FN62" s="169"/>
      <c r="FO62" s="61"/>
      <c r="FP62" s="61"/>
      <c r="FQ62" s="226"/>
      <c r="FR62" s="181"/>
      <c r="FS62" s="224"/>
      <c r="FT62" s="183"/>
      <c r="FU62" s="193"/>
      <c r="FV62" s="169"/>
      <c r="FW62" s="169"/>
      <c r="FZ62" s="226"/>
      <c r="GA62" s="181"/>
      <c r="GB62" s="224"/>
      <c r="GC62" s="183"/>
      <c r="GD62" s="193"/>
      <c r="GE62" s="169"/>
      <c r="GF62" s="169"/>
      <c r="GI62" s="226"/>
      <c r="GJ62" s="181"/>
      <c r="GK62" s="224"/>
      <c r="GL62" s="183"/>
      <c r="GM62" s="193"/>
      <c r="GN62" s="169"/>
      <c r="GO62" s="169"/>
      <c r="GR62" s="226"/>
      <c r="GS62" s="181"/>
      <c r="GT62" s="224"/>
      <c r="GU62" s="183"/>
      <c r="GV62" s="193"/>
      <c r="GW62" s="169"/>
      <c r="GX62" s="169"/>
      <c r="GY62" s="61"/>
      <c r="GZ62" s="61"/>
      <c r="HA62" s="226"/>
      <c r="HB62" s="181"/>
      <c r="HC62" s="224"/>
      <c r="HD62" s="183"/>
      <c r="HE62" s="193"/>
      <c r="HF62" s="169"/>
      <c r="HG62" s="169"/>
      <c r="HJ62" s="226"/>
      <c r="HK62" s="181"/>
      <c r="HL62" s="224"/>
      <c r="HM62" s="183"/>
      <c r="HN62" s="193"/>
      <c r="HO62" s="169"/>
      <c r="HP62" s="169"/>
      <c r="HS62" s="226"/>
      <c r="HT62" s="181"/>
      <c r="HU62" s="224"/>
      <c r="HV62" s="183"/>
      <c r="HW62" s="193"/>
      <c r="HX62" s="169"/>
      <c r="HY62" s="169"/>
      <c r="IB62" s="226"/>
      <c r="IC62" s="181"/>
      <c r="ID62" s="224"/>
      <c r="IE62" s="183"/>
      <c r="IF62" s="193"/>
      <c r="IG62" s="169"/>
      <c r="IH62" s="169"/>
      <c r="II62" s="61"/>
      <c r="IJ62" s="61"/>
      <c r="IK62" s="226"/>
      <c r="IL62" s="181"/>
      <c r="IM62" s="224"/>
      <c r="IN62" s="183"/>
      <c r="IO62" s="193"/>
      <c r="IP62" s="169"/>
      <c r="IQ62" s="169"/>
      <c r="IT62" s="226"/>
      <c r="IU62" s="181"/>
      <c r="IV62" s="224"/>
      <c r="IW62" s="183"/>
      <c r="IX62" s="193"/>
      <c r="IY62" s="169"/>
      <c r="IZ62" s="169"/>
      <c r="JC62" s="226"/>
      <c r="JD62" s="181"/>
      <c r="JE62" s="224"/>
      <c r="JF62" s="183"/>
      <c r="JG62" s="193"/>
      <c r="JH62" s="169"/>
      <c r="JI62" s="169"/>
      <c r="JL62" s="226"/>
      <c r="JM62" s="181"/>
      <c r="JN62" s="224"/>
      <c r="JO62" s="183"/>
      <c r="JP62" s="193"/>
      <c r="JQ62" s="169"/>
      <c r="JR62" s="169"/>
    </row>
    <row r="63" spans="2:278" ht="31.5" thickTop="1" thickBot="1">
      <c r="B63" s="226" t="s">
        <v>246</v>
      </c>
      <c r="C63" s="181" t="s">
        <v>247</v>
      </c>
      <c r="D63" s="224" t="s">
        <v>148</v>
      </c>
      <c r="E63" s="183">
        <v>90</v>
      </c>
      <c r="F63" s="193">
        <v>0</v>
      </c>
      <c r="G63" s="169">
        <f>ROUND((F63*E63),0)</f>
        <v>0</v>
      </c>
      <c r="H63" s="169"/>
      <c r="K63" s="226"/>
      <c r="L63" s="181"/>
      <c r="M63" s="224"/>
      <c r="N63" s="183"/>
      <c r="O63" s="193"/>
      <c r="P63" s="169"/>
      <c r="Q63" s="169"/>
      <c r="R63" s="101"/>
      <c r="S63" s="100"/>
      <c r="T63" s="226"/>
      <c r="U63" s="181"/>
      <c r="V63" s="224"/>
      <c r="W63" s="183"/>
      <c r="X63" s="193"/>
      <c r="Y63" s="169"/>
      <c r="Z63" s="169"/>
      <c r="AA63" s="100"/>
      <c r="AC63" s="226"/>
      <c r="AD63" s="181"/>
      <c r="AE63" s="224"/>
      <c r="AF63" s="183"/>
      <c r="AG63" s="193"/>
      <c r="AH63" s="169"/>
      <c r="AI63" s="169"/>
      <c r="AL63" s="226"/>
      <c r="AM63" s="181"/>
      <c r="AN63" s="224"/>
      <c r="AO63" s="183"/>
      <c r="AP63" s="193"/>
      <c r="AQ63" s="169"/>
      <c r="AR63" s="169"/>
      <c r="AU63" s="226"/>
      <c r="AV63" s="181"/>
      <c r="AW63" s="224"/>
      <c r="AX63" s="183"/>
      <c r="AY63" s="193"/>
      <c r="AZ63" s="169"/>
      <c r="BA63" s="169"/>
      <c r="BD63" s="226"/>
      <c r="BE63" s="181"/>
      <c r="BF63" s="224"/>
      <c r="BG63" s="183"/>
      <c r="BH63" s="193"/>
      <c r="BI63" s="169"/>
      <c r="BJ63" s="169"/>
      <c r="BM63" s="226"/>
      <c r="BN63" s="181"/>
      <c r="BO63" s="224"/>
      <c r="BP63" s="183"/>
      <c r="BQ63" s="193"/>
      <c r="BR63" s="169"/>
      <c r="BS63" s="169"/>
      <c r="BV63" s="226"/>
      <c r="BW63" s="181"/>
      <c r="BX63" s="224"/>
      <c r="BY63" s="183"/>
      <c r="BZ63" s="193"/>
      <c r="CA63" s="169"/>
      <c r="CB63" s="169"/>
      <c r="CE63" s="226"/>
      <c r="CF63" s="181"/>
      <c r="CG63" s="224"/>
      <c r="CH63" s="183"/>
      <c r="CI63" s="193"/>
      <c r="CJ63" s="169"/>
      <c r="CK63" s="169"/>
      <c r="CN63" s="226"/>
      <c r="CO63" s="181"/>
      <c r="CP63" s="224"/>
      <c r="CQ63" s="183"/>
      <c r="CR63" s="193"/>
      <c r="CS63" s="169"/>
      <c r="CT63" s="169"/>
      <c r="CW63" s="226"/>
      <c r="CX63" s="181"/>
      <c r="CY63" s="224"/>
      <c r="CZ63" s="183"/>
      <c r="DA63" s="193"/>
      <c r="DB63" s="169"/>
      <c r="DC63" s="169"/>
      <c r="DF63" s="226"/>
      <c r="DG63" s="181"/>
      <c r="DH63" s="224"/>
      <c r="DI63" s="183"/>
      <c r="DJ63" s="193"/>
      <c r="DK63" s="169"/>
      <c r="DL63" s="169"/>
      <c r="DO63" s="226"/>
      <c r="DP63" s="181"/>
      <c r="DQ63" s="224"/>
      <c r="DR63" s="183"/>
      <c r="DS63" s="193"/>
      <c r="DT63" s="169"/>
      <c r="DU63" s="169"/>
      <c r="DX63" s="226"/>
      <c r="DY63" s="181"/>
      <c r="DZ63" s="224"/>
      <c r="EA63" s="183"/>
      <c r="EB63" s="193"/>
      <c r="EC63" s="169"/>
      <c r="ED63" s="169"/>
      <c r="EG63" s="226"/>
      <c r="EH63" s="181"/>
      <c r="EI63" s="224"/>
      <c r="EJ63" s="183"/>
      <c r="EK63" s="193"/>
      <c r="EL63" s="169"/>
      <c r="EM63" s="169"/>
      <c r="EP63" s="226"/>
      <c r="EQ63" s="181"/>
      <c r="ER63" s="224"/>
      <c r="ES63" s="183"/>
      <c r="ET63" s="193"/>
      <c r="EU63" s="169"/>
      <c r="EV63" s="169"/>
      <c r="EY63" s="226"/>
      <c r="EZ63" s="181"/>
      <c r="FA63" s="224"/>
      <c r="FB63" s="183"/>
      <c r="FC63" s="193"/>
      <c r="FD63" s="169"/>
      <c r="FE63" s="169"/>
      <c r="FH63" s="226"/>
      <c r="FI63" s="181"/>
      <c r="FJ63" s="224"/>
      <c r="FK63" s="183"/>
      <c r="FL63" s="193"/>
      <c r="FM63" s="169"/>
      <c r="FN63" s="169"/>
      <c r="FO63" s="61"/>
      <c r="FP63" s="61"/>
      <c r="FQ63" s="226"/>
      <c r="FR63" s="181"/>
      <c r="FS63" s="224"/>
      <c r="FT63" s="183"/>
      <c r="FU63" s="193"/>
      <c r="FV63" s="169"/>
      <c r="FW63" s="169"/>
      <c r="FZ63" s="226"/>
      <c r="GA63" s="181"/>
      <c r="GB63" s="224"/>
      <c r="GC63" s="183"/>
      <c r="GD63" s="193"/>
      <c r="GE63" s="169"/>
      <c r="GF63" s="169"/>
      <c r="GI63" s="226"/>
      <c r="GJ63" s="181"/>
      <c r="GK63" s="224"/>
      <c r="GL63" s="183"/>
      <c r="GM63" s="193"/>
      <c r="GN63" s="169"/>
      <c r="GO63" s="169"/>
      <c r="GR63" s="226"/>
      <c r="GS63" s="181"/>
      <c r="GT63" s="224"/>
      <c r="GU63" s="183"/>
      <c r="GV63" s="193"/>
      <c r="GW63" s="169"/>
      <c r="GX63" s="169"/>
      <c r="GY63" s="61"/>
      <c r="GZ63" s="61"/>
      <c r="HA63" s="226"/>
      <c r="HB63" s="181"/>
      <c r="HC63" s="224"/>
      <c r="HD63" s="183"/>
      <c r="HE63" s="193"/>
      <c r="HF63" s="169"/>
      <c r="HG63" s="169"/>
      <c r="HJ63" s="226"/>
      <c r="HK63" s="181"/>
      <c r="HL63" s="224"/>
      <c r="HM63" s="183"/>
      <c r="HN63" s="193"/>
      <c r="HO63" s="169"/>
      <c r="HP63" s="169"/>
      <c r="HS63" s="226"/>
      <c r="HT63" s="181"/>
      <c r="HU63" s="224"/>
      <c r="HV63" s="183"/>
      <c r="HW63" s="193"/>
      <c r="HX63" s="169"/>
      <c r="HY63" s="169"/>
      <c r="IB63" s="226"/>
      <c r="IC63" s="181"/>
      <c r="ID63" s="224"/>
      <c r="IE63" s="183"/>
      <c r="IF63" s="193"/>
      <c r="IG63" s="169"/>
      <c r="IH63" s="169"/>
      <c r="II63" s="61"/>
      <c r="IJ63" s="61"/>
      <c r="IK63" s="226"/>
      <c r="IL63" s="181"/>
      <c r="IM63" s="224"/>
      <c r="IN63" s="183"/>
      <c r="IO63" s="193"/>
      <c r="IP63" s="169"/>
      <c r="IQ63" s="169"/>
      <c r="IT63" s="226"/>
      <c r="IU63" s="181"/>
      <c r="IV63" s="224"/>
      <c r="IW63" s="183"/>
      <c r="IX63" s="193"/>
      <c r="IY63" s="169"/>
      <c r="IZ63" s="169"/>
      <c r="JC63" s="226"/>
      <c r="JD63" s="181"/>
      <c r="JE63" s="224"/>
      <c r="JF63" s="183"/>
      <c r="JG63" s="193"/>
      <c r="JH63" s="169"/>
      <c r="JI63" s="169"/>
      <c r="JL63" s="226"/>
      <c r="JM63" s="181"/>
      <c r="JN63" s="224"/>
      <c r="JO63" s="183"/>
      <c r="JP63" s="193"/>
      <c r="JQ63" s="169"/>
      <c r="JR63" s="169"/>
    </row>
    <row r="64" spans="2:278" ht="31.5" thickTop="1" thickBot="1">
      <c r="B64" s="226" t="s">
        <v>248</v>
      </c>
      <c r="C64" s="181" t="s">
        <v>249</v>
      </c>
      <c r="D64" s="224" t="s">
        <v>148</v>
      </c>
      <c r="E64" s="183">
        <v>15</v>
      </c>
      <c r="F64" s="193">
        <v>0</v>
      </c>
      <c r="G64" s="169">
        <f>ROUND((F64*E64),0)</f>
        <v>0</v>
      </c>
      <c r="H64" s="169"/>
      <c r="I64" s="100"/>
      <c r="K64" s="226"/>
      <c r="L64" s="181"/>
      <c r="M64" s="224"/>
      <c r="N64" s="183"/>
      <c r="O64" s="193"/>
      <c r="P64" s="169"/>
      <c r="Q64" s="169"/>
      <c r="R64" s="100"/>
      <c r="S64" s="100"/>
      <c r="T64" s="226"/>
      <c r="U64" s="181"/>
      <c r="V64" s="224"/>
      <c r="W64" s="183"/>
      <c r="X64" s="193"/>
      <c r="Y64" s="169"/>
      <c r="Z64" s="169"/>
      <c r="AA64" s="100"/>
      <c r="AC64" s="226"/>
      <c r="AD64" s="181"/>
      <c r="AE64" s="224"/>
      <c r="AF64" s="183"/>
      <c r="AG64" s="193"/>
      <c r="AH64" s="169"/>
      <c r="AI64" s="169"/>
      <c r="AL64" s="226"/>
      <c r="AM64" s="181"/>
      <c r="AN64" s="224"/>
      <c r="AO64" s="183"/>
      <c r="AP64" s="193"/>
      <c r="AQ64" s="169"/>
      <c r="AR64" s="169"/>
      <c r="AU64" s="226"/>
      <c r="AV64" s="181"/>
      <c r="AW64" s="224"/>
      <c r="AX64" s="183"/>
      <c r="AY64" s="193"/>
      <c r="AZ64" s="169"/>
      <c r="BA64" s="169"/>
      <c r="BD64" s="226"/>
      <c r="BE64" s="181"/>
      <c r="BF64" s="224"/>
      <c r="BG64" s="183"/>
      <c r="BH64" s="193"/>
      <c r="BI64" s="169"/>
      <c r="BJ64" s="169"/>
      <c r="BM64" s="226"/>
      <c r="BN64" s="181"/>
      <c r="BO64" s="224"/>
      <c r="BP64" s="183"/>
      <c r="BQ64" s="193"/>
      <c r="BR64" s="169"/>
      <c r="BS64" s="169"/>
      <c r="BV64" s="226"/>
      <c r="BW64" s="181"/>
      <c r="BX64" s="224"/>
      <c r="BY64" s="183"/>
      <c r="BZ64" s="193"/>
      <c r="CA64" s="169"/>
      <c r="CB64" s="169"/>
      <c r="CE64" s="226"/>
      <c r="CF64" s="181"/>
      <c r="CG64" s="224"/>
      <c r="CH64" s="183"/>
      <c r="CI64" s="193"/>
      <c r="CJ64" s="169"/>
      <c r="CK64" s="169"/>
      <c r="CN64" s="226"/>
      <c r="CO64" s="181"/>
      <c r="CP64" s="224"/>
      <c r="CQ64" s="183"/>
      <c r="CR64" s="193"/>
      <c r="CS64" s="169"/>
      <c r="CT64" s="169"/>
      <c r="CW64" s="226"/>
      <c r="CX64" s="181"/>
      <c r="CY64" s="224"/>
      <c r="CZ64" s="183"/>
      <c r="DA64" s="193"/>
      <c r="DB64" s="169"/>
      <c r="DC64" s="169"/>
      <c r="DF64" s="226"/>
      <c r="DG64" s="181"/>
      <c r="DH64" s="224"/>
      <c r="DI64" s="183"/>
      <c r="DJ64" s="193"/>
      <c r="DK64" s="169"/>
      <c r="DL64" s="169"/>
      <c r="DO64" s="226"/>
      <c r="DP64" s="181"/>
      <c r="DQ64" s="224"/>
      <c r="DR64" s="183"/>
      <c r="DS64" s="193"/>
      <c r="DT64" s="169"/>
      <c r="DU64" s="169"/>
      <c r="DX64" s="226"/>
      <c r="DY64" s="181"/>
      <c r="DZ64" s="224"/>
      <c r="EA64" s="183"/>
      <c r="EB64" s="193"/>
      <c r="EC64" s="169"/>
      <c r="ED64" s="169"/>
      <c r="EG64" s="226"/>
      <c r="EH64" s="181"/>
      <c r="EI64" s="224"/>
      <c r="EJ64" s="183"/>
      <c r="EK64" s="193"/>
      <c r="EL64" s="169"/>
      <c r="EM64" s="169"/>
      <c r="EP64" s="226"/>
      <c r="EQ64" s="181"/>
      <c r="ER64" s="224"/>
      <c r="ES64" s="183"/>
      <c r="ET64" s="193"/>
      <c r="EU64" s="169"/>
      <c r="EV64" s="169"/>
      <c r="EY64" s="226"/>
      <c r="EZ64" s="181"/>
      <c r="FA64" s="224"/>
      <c r="FB64" s="183"/>
      <c r="FC64" s="193"/>
      <c r="FD64" s="169"/>
      <c r="FE64" s="169"/>
      <c r="FH64" s="226"/>
      <c r="FI64" s="181"/>
      <c r="FJ64" s="224"/>
      <c r="FK64" s="183"/>
      <c r="FL64" s="193"/>
      <c r="FM64" s="169"/>
      <c r="FN64" s="169"/>
      <c r="FO64" s="61"/>
      <c r="FP64" s="61"/>
      <c r="FQ64" s="226"/>
      <c r="FR64" s="181"/>
      <c r="FS64" s="224"/>
      <c r="FT64" s="183"/>
      <c r="FU64" s="193"/>
      <c r="FV64" s="169"/>
      <c r="FW64" s="169"/>
      <c r="FZ64" s="226"/>
      <c r="GA64" s="181"/>
      <c r="GB64" s="224"/>
      <c r="GC64" s="183"/>
      <c r="GD64" s="193"/>
      <c r="GE64" s="169"/>
      <c r="GF64" s="169"/>
      <c r="GI64" s="226"/>
      <c r="GJ64" s="181"/>
      <c r="GK64" s="224"/>
      <c r="GL64" s="183"/>
      <c r="GM64" s="193"/>
      <c r="GN64" s="169"/>
      <c r="GO64" s="169"/>
      <c r="GR64" s="226"/>
      <c r="GS64" s="181"/>
      <c r="GT64" s="224"/>
      <c r="GU64" s="183"/>
      <c r="GV64" s="193"/>
      <c r="GW64" s="169"/>
      <c r="GX64" s="169"/>
      <c r="GY64" s="61"/>
      <c r="GZ64" s="61"/>
      <c r="HA64" s="226"/>
      <c r="HB64" s="181"/>
      <c r="HC64" s="224"/>
      <c r="HD64" s="183"/>
      <c r="HE64" s="193"/>
      <c r="HF64" s="169"/>
      <c r="HG64" s="169"/>
      <c r="HJ64" s="226"/>
      <c r="HK64" s="181"/>
      <c r="HL64" s="224"/>
      <c r="HM64" s="183"/>
      <c r="HN64" s="193"/>
      <c r="HO64" s="169"/>
      <c r="HP64" s="169"/>
      <c r="HS64" s="226"/>
      <c r="HT64" s="181"/>
      <c r="HU64" s="224"/>
      <c r="HV64" s="183"/>
      <c r="HW64" s="193"/>
      <c r="HX64" s="169"/>
      <c r="HY64" s="169"/>
      <c r="IB64" s="226"/>
      <c r="IC64" s="181"/>
      <c r="ID64" s="224"/>
      <c r="IE64" s="183"/>
      <c r="IF64" s="193"/>
      <c r="IG64" s="169"/>
      <c r="IH64" s="169"/>
      <c r="II64" s="61"/>
      <c r="IJ64" s="61"/>
      <c r="IK64" s="226"/>
      <c r="IL64" s="181"/>
      <c r="IM64" s="224"/>
      <c r="IN64" s="183"/>
      <c r="IO64" s="193"/>
      <c r="IP64" s="169"/>
      <c r="IQ64" s="169"/>
      <c r="IT64" s="226"/>
      <c r="IU64" s="181"/>
      <c r="IV64" s="224"/>
      <c r="IW64" s="183"/>
      <c r="IX64" s="193"/>
      <c r="IY64" s="169"/>
      <c r="IZ64" s="169"/>
      <c r="JC64" s="226"/>
      <c r="JD64" s="181"/>
      <c r="JE64" s="224"/>
      <c r="JF64" s="183"/>
      <c r="JG64" s="193"/>
      <c r="JH64" s="169"/>
      <c r="JI64" s="169"/>
      <c r="JL64" s="226"/>
      <c r="JM64" s="181"/>
      <c r="JN64" s="224"/>
      <c r="JO64" s="183"/>
      <c r="JP64" s="193"/>
      <c r="JQ64" s="169"/>
      <c r="JR64" s="169"/>
    </row>
    <row r="65" spans="1:278" ht="17.25" thickTop="1" thickBot="1">
      <c r="B65" s="201"/>
      <c r="C65" s="202" t="s">
        <v>250</v>
      </c>
      <c r="D65" s="203"/>
      <c r="E65" s="204"/>
      <c r="F65" s="205"/>
      <c r="G65" s="227">
        <f>ROUND(SUM(G36:G64),0)</f>
        <v>0</v>
      </c>
      <c r="H65" s="227"/>
      <c r="K65" s="201"/>
      <c r="L65" s="202"/>
      <c r="M65" s="203"/>
      <c r="N65" s="204"/>
      <c r="O65" s="205"/>
      <c r="P65" s="227"/>
      <c r="Q65" s="227"/>
      <c r="R65" s="100"/>
      <c r="S65" s="100"/>
      <c r="T65" s="201"/>
      <c r="U65" s="202"/>
      <c r="V65" s="203"/>
      <c r="W65" s="204"/>
      <c r="X65" s="205"/>
      <c r="Y65" s="227"/>
      <c r="Z65" s="227"/>
      <c r="AA65" s="100"/>
      <c r="AB65" s="100"/>
      <c r="AC65" s="201"/>
      <c r="AD65" s="202"/>
      <c r="AE65" s="203"/>
      <c r="AF65" s="204"/>
      <c r="AG65" s="205"/>
      <c r="AH65" s="227"/>
      <c r="AI65" s="227"/>
      <c r="AL65" s="201"/>
      <c r="AM65" s="202"/>
      <c r="AN65" s="203"/>
      <c r="AO65" s="204"/>
      <c r="AP65" s="205"/>
      <c r="AQ65" s="227"/>
      <c r="AR65" s="227"/>
      <c r="AU65" s="201"/>
      <c r="AV65" s="202"/>
      <c r="AW65" s="203"/>
      <c r="AX65" s="204"/>
      <c r="AY65" s="205"/>
      <c r="AZ65" s="227"/>
      <c r="BA65" s="227"/>
      <c r="BD65" s="201"/>
      <c r="BE65" s="202"/>
      <c r="BF65" s="203"/>
      <c r="BG65" s="204"/>
      <c r="BH65" s="205"/>
      <c r="BI65" s="227"/>
      <c r="BJ65" s="227"/>
      <c r="BM65" s="201"/>
      <c r="BN65" s="202"/>
      <c r="BO65" s="203"/>
      <c r="BP65" s="204"/>
      <c r="BQ65" s="205"/>
      <c r="BR65" s="227"/>
      <c r="BS65" s="227"/>
      <c r="BV65" s="201"/>
      <c r="BW65" s="202"/>
      <c r="BX65" s="203"/>
      <c r="BY65" s="204"/>
      <c r="BZ65" s="205"/>
      <c r="CA65" s="227"/>
      <c r="CB65" s="227"/>
      <c r="CE65" s="201"/>
      <c r="CF65" s="202"/>
      <c r="CG65" s="203"/>
      <c r="CH65" s="204"/>
      <c r="CI65" s="205"/>
      <c r="CJ65" s="227"/>
      <c r="CK65" s="227"/>
      <c r="CN65" s="201"/>
      <c r="CO65" s="202"/>
      <c r="CP65" s="203"/>
      <c r="CQ65" s="204"/>
      <c r="CR65" s="205"/>
      <c r="CS65" s="227"/>
      <c r="CT65" s="227"/>
      <c r="CW65" s="201"/>
      <c r="CX65" s="202"/>
      <c r="CY65" s="203"/>
      <c r="CZ65" s="204"/>
      <c r="DA65" s="205"/>
      <c r="DB65" s="227"/>
      <c r="DC65" s="227"/>
      <c r="DF65" s="201"/>
      <c r="DG65" s="202"/>
      <c r="DH65" s="203"/>
      <c r="DI65" s="204"/>
      <c r="DJ65" s="205"/>
      <c r="DK65" s="227"/>
      <c r="DL65" s="227"/>
      <c r="DO65" s="201"/>
      <c r="DP65" s="202"/>
      <c r="DQ65" s="203"/>
      <c r="DR65" s="204"/>
      <c r="DS65" s="205"/>
      <c r="DT65" s="227"/>
      <c r="DU65" s="227"/>
      <c r="DX65" s="201"/>
      <c r="DY65" s="202"/>
      <c r="DZ65" s="203"/>
      <c r="EA65" s="204"/>
      <c r="EB65" s="205"/>
      <c r="EC65" s="227"/>
      <c r="ED65" s="227"/>
      <c r="EG65" s="201"/>
      <c r="EH65" s="202"/>
      <c r="EI65" s="203"/>
      <c r="EJ65" s="204"/>
      <c r="EK65" s="205"/>
      <c r="EL65" s="227"/>
      <c r="EM65" s="227"/>
      <c r="EP65" s="201"/>
      <c r="EQ65" s="202"/>
      <c r="ER65" s="203"/>
      <c r="ES65" s="204"/>
      <c r="ET65" s="205"/>
      <c r="EU65" s="227"/>
      <c r="EV65" s="227"/>
      <c r="EY65" s="201"/>
      <c r="EZ65" s="202"/>
      <c r="FA65" s="203"/>
      <c r="FB65" s="204"/>
      <c r="FC65" s="205"/>
      <c r="FD65" s="227"/>
      <c r="FE65" s="227"/>
      <c r="FH65" s="201"/>
      <c r="FI65" s="202"/>
      <c r="FJ65" s="203"/>
      <c r="FK65" s="204"/>
      <c r="FL65" s="205"/>
      <c r="FM65" s="227"/>
      <c r="FN65" s="227"/>
      <c r="FO65" s="61"/>
      <c r="FP65" s="61"/>
      <c r="FQ65" s="201"/>
      <c r="FR65" s="202"/>
      <c r="FS65" s="203"/>
      <c r="FT65" s="204"/>
      <c r="FU65" s="205"/>
      <c r="FV65" s="227"/>
      <c r="FW65" s="227"/>
      <c r="FZ65" s="201"/>
      <c r="GA65" s="202"/>
      <c r="GB65" s="203"/>
      <c r="GC65" s="204"/>
      <c r="GD65" s="205"/>
      <c r="GE65" s="227"/>
      <c r="GF65" s="227"/>
      <c r="GI65" s="201"/>
      <c r="GJ65" s="202"/>
      <c r="GK65" s="203"/>
      <c r="GL65" s="204"/>
      <c r="GM65" s="205"/>
      <c r="GN65" s="227"/>
      <c r="GO65" s="227"/>
      <c r="GR65" s="201"/>
      <c r="GS65" s="202"/>
      <c r="GT65" s="203"/>
      <c r="GU65" s="204"/>
      <c r="GV65" s="205"/>
      <c r="GW65" s="227"/>
      <c r="GX65" s="227"/>
      <c r="GY65" s="61"/>
      <c r="GZ65" s="61"/>
      <c r="HA65" s="201"/>
      <c r="HB65" s="202"/>
      <c r="HC65" s="203"/>
      <c r="HD65" s="204"/>
      <c r="HE65" s="205"/>
      <c r="HF65" s="227"/>
      <c r="HG65" s="227"/>
      <c r="HJ65" s="201"/>
      <c r="HK65" s="202"/>
      <c r="HL65" s="203"/>
      <c r="HM65" s="204"/>
      <c r="HN65" s="205"/>
      <c r="HO65" s="227"/>
      <c r="HP65" s="227"/>
      <c r="HS65" s="201"/>
      <c r="HT65" s="202"/>
      <c r="HU65" s="203"/>
      <c r="HV65" s="204"/>
      <c r="HW65" s="205"/>
      <c r="HX65" s="227"/>
      <c r="HY65" s="227"/>
      <c r="IB65" s="201"/>
      <c r="IC65" s="202"/>
      <c r="ID65" s="203"/>
      <c r="IE65" s="204"/>
      <c r="IF65" s="205"/>
      <c r="IG65" s="227"/>
      <c r="IH65" s="227"/>
      <c r="II65" s="61"/>
      <c r="IJ65" s="61"/>
      <c r="IK65" s="201"/>
      <c r="IL65" s="202"/>
      <c r="IM65" s="203"/>
      <c r="IN65" s="204"/>
      <c r="IO65" s="205"/>
      <c r="IP65" s="227"/>
      <c r="IQ65" s="227"/>
      <c r="IT65" s="201"/>
      <c r="IU65" s="202"/>
      <c r="IV65" s="203"/>
      <c r="IW65" s="204"/>
      <c r="IX65" s="205"/>
      <c r="IY65" s="227"/>
      <c r="IZ65" s="227"/>
      <c r="JC65" s="201"/>
      <c r="JD65" s="202"/>
      <c r="JE65" s="203"/>
      <c r="JF65" s="204"/>
      <c r="JG65" s="205"/>
      <c r="JH65" s="227"/>
      <c r="JI65" s="227"/>
      <c r="JL65" s="201"/>
      <c r="JM65" s="202"/>
      <c r="JN65" s="203"/>
      <c r="JO65" s="204"/>
      <c r="JP65" s="205"/>
      <c r="JQ65" s="227"/>
      <c r="JR65" s="227"/>
    </row>
    <row r="66" spans="1:278" ht="16.5" thickTop="1" thickBot="1">
      <c r="B66" s="228" t="s">
        <v>251</v>
      </c>
      <c r="C66" s="229" t="s">
        <v>252</v>
      </c>
      <c r="D66" s="230"/>
      <c r="E66" s="230"/>
      <c r="F66" s="230"/>
      <c r="G66" s="231"/>
      <c r="H66" s="231"/>
      <c r="I66" s="102"/>
      <c r="K66" s="228"/>
      <c r="L66" s="229"/>
      <c r="M66" s="230"/>
      <c r="N66" s="230"/>
      <c r="O66" s="230"/>
      <c r="P66" s="231"/>
      <c r="Q66" s="231"/>
      <c r="R66" s="100"/>
      <c r="S66" s="100"/>
      <c r="T66" s="228"/>
      <c r="U66" s="229"/>
      <c r="V66" s="230"/>
      <c r="W66" s="230"/>
      <c r="X66" s="230"/>
      <c r="Y66" s="231"/>
      <c r="Z66" s="231"/>
      <c r="AA66" s="100"/>
      <c r="AB66" s="100"/>
      <c r="AC66" s="228"/>
      <c r="AD66" s="229"/>
      <c r="AE66" s="230"/>
      <c r="AF66" s="230"/>
      <c r="AG66" s="230"/>
      <c r="AH66" s="231"/>
      <c r="AI66" s="231"/>
      <c r="AL66" s="228"/>
      <c r="AM66" s="229"/>
      <c r="AN66" s="230"/>
      <c r="AO66" s="230"/>
      <c r="AP66" s="230"/>
      <c r="AQ66" s="231"/>
      <c r="AR66" s="231"/>
      <c r="AU66" s="228"/>
      <c r="AV66" s="229"/>
      <c r="AW66" s="230"/>
      <c r="AX66" s="230"/>
      <c r="AY66" s="230"/>
      <c r="AZ66" s="231"/>
      <c r="BA66" s="231"/>
      <c r="BD66" s="228"/>
      <c r="BE66" s="229"/>
      <c r="BF66" s="230"/>
      <c r="BG66" s="230"/>
      <c r="BH66" s="230"/>
      <c r="BI66" s="231"/>
      <c r="BJ66" s="231"/>
      <c r="BM66" s="228"/>
      <c r="BN66" s="229"/>
      <c r="BO66" s="230"/>
      <c r="BP66" s="230"/>
      <c r="BQ66" s="230"/>
      <c r="BR66" s="231"/>
      <c r="BS66" s="231"/>
      <c r="BV66" s="228"/>
      <c r="BW66" s="229"/>
      <c r="BX66" s="230"/>
      <c r="BY66" s="230"/>
      <c r="BZ66" s="230"/>
      <c r="CA66" s="231"/>
      <c r="CB66" s="231"/>
      <c r="CE66" s="228"/>
      <c r="CF66" s="229"/>
      <c r="CG66" s="230"/>
      <c r="CH66" s="230"/>
      <c r="CI66" s="230"/>
      <c r="CJ66" s="231"/>
      <c r="CK66" s="231"/>
      <c r="CN66" s="228"/>
      <c r="CO66" s="229"/>
      <c r="CP66" s="230"/>
      <c r="CQ66" s="230"/>
      <c r="CR66" s="230"/>
      <c r="CS66" s="231"/>
      <c r="CT66" s="231"/>
      <c r="CW66" s="228"/>
      <c r="CX66" s="229"/>
      <c r="CY66" s="230"/>
      <c r="CZ66" s="230"/>
      <c r="DA66" s="230"/>
      <c r="DB66" s="231"/>
      <c r="DC66" s="231"/>
      <c r="DF66" s="228"/>
      <c r="DG66" s="229"/>
      <c r="DH66" s="230"/>
      <c r="DI66" s="230"/>
      <c r="DJ66" s="230"/>
      <c r="DK66" s="231"/>
      <c r="DL66" s="231"/>
      <c r="DO66" s="228"/>
      <c r="DP66" s="229"/>
      <c r="DQ66" s="230"/>
      <c r="DR66" s="230"/>
      <c r="DS66" s="230"/>
      <c r="DT66" s="231"/>
      <c r="DU66" s="231"/>
      <c r="DX66" s="228"/>
      <c r="DY66" s="229"/>
      <c r="DZ66" s="230"/>
      <c r="EA66" s="230"/>
      <c r="EB66" s="230"/>
      <c r="EC66" s="231"/>
      <c r="ED66" s="231"/>
      <c r="EG66" s="228"/>
      <c r="EH66" s="229"/>
      <c r="EI66" s="230"/>
      <c r="EJ66" s="230"/>
      <c r="EK66" s="230"/>
      <c r="EL66" s="231"/>
      <c r="EM66" s="231"/>
      <c r="EP66" s="228"/>
      <c r="EQ66" s="229"/>
      <c r="ER66" s="230"/>
      <c r="ES66" s="230"/>
      <c r="ET66" s="230"/>
      <c r="EU66" s="231"/>
      <c r="EV66" s="231"/>
      <c r="EY66" s="228"/>
      <c r="EZ66" s="229"/>
      <c r="FA66" s="230"/>
      <c r="FB66" s="230"/>
      <c r="FC66" s="230"/>
      <c r="FD66" s="231"/>
      <c r="FE66" s="231"/>
      <c r="FH66" s="228"/>
      <c r="FI66" s="229"/>
      <c r="FJ66" s="230"/>
      <c r="FK66" s="230"/>
      <c r="FL66" s="230"/>
      <c r="FM66" s="231"/>
      <c r="FN66" s="231"/>
      <c r="FO66" s="61"/>
      <c r="FP66" s="61"/>
      <c r="FQ66" s="228"/>
      <c r="FR66" s="229"/>
      <c r="FS66" s="230"/>
      <c r="FT66" s="230"/>
      <c r="FU66" s="230"/>
      <c r="FV66" s="231"/>
      <c r="FW66" s="231"/>
      <c r="FZ66" s="228"/>
      <c r="GA66" s="229"/>
      <c r="GB66" s="230"/>
      <c r="GC66" s="230"/>
      <c r="GD66" s="230"/>
      <c r="GE66" s="231"/>
      <c r="GF66" s="231"/>
      <c r="GI66" s="228"/>
      <c r="GJ66" s="229"/>
      <c r="GK66" s="230"/>
      <c r="GL66" s="230"/>
      <c r="GM66" s="230"/>
      <c r="GN66" s="231"/>
      <c r="GO66" s="231"/>
      <c r="GR66" s="228"/>
      <c r="GS66" s="229"/>
      <c r="GT66" s="230"/>
      <c r="GU66" s="230"/>
      <c r="GV66" s="230"/>
      <c r="GW66" s="231"/>
      <c r="GX66" s="231"/>
      <c r="GY66" s="61"/>
      <c r="GZ66" s="61"/>
      <c r="HA66" s="228"/>
      <c r="HB66" s="229"/>
      <c r="HC66" s="230"/>
      <c r="HD66" s="230"/>
      <c r="HE66" s="230"/>
      <c r="HF66" s="231"/>
      <c r="HG66" s="231"/>
      <c r="HJ66" s="228"/>
      <c r="HK66" s="229"/>
      <c r="HL66" s="230"/>
      <c r="HM66" s="230"/>
      <c r="HN66" s="230"/>
      <c r="HO66" s="231"/>
      <c r="HP66" s="231"/>
      <c r="HS66" s="228"/>
      <c r="HT66" s="229"/>
      <c r="HU66" s="230"/>
      <c r="HV66" s="230"/>
      <c r="HW66" s="230"/>
      <c r="HX66" s="231"/>
      <c r="HY66" s="231"/>
      <c r="IB66" s="228"/>
      <c r="IC66" s="229"/>
      <c r="ID66" s="230"/>
      <c r="IE66" s="230"/>
      <c r="IF66" s="230"/>
      <c r="IG66" s="231"/>
      <c r="IH66" s="231"/>
      <c r="II66" s="61"/>
      <c r="IJ66" s="61"/>
      <c r="IK66" s="228"/>
      <c r="IL66" s="229"/>
      <c r="IM66" s="230"/>
      <c r="IN66" s="230"/>
      <c r="IO66" s="230"/>
      <c r="IP66" s="231"/>
      <c r="IQ66" s="231"/>
      <c r="IT66" s="228"/>
      <c r="IU66" s="229"/>
      <c r="IV66" s="230"/>
      <c r="IW66" s="230"/>
      <c r="IX66" s="230"/>
      <c r="IY66" s="231"/>
      <c r="IZ66" s="231"/>
      <c r="JC66" s="228"/>
      <c r="JD66" s="229"/>
      <c r="JE66" s="230"/>
      <c r="JF66" s="230"/>
      <c r="JG66" s="230"/>
      <c r="JH66" s="231"/>
      <c r="JI66" s="231"/>
      <c r="JL66" s="228"/>
      <c r="JM66" s="229"/>
      <c r="JN66" s="230"/>
      <c r="JO66" s="230"/>
      <c r="JP66" s="230"/>
      <c r="JQ66" s="231"/>
      <c r="JR66" s="231"/>
    </row>
    <row r="67" spans="1:278" ht="16.5" thickTop="1" thickBot="1">
      <c r="B67" s="223">
        <v>8.1</v>
      </c>
      <c r="C67" s="217" t="s">
        <v>253</v>
      </c>
      <c r="D67" s="224"/>
      <c r="E67" s="183"/>
      <c r="F67" s="219"/>
      <c r="G67" s="220"/>
      <c r="H67" s="220"/>
      <c r="I67" s="100"/>
      <c r="K67" s="223"/>
      <c r="L67" s="217"/>
      <c r="M67" s="224"/>
      <c r="N67" s="183"/>
      <c r="O67" s="219"/>
      <c r="P67" s="220"/>
      <c r="Q67" s="220"/>
      <c r="R67" s="100"/>
      <c r="S67" s="100"/>
      <c r="T67" s="223"/>
      <c r="U67" s="217"/>
      <c r="V67" s="224"/>
      <c r="W67" s="183"/>
      <c r="X67" s="219"/>
      <c r="Y67" s="220"/>
      <c r="Z67" s="220"/>
      <c r="AA67" s="100"/>
      <c r="AC67" s="223"/>
      <c r="AD67" s="217"/>
      <c r="AE67" s="224"/>
      <c r="AF67" s="183"/>
      <c r="AG67" s="219"/>
      <c r="AH67" s="220"/>
      <c r="AI67" s="220"/>
      <c r="AL67" s="223"/>
      <c r="AM67" s="217"/>
      <c r="AN67" s="224"/>
      <c r="AO67" s="183"/>
      <c r="AP67" s="219"/>
      <c r="AQ67" s="220"/>
      <c r="AR67" s="220"/>
      <c r="AU67" s="223"/>
      <c r="AV67" s="217"/>
      <c r="AW67" s="224"/>
      <c r="AX67" s="183"/>
      <c r="AY67" s="219"/>
      <c r="AZ67" s="220"/>
      <c r="BA67" s="220"/>
      <c r="BD67" s="223"/>
      <c r="BE67" s="217"/>
      <c r="BF67" s="224"/>
      <c r="BG67" s="183"/>
      <c r="BH67" s="219"/>
      <c r="BI67" s="220"/>
      <c r="BJ67" s="220"/>
      <c r="BM67" s="223"/>
      <c r="BN67" s="217"/>
      <c r="BO67" s="224"/>
      <c r="BP67" s="183"/>
      <c r="BQ67" s="219"/>
      <c r="BR67" s="220"/>
      <c r="BS67" s="220"/>
      <c r="BV67" s="223"/>
      <c r="BW67" s="217"/>
      <c r="BX67" s="224"/>
      <c r="BY67" s="183"/>
      <c r="BZ67" s="219"/>
      <c r="CA67" s="220"/>
      <c r="CB67" s="220"/>
      <c r="CE67" s="223"/>
      <c r="CF67" s="217"/>
      <c r="CG67" s="224"/>
      <c r="CH67" s="183"/>
      <c r="CI67" s="219"/>
      <c r="CJ67" s="220"/>
      <c r="CK67" s="220"/>
      <c r="CN67" s="223"/>
      <c r="CO67" s="217"/>
      <c r="CP67" s="224"/>
      <c r="CQ67" s="183"/>
      <c r="CR67" s="219"/>
      <c r="CS67" s="220"/>
      <c r="CT67" s="220"/>
      <c r="CW67" s="223"/>
      <c r="CX67" s="217"/>
      <c r="CY67" s="224"/>
      <c r="CZ67" s="183"/>
      <c r="DA67" s="219"/>
      <c r="DB67" s="220"/>
      <c r="DC67" s="220"/>
      <c r="DF67" s="223"/>
      <c r="DG67" s="217"/>
      <c r="DH67" s="224"/>
      <c r="DI67" s="183"/>
      <c r="DJ67" s="219"/>
      <c r="DK67" s="220"/>
      <c r="DL67" s="220"/>
      <c r="DO67" s="223"/>
      <c r="DP67" s="217"/>
      <c r="DQ67" s="224"/>
      <c r="DR67" s="183"/>
      <c r="DS67" s="219"/>
      <c r="DT67" s="220"/>
      <c r="DU67" s="220"/>
      <c r="DX67" s="223"/>
      <c r="DY67" s="217"/>
      <c r="DZ67" s="224"/>
      <c r="EA67" s="183"/>
      <c r="EB67" s="219"/>
      <c r="EC67" s="220"/>
      <c r="ED67" s="220"/>
      <c r="EG67" s="223"/>
      <c r="EH67" s="217"/>
      <c r="EI67" s="224"/>
      <c r="EJ67" s="183"/>
      <c r="EK67" s="219"/>
      <c r="EL67" s="220"/>
      <c r="EM67" s="220"/>
      <c r="EP67" s="223"/>
      <c r="EQ67" s="217"/>
      <c r="ER67" s="224"/>
      <c r="ES67" s="183"/>
      <c r="ET67" s="219"/>
      <c r="EU67" s="220"/>
      <c r="EV67" s="220"/>
      <c r="EY67" s="223"/>
      <c r="EZ67" s="217"/>
      <c r="FA67" s="224"/>
      <c r="FB67" s="183"/>
      <c r="FC67" s="219"/>
      <c r="FD67" s="220"/>
      <c r="FE67" s="220"/>
      <c r="FH67" s="223"/>
      <c r="FI67" s="217"/>
      <c r="FJ67" s="224"/>
      <c r="FK67" s="183"/>
      <c r="FL67" s="219"/>
      <c r="FM67" s="220"/>
      <c r="FN67" s="220"/>
      <c r="FO67" s="61"/>
      <c r="FP67" s="61"/>
      <c r="FQ67" s="223"/>
      <c r="FR67" s="217"/>
      <c r="FS67" s="224"/>
      <c r="FT67" s="183"/>
      <c r="FU67" s="219"/>
      <c r="FV67" s="220"/>
      <c r="FW67" s="220"/>
      <c r="FZ67" s="223"/>
      <c r="GA67" s="217"/>
      <c r="GB67" s="224"/>
      <c r="GC67" s="183"/>
      <c r="GD67" s="219"/>
      <c r="GE67" s="220"/>
      <c r="GF67" s="220"/>
      <c r="GI67" s="223"/>
      <c r="GJ67" s="217"/>
      <c r="GK67" s="224"/>
      <c r="GL67" s="183"/>
      <c r="GM67" s="219"/>
      <c r="GN67" s="220"/>
      <c r="GO67" s="220"/>
      <c r="GR67" s="223"/>
      <c r="GS67" s="217"/>
      <c r="GT67" s="224"/>
      <c r="GU67" s="183"/>
      <c r="GV67" s="219"/>
      <c r="GW67" s="220"/>
      <c r="GX67" s="220"/>
      <c r="GY67" s="61"/>
      <c r="GZ67" s="61"/>
      <c r="HA67" s="223"/>
      <c r="HB67" s="217"/>
      <c r="HC67" s="224"/>
      <c r="HD67" s="183"/>
      <c r="HE67" s="219"/>
      <c r="HF67" s="220"/>
      <c r="HG67" s="220"/>
      <c r="HJ67" s="223"/>
      <c r="HK67" s="217"/>
      <c r="HL67" s="224"/>
      <c r="HM67" s="183"/>
      <c r="HN67" s="219"/>
      <c r="HO67" s="220"/>
      <c r="HP67" s="220"/>
      <c r="HS67" s="223"/>
      <c r="HT67" s="217"/>
      <c r="HU67" s="224"/>
      <c r="HV67" s="183"/>
      <c r="HW67" s="219"/>
      <c r="HX67" s="220"/>
      <c r="HY67" s="220"/>
      <c r="IB67" s="223"/>
      <c r="IC67" s="217"/>
      <c r="ID67" s="224"/>
      <c r="IE67" s="183"/>
      <c r="IF67" s="219"/>
      <c r="IG67" s="220"/>
      <c r="IH67" s="220"/>
      <c r="II67" s="61"/>
      <c r="IJ67" s="61"/>
      <c r="IK67" s="223"/>
      <c r="IL67" s="217"/>
      <c r="IM67" s="224"/>
      <c r="IN67" s="183"/>
      <c r="IO67" s="219"/>
      <c r="IP67" s="220"/>
      <c r="IQ67" s="220"/>
      <c r="IT67" s="223"/>
      <c r="IU67" s="217"/>
      <c r="IV67" s="224"/>
      <c r="IW67" s="183"/>
      <c r="IX67" s="219"/>
      <c r="IY67" s="220"/>
      <c r="IZ67" s="220"/>
      <c r="JC67" s="223"/>
      <c r="JD67" s="217"/>
      <c r="JE67" s="224"/>
      <c r="JF67" s="183"/>
      <c r="JG67" s="219"/>
      <c r="JH67" s="220"/>
      <c r="JI67" s="220"/>
      <c r="JL67" s="223"/>
      <c r="JM67" s="217"/>
      <c r="JN67" s="224"/>
      <c r="JO67" s="183"/>
      <c r="JP67" s="219"/>
      <c r="JQ67" s="220"/>
      <c r="JR67" s="220"/>
    </row>
    <row r="68" spans="1:278" ht="16.5" thickTop="1" thickBot="1">
      <c r="B68" s="226" t="s">
        <v>157</v>
      </c>
      <c r="C68" s="181" t="s">
        <v>254</v>
      </c>
      <c r="D68" s="224" t="s">
        <v>148</v>
      </c>
      <c r="E68" s="183">
        <v>14</v>
      </c>
      <c r="F68" s="193">
        <v>0</v>
      </c>
      <c r="G68" s="169">
        <f>ROUND((F68*E68),0)</f>
        <v>0</v>
      </c>
      <c r="H68" s="169"/>
      <c r="K68" s="226"/>
      <c r="L68" s="181"/>
      <c r="M68" s="224"/>
      <c r="N68" s="183"/>
      <c r="O68" s="193"/>
      <c r="P68" s="169"/>
      <c r="Q68" s="169"/>
      <c r="R68" s="100"/>
      <c r="S68" s="100"/>
      <c r="T68" s="226"/>
      <c r="U68" s="181"/>
      <c r="V68" s="224"/>
      <c r="W68" s="183"/>
      <c r="X68" s="193"/>
      <c r="Y68" s="169"/>
      <c r="Z68" s="169"/>
      <c r="AA68" s="100"/>
      <c r="AC68" s="226"/>
      <c r="AD68" s="181"/>
      <c r="AE68" s="224"/>
      <c r="AF68" s="183"/>
      <c r="AG68" s="193"/>
      <c r="AH68" s="169"/>
      <c r="AI68" s="169"/>
      <c r="AL68" s="226"/>
      <c r="AM68" s="181"/>
      <c r="AN68" s="224"/>
      <c r="AO68" s="183"/>
      <c r="AP68" s="193"/>
      <c r="AQ68" s="169"/>
      <c r="AR68" s="169"/>
      <c r="AU68" s="226"/>
      <c r="AV68" s="181"/>
      <c r="AW68" s="224"/>
      <c r="AX68" s="183"/>
      <c r="AY68" s="193"/>
      <c r="AZ68" s="169"/>
      <c r="BA68" s="169"/>
      <c r="BD68" s="226"/>
      <c r="BE68" s="181"/>
      <c r="BF68" s="224"/>
      <c r="BG68" s="183"/>
      <c r="BH68" s="193"/>
      <c r="BI68" s="169"/>
      <c r="BJ68" s="169"/>
      <c r="BM68" s="226"/>
      <c r="BN68" s="181"/>
      <c r="BO68" s="224"/>
      <c r="BP68" s="183"/>
      <c r="BQ68" s="193"/>
      <c r="BR68" s="169"/>
      <c r="BS68" s="169"/>
      <c r="BV68" s="226"/>
      <c r="BW68" s="181"/>
      <c r="BX68" s="224"/>
      <c r="BY68" s="183"/>
      <c r="BZ68" s="193"/>
      <c r="CA68" s="169"/>
      <c r="CB68" s="169"/>
      <c r="CE68" s="226"/>
      <c r="CF68" s="181"/>
      <c r="CG68" s="224"/>
      <c r="CH68" s="183"/>
      <c r="CI68" s="193"/>
      <c r="CJ68" s="169"/>
      <c r="CK68" s="169"/>
      <c r="CN68" s="226"/>
      <c r="CO68" s="181"/>
      <c r="CP68" s="224"/>
      <c r="CQ68" s="183"/>
      <c r="CR68" s="193"/>
      <c r="CS68" s="169"/>
      <c r="CT68" s="169"/>
      <c r="CW68" s="226"/>
      <c r="CX68" s="181"/>
      <c r="CY68" s="224"/>
      <c r="CZ68" s="183"/>
      <c r="DA68" s="193"/>
      <c r="DB68" s="169"/>
      <c r="DC68" s="169"/>
      <c r="DF68" s="226"/>
      <c r="DG68" s="181"/>
      <c r="DH68" s="224"/>
      <c r="DI68" s="183"/>
      <c r="DJ68" s="193"/>
      <c r="DK68" s="169"/>
      <c r="DL68" s="169"/>
      <c r="DO68" s="226"/>
      <c r="DP68" s="181"/>
      <c r="DQ68" s="224"/>
      <c r="DR68" s="183"/>
      <c r="DS68" s="193"/>
      <c r="DT68" s="169"/>
      <c r="DU68" s="169"/>
      <c r="DX68" s="226"/>
      <c r="DY68" s="181"/>
      <c r="DZ68" s="224"/>
      <c r="EA68" s="183"/>
      <c r="EB68" s="193"/>
      <c r="EC68" s="169"/>
      <c r="ED68" s="169"/>
      <c r="EG68" s="226"/>
      <c r="EH68" s="181"/>
      <c r="EI68" s="224"/>
      <c r="EJ68" s="183"/>
      <c r="EK68" s="193"/>
      <c r="EL68" s="169"/>
      <c r="EM68" s="169"/>
      <c r="EP68" s="226"/>
      <c r="EQ68" s="181"/>
      <c r="ER68" s="224"/>
      <c r="ES68" s="183"/>
      <c r="ET68" s="193"/>
      <c r="EU68" s="169"/>
      <c r="EV68" s="169"/>
      <c r="EY68" s="226"/>
      <c r="EZ68" s="181"/>
      <c r="FA68" s="224"/>
      <c r="FB68" s="183"/>
      <c r="FC68" s="193"/>
      <c r="FD68" s="169"/>
      <c r="FE68" s="169"/>
      <c r="FH68" s="226"/>
      <c r="FI68" s="181"/>
      <c r="FJ68" s="224"/>
      <c r="FK68" s="183"/>
      <c r="FL68" s="193"/>
      <c r="FM68" s="169"/>
      <c r="FN68" s="169"/>
      <c r="FO68" s="61"/>
      <c r="FP68" s="61"/>
      <c r="FQ68" s="226"/>
      <c r="FR68" s="181"/>
      <c r="FS68" s="224"/>
      <c r="FT68" s="183"/>
      <c r="FU68" s="193"/>
      <c r="FV68" s="169"/>
      <c r="FW68" s="169"/>
      <c r="FZ68" s="226"/>
      <c r="GA68" s="181"/>
      <c r="GB68" s="224"/>
      <c r="GC68" s="183"/>
      <c r="GD68" s="193"/>
      <c r="GE68" s="169"/>
      <c r="GF68" s="169"/>
      <c r="GI68" s="226"/>
      <c r="GJ68" s="181"/>
      <c r="GK68" s="224"/>
      <c r="GL68" s="183"/>
      <c r="GM68" s="193"/>
      <c r="GN68" s="169"/>
      <c r="GO68" s="169"/>
      <c r="GR68" s="226"/>
      <c r="GS68" s="181"/>
      <c r="GT68" s="224"/>
      <c r="GU68" s="183"/>
      <c r="GV68" s="193"/>
      <c r="GW68" s="169"/>
      <c r="GX68" s="169"/>
      <c r="GY68" s="61"/>
      <c r="GZ68" s="61"/>
      <c r="HA68" s="226"/>
      <c r="HB68" s="181"/>
      <c r="HC68" s="224"/>
      <c r="HD68" s="183"/>
      <c r="HE68" s="193"/>
      <c r="HF68" s="169"/>
      <c r="HG68" s="169"/>
      <c r="HJ68" s="226"/>
      <c r="HK68" s="181"/>
      <c r="HL68" s="224"/>
      <c r="HM68" s="183"/>
      <c r="HN68" s="193"/>
      <c r="HO68" s="169"/>
      <c r="HP68" s="169"/>
      <c r="HS68" s="226"/>
      <c r="HT68" s="181"/>
      <c r="HU68" s="224"/>
      <c r="HV68" s="183"/>
      <c r="HW68" s="193"/>
      <c r="HX68" s="169"/>
      <c r="HY68" s="169"/>
      <c r="IB68" s="226"/>
      <c r="IC68" s="181"/>
      <c r="ID68" s="224"/>
      <c r="IE68" s="183"/>
      <c r="IF68" s="193"/>
      <c r="IG68" s="169"/>
      <c r="IH68" s="169"/>
      <c r="II68" s="61"/>
      <c r="IJ68" s="61"/>
      <c r="IK68" s="226"/>
      <c r="IL68" s="181"/>
      <c r="IM68" s="224"/>
      <c r="IN68" s="183"/>
      <c r="IO68" s="193"/>
      <c r="IP68" s="169"/>
      <c r="IQ68" s="169"/>
      <c r="IT68" s="226"/>
      <c r="IU68" s="181"/>
      <c r="IV68" s="224"/>
      <c r="IW68" s="183"/>
      <c r="IX68" s="193"/>
      <c r="IY68" s="169"/>
      <c r="IZ68" s="169"/>
      <c r="JC68" s="226"/>
      <c r="JD68" s="181"/>
      <c r="JE68" s="224"/>
      <c r="JF68" s="183"/>
      <c r="JG68" s="193"/>
      <c r="JH68" s="169"/>
      <c r="JI68" s="169"/>
      <c r="JL68" s="226"/>
      <c r="JM68" s="181"/>
      <c r="JN68" s="224"/>
      <c r="JO68" s="183"/>
      <c r="JP68" s="193"/>
      <c r="JQ68" s="169"/>
      <c r="JR68" s="169"/>
    </row>
    <row r="69" spans="1:278" ht="16.5" thickTop="1" thickBot="1">
      <c r="B69" s="226" t="s">
        <v>158</v>
      </c>
      <c r="C69" s="181" t="s">
        <v>255</v>
      </c>
      <c r="D69" s="224" t="s">
        <v>148</v>
      </c>
      <c r="E69" s="183">
        <v>14</v>
      </c>
      <c r="F69" s="193">
        <v>0</v>
      </c>
      <c r="G69" s="169">
        <f>ROUND((F69*E69),0)</f>
        <v>0</v>
      </c>
      <c r="H69" s="169"/>
      <c r="K69" s="226"/>
      <c r="L69" s="181"/>
      <c r="M69" s="224"/>
      <c r="N69" s="183"/>
      <c r="O69" s="193"/>
      <c r="P69" s="169"/>
      <c r="Q69" s="169"/>
      <c r="R69" s="100"/>
      <c r="S69" s="100"/>
      <c r="T69" s="226"/>
      <c r="U69" s="181"/>
      <c r="V69" s="224"/>
      <c r="W69" s="183"/>
      <c r="X69" s="193"/>
      <c r="Y69" s="169"/>
      <c r="Z69" s="169"/>
      <c r="AA69" s="100"/>
      <c r="AC69" s="226"/>
      <c r="AD69" s="181"/>
      <c r="AE69" s="224"/>
      <c r="AF69" s="183"/>
      <c r="AG69" s="193"/>
      <c r="AH69" s="169"/>
      <c r="AI69" s="169"/>
      <c r="AL69" s="226"/>
      <c r="AM69" s="181"/>
      <c r="AN69" s="224"/>
      <c r="AO69" s="183"/>
      <c r="AP69" s="193"/>
      <c r="AQ69" s="169"/>
      <c r="AR69" s="169"/>
      <c r="AU69" s="226"/>
      <c r="AV69" s="181"/>
      <c r="AW69" s="224"/>
      <c r="AX69" s="183"/>
      <c r="AY69" s="193"/>
      <c r="AZ69" s="169"/>
      <c r="BA69" s="169"/>
      <c r="BD69" s="226"/>
      <c r="BE69" s="181"/>
      <c r="BF69" s="224"/>
      <c r="BG69" s="183"/>
      <c r="BH69" s="193"/>
      <c r="BI69" s="169"/>
      <c r="BJ69" s="169"/>
      <c r="BM69" s="226"/>
      <c r="BN69" s="181"/>
      <c r="BO69" s="224"/>
      <c r="BP69" s="183"/>
      <c r="BQ69" s="193"/>
      <c r="BR69" s="169"/>
      <c r="BS69" s="169"/>
      <c r="BV69" s="226"/>
      <c r="BW69" s="181"/>
      <c r="BX69" s="224"/>
      <c r="BY69" s="183"/>
      <c r="BZ69" s="193"/>
      <c r="CA69" s="169"/>
      <c r="CB69" s="169"/>
      <c r="CE69" s="226"/>
      <c r="CF69" s="181"/>
      <c r="CG69" s="224"/>
      <c r="CH69" s="183"/>
      <c r="CI69" s="193"/>
      <c r="CJ69" s="169"/>
      <c r="CK69" s="169"/>
      <c r="CN69" s="226"/>
      <c r="CO69" s="181"/>
      <c r="CP69" s="224"/>
      <c r="CQ69" s="183"/>
      <c r="CR69" s="193"/>
      <c r="CS69" s="169"/>
      <c r="CT69" s="169"/>
      <c r="CW69" s="226"/>
      <c r="CX69" s="181"/>
      <c r="CY69" s="224"/>
      <c r="CZ69" s="183"/>
      <c r="DA69" s="193"/>
      <c r="DB69" s="169"/>
      <c r="DC69" s="169"/>
      <c r="DF69" s="226"/>
      <c r="DG69" s="181"/>
      <c r="DH69" s="224"/>
      <c r="DI69" s="183"/>
      <c r="DJ69" s="193"/>
      <c r="DK69" s="169"/>
      <c r="DL69" s="169"/>
      <c r="DO69" s="226"/>
      <c r="DP69" s="181"/>
      <c r="DQ69" s="224"/>
      <c r="DR69" s="183"/>
      <c r="DS69" s="193"/>
      <c r="DT69" s="169"/>
      <c r="DU69" s="169"/>
      <c r="DX69" s="226"/>
      <c r="DY69" s="181"/>
      <c r="DZ69" s="224"/>
      <c r="EA69" s="183"/>
      <c r="EB69" s="193"/>
      <c r="EC69" s="169"/>
      <c r="ED69" s="169"/>
      <c r="EG69" s="226"/>
      <c r="EH69" s="181"/>
      <c r="EI69" s="224"/>
      <c r="EJ69" s="183"/>
      <c r="EK69" s="193"/>
      <c r="EL69" s="169"/>
      <c r="EM69" s="169"/>
      <c r="EP69" s="226"/>
      <c r="EQ69" s="181"/>
      <c r="ER69" s="224"/>
      <c r="ES69" s="183"/>
      <c r="ET69" s="193"/>
      <c r="EU69" s="169"/>
      <c r="EV69" s="169"/>
      <c r="EY69" s="226"/>
      <c r="EZ69" s="181"/>
      <c r="FA69" s="224"/>
      <c r="FB69" s="183"/>
      <c r="FC69" s="193"/>
      <c r="FD69" s="169"/>
      <c r="FE69" s="169"/>
      <c r="FH69" s="226"/>
      <c r="FI69" s="181"/>
      <c r="FJ69" s="224"/>
      <c r="FK69" s="183"/>
      <c r="FL69" s="193"/>
      <c r="FM69" s="169"/>
      <c r="FN69" s="169"/>
      <c r="FO69" s="61"/>
      <c r="FP69" s="61"/>
      <c r="FQ69" s="226"/>
      <c r="FR69" s="181"/>
      <c r="FS69" s="224"/>
      <c r="FT69" s="183"/>
      <c r="FU69" s="193"/>
      <c r="FV69" s="169"/>
      <c r="FW69" s="169"/>
      <c r="FZ69" s="226"/>
      <c r="GA69" s="181"/>
      <c r="GB69" s="224"/>
      <c r="GC69" s="183"/>
      <c r="GD69" s="193"/>
      <c r="GE69" s="169"/>
      <c r="GF69" s="169"/>
      <c r="GI69" s="226"/>
      <c r="GJ69" s="181"/>
      <c r="GK69" s="224"/>
      <c r="GL69" s="183"/>
      <c r="GM69" s="193"/>
      <c r="GN69" s="169"/>
      <c r="GO69" s="169"/>
      <c r="GR69" s="226"/>
      <c r="GS69" s="181"/>
      <c r="GT69" s="224"/>
      <c r="GU69" s="183"/>
      <c r="GV69" s="193"/>
      <c r="GW69" s="169"/>
      <c r="GX69" s="169"/>
      <c r="GY69" s="61"/>
      <c r="GZ69" s="61"/>
      <c r="HA69" s="226"/>
      <c r="HB69" s="181"/>
      <c r="HC69" s="224"/>
      <c r="HD69" s="183"/>
      <c r="HE69" s="193"/>
      <c r="HF69" s="169"/>
      <c r="HG69" s="169"/>
      <c r="HJ69" s="226"/>
      <c r="HK69" s="181"/>
      <c r="HL69" s="224"/>
      <c r="HM69" s="183"/>
      <c r="HN69" s="193"/>
      <c r="HO69" s="169"/>
      <c r="HP69" s="169"/>
      <c r="HS69" s="226"/>
      <c r="HT69" s="181"/>
      <c r="HU69" s="224"/>
      <c r="HV69" s="183"/>
      <c r="HW69" s="193"/>
      <c r="HX69" s="169"/>
      <c r="HY69" s="169"/>
      <c r="IB69" s="226"/>
      <c r="IC69" s="181"/>
      <c r="ID69" s="224"/>
      <c r="IE69" s="183"/>
      <c r="IF69" s="193"/>
      <c r="IG69" s="169"/>
      <c r="IH69" s="169"/>
      <c r="II69" s="61"/>
      <c r="IJ69" s="61"/>
      <c r="IK69" s="226"/>
      <c r="IL69" s="181"/>
      <c r="IM69" s="224"/>
      <c r="IN69" s="183"/>
      <c r="IO69" s="193"/>
      <c r="IP69" s="169"/>
      <c r="IQ69" s="169"/>
      <c r="IT69" s="226"/>
      <c r="IU69" s="181"/>
      <c r="IV69" s="224"/>
      <c r="IW69" s="183"/>
      <c r="IX69" s="193"/>
      <c r="IY69" s="169"/>
      <c r="IZ69" s="169"/>
      <c r="JC69" s="226"/>
      <c r="JD69" s="181"/>
      <c r="JE69" s="224"/>
      <c r="JF69" s="183"/>
      <c r="JG69" s="193"/>
      <c r="JH69" s="169"/>
      <c r="JI69" s="169"/>
      <c r="JL69" s="226"/>
      <c r="JM69" s="181"/>
      <c r="JN69" s="224"/>
      <c r="JO69" s="183"/>
      <c r="JP69" s="193"/>
      <c r="JQ69" s="169"/>
      <c r="JR69" s="169"/>
    </row>
    <row r="70" spans="1:278" ht="17.25" thickTop="1" thickBot="1">
      <c r="B70" s="228"/>
      <c r="C70" s="232" t="s">
        <v>256</v>
      </c>
      <c r="D70" s="233"/>
      <c r="E70" s="234"/>
      <c r="F70" s="235"/>
      <c r="G70" s="236">
        <f>SUM(G68:G69)</f>
        <v>0</v>
      </c>
      <c r="H70" s="236"/>
      <c r="K70" s="228"/>
      <c r="L70" s="232"/>
      <c r="M70" s="233"/>
      <c r="N70" s="234"/>
      <c r="O70" s="235"/>
      <c r="P70" s="236"/>
      <c r="Q70" s="236"/>
      <c r="R70" s="100"/>
      <c r="S70" s="100"/>
      <c r="T70" s="228"/>
      <c r="U70" s="232"/>
      <c r="V70" s="233"/>
      <c r="W70" s="234"/>
      <c r="X70" s="235"/>
      <c r="Y70" s="236"/>
      <c r="Z70" s="236"/>
      <c r="AA70" s="100"/>
      <c r="AC70" s="228"/>
      <c r="AD70" s="232"/>
      <c r="AE70" s="233"/>
      <c r="AF70" s="234"/>
      <c r="AG70" s="235"/>
      <c r="AH70" s="236"/>
      <c r="AI70" s="236"/>
      <c r="AL70" s="228"/>
      <c r="AM70" s="232"/>
      <c r="AN70" s="233"/>
      <c r="AO70" s="234"/>
      <c r="AP70" s="235"/>
      <c r="AQ70" s="236"/>
      <c r="AR70" s="236"/>
      <c r="AU70" s="228"/>
      <c r="AV70" s="232"/>
      <c r="AW70" s="233"/>
      <c r="AX70" s="234"/>
      <c r="AY70" s="235"/>
      <c r="AZ70" s="236"/>
      <c r="BA70" s="236"/>
      <c r="BD70" s="228"/>
      <c r="BE70" s="232"/>
      <c r="BF70" s="233"/>
      <c r="BG70" s="234"/>
      <c r="BH70" s="235"/>
      <c r="BI70" s="236"/>
      <c r="BJ70" s="236"/>
      <c r="BM70" s="228"/>
      <c r="BN70" s="232"/>
      <c r="BO70" s="233"/>
      <c r="BP70" s="234"/>
      <c r="BQ70" s="235"/>
      <c r="BR70" s="236"/>
      <c r="BS70" s="236"/>
      <c r="BV70" s="228"/>
      <c r="BW70" s="232"/>
      <c r="BX70" s="233"/>
      <c r="BY70" s="234"/>
      <c r="BZ70" s="235"/>
      <c r="CA70" s="236"/>
      <c r="CB70" s="236"/>
      <c r="CE70" s="228"/>
      <c r="CF70" s="232"/>
      <c r="CG70" s="233"/>
      <c r="CH70" s="234"/>
      <c r="CI70" s="235"/>
      <c r="CJ70" s="236"/>
      <c r="CK70" s="236"/>
      <c r="CN70" s="228"/>
      <c r="CO70" s="232"/>
      <c r="CP70" s="233"/>
      <c r="CQ70" s="234"/>
      <c r="CR70" s="235"/>
      <c r="CS70" s="236"/>
      <c r="CT70" s="236"/>
      <c r="CW70" s="228"/>
      <c r="CX70" s="232"/>
      <c r="CY70" s="233"/>
      <c r="CZ70" s="234"/>
      <c r="DA70" s="235"/>
      <c r="DB70" s="236"/>
      <c r="DC70" s="236"/>
      <c r="DF70" s="228"/>
      <c r="DG70" s="232"/>
      <c r="DH70" s="233"/>
      <c r="DI70" s="234"/>
      <c r="DJ70" s="235"/>
      <c r="DK70" s="236"/>
      <c r="DL70" s="236"/>
      <c r="DO70" s="228"/>
      <c r="DP70" s="232"/>
      <c r="DQ70" s="233"/>
      <c r="DR70" s="234"/>
      <c r="DS70" s="235"/>
      <c r="DT70" s="236"/>
      <c r="DU70" s="236"/>
      <c r="DX70" s="228"/>
      <c r="DY70" s="232"/>
      <c r="DZ70" s="233"/>
      <c r="EA70" s="234"/>
      <c r="EB70" s="235"/>
      <c r="EC70" s="236"/>
      <c r="ED70" s="236"/>
      <c r="EG70" s="228"/>
      <c r="EH70" s="232"/>
      <c r="EI70" s="233"/>
      <c r="EJ70" s="234"/>
      <c r="EK70" s="235"/>
      <c r="EL70" s="236"/>
      <c r="EM70" s="236"/>
      <c r="EP70" s="228"/>
      <c r="EQ70" s="232"/>
      <c r="ER70" s="233"/>
      <c r="ES70" s="234"/>
      <c r="ET70" s="235"/>
      <c r="EU70" s="236"/>
      <c r="EV70" s="236"/>
      <c r="EY70" s="228"/>
      <c r="EZ70" s="232"/>
      <c r="FA70" s="233"/>
      <c r="FB70" s="234"/>
      <c r="FC70" s="235"/>
      <c r="FD70" s="236"/>
      <c r="FE70" s="236"/>
      <c r="FH70" s="228"/>
      <c r="FI70" s="232"/>
      <c r="FJ70" s="233"/>
      <c r="FK70" s="234"/>
      <c r="FL70" s="235"/>
      <c r="FM70" s="236"/>
      <c r="FN70" s="236"/>
      <c r="FO70" s="61"/>
      <c r="FP70" s="61"/>
      <c r="FQ70" s="228"/>
      <c r="FR70" s="232"/>
      <c r="FS70" s="233"/>
      <c r="FT70" s="234"/>
      <c r="FU70" s="235"/>
      <c r="FV70" s="236"/>
      <c r="FW70" s="236"/>
      <c r="FZ70" s="228"/>
      <c r="GA70" s="232"/>
      <c r="GB70" s="233"/>
      <c r="GC70" s="234"/>
      <c r="GD70" s="235"/>
      <c r="GE70" s="236"/>
      <c r="GF70" s="236"/>
      <c r="GI70" s="228"/>
      <c r="GJ70" s="232"/>
      <c r="GK70" s="233"/>
      <c r="GL70" s="234"/>
      <c r="GM70" s="235"/>
      <c r="GN70" s="236"/>
      <c r="GO70" s="236"/>
      <c r="GR70" s="228"/>
      <c r="GS70" s="232"/>
      <c r="GT70" s="233"/>
      <c r="GU70" s="234"/>
      <c r="GV70" s="235"/>
      <c r="GW70" s="236"/>
      <c r="GX70" s="236"/>
      <c r="GY70" s="61"/>
      <c r="GZ70" s="61"/>
      <c r="HA70" s="228"/>
      <c r="HB70" s="232"/>
      <c r="HC70" s="233"/>
      <c r="HD70" s="234"/>
      <c r="HE70" s="235"/>
      <c r="HF70" s="236"/>
      <c r="HG70" s="236"/>
      <c r="HJ70" s="228"/>
      <c r="HK70" s="232"/>
      <c r="HL70" s="233"/>
      <c r="HM70" s="234"/>
      <c r="HN70" s="235"/>
      <c r="HO70" s="236"/>
      <c r="HP70" s="236"/>
      <c r="HS70" s="228"/>
      <c r="HT70" s="232"/>
      <c r="HU70" s="233"/>
      <c r="HV70" s="234"/>
      <c r="HW70" s="235"/>
      <c r="HX70" s="236"/>
      <c r="HY70" s="236"/>
      <c r="IB70" s="228"/>
      <c r="IC70" s="232"/>
      <c r="ID70" s="233"/>
      <c r="IE70" s="234"/>
      <c r="IF70" s="235"/>
      <c r="IG70" s="236"/>
      <c r="IH70" s="236"/>
      <c r="II70" s="61"/>
      <c r="IJ70" s="61"/>
      <c r="IK70" s="228"/>
      <c r="IL70" s="232"/>
      <c r="IM70" s="233"/>
      <c r="IN70" s="234"/>
      <c r="IO70" s="235"/>
      <c r="IP70" s="236"/>
      <c r="IQ70" s="236"/>
      <c r="IT70" s="228"/>
      <c r="IU70" s="232"/>
      <c r="IV70" s="233"/>
      <c r="IW70" s="234"/>
      <c r="IX70" s="235"/>
      <c r="IY70" s="236"/>
      <c r="IZ70" s="236"/>
      <c r="JC70" s="228"/>
      <c r="JD70" s="232"/>
      <c r="JE70" s="233"/>
      <c r="JF70" s="234"/>
      <c r="JG70" s="235"/>
      <c r="JH70" s="236"/>
      <c r="JI70" s="236"/>
      <c r="JL70" s="228"/>
      <c r="JM70" s="232"/>
      <c r="JN70" s="233"/>
      <c r="JO70" s="234"/>
      <c r="JP70" s="235"/>
      <c r="JQ70" s="236"/>
      <c r="JR70" s="236"/>
    </row>
    <row r="71" spans="1:278" ht="17.25" thickTop="1" thickBot="1">
      <c r="B71" s="148"/>
      <c r="C71" s="149"/>
      <c r="D71" s="149"/>
      <c r="E71" s="150"/>
      <c r="F71" s="144"/>
      <c r="G71" s="145">
        <f>G31+G65+G70</f>
        <v>0</v>
      </c>
      <c r="H71" s="146"/>
      <c r="K71" s="148"/>
      <c r="L71" s="149"/>
      <c r="M71" s="149"/>
      <c r="N71" s="150"/>
      <c r="O71" s="144"/>
      <c r="P71" s="145"/>
      <c r="Q71" s="146"/>
      <c r="T71" s="148"/>
      <c r="U71" s="149"/>
      <c r="V71" s="149"/>
      <c r="W71" s="150"/>
      <c r="X71" s="144"/>
      <c r="Y71" s="145"/>
      <c r="Z71" s="146"/>
      <c r="AC71" s="148"/>
      <c r="AD71" s="149"/>
      <c r="AE71" s="149"/>
      <c r="AF71" s="150"/>
      <c r="AG71" s="144"/>
      <c r="AH71" s="145"/>
      <c r="AI71" s="146"/>
      <c r="AL71" s="148"/>
      <c r="AM71" s="149"/>
      <c r="AN71" s="149"/>
      <c r="AO71" s="150"/>
      <c r="AP71" s="144"/>
      <c r="AQ71" s="145"/>
      <c r="AR71" s="146"/>
      <c r="AU71" s="148"/>
      <c r="AV71" s="149"/>
      <c r="AW71" s="149"/>
      <c r="AX71" s="150"/>
      <c r="AY71" s="144"/>
      <c r="AZ71" s="145"/>
      <c r="BA71" s="146"/>
      <c r="BD71" s="148"/>
      <c r="BE71" s="149"/>
      <c r="BF71" s="149"/>
      <c r="BG71" s="150"/>
      <c r="BH71" s="144"/>
      <c r="BI71" s="145"/>
      <c r="BJ71" s="146"/>
      <c r="BM71" s="148"/>
      <c r="BN71" s="149"/>
      <c r="BO71" s="149"/>
      <c r="BP71" s="150"/>
      <c r="BQ71" s="144"/>
      <c r="BR71" s="145"/>
      <c r="BS71" s="146"/>
      <c r="BV71" s="148"/>
      <c r="BW71" s="149"/>
      <c r="BX71" s="149"/>
      <c r="BY71" s="150"/>
      <c r="BZ71" s="144"/>
      <c r="CA71" s="145"/>
      <c r="CB71" s="146"/>
      <c r="CE71" s="148"/>
      <c r="CF71" s="149"/>
      <c r="CG71" s="149"/>
      <c r="CH71" s="150"/>
      <c r="CI71" s="144"/>
      <c r="CJ71" s="145"/>
      <c r="CK71" s="146"/>
      <c r="CN71" s="148"/>
      <c r="CO71" s="149"/>
      <c r="CP71" s="149"/>
      <c r="CQ71" s="150"/>
      <c r="CR71" s="144"/>
      <c r="CS71" s="145"/>
      <c r="CT71" s="146"/>
      <c r="CW71" s="148"/>
      <c r="CX71" s="149"/>
      <c r="CY71" s="149"/>
      <c r="CZ71" s="150"/>
      <c r="DA71" s="144"/>
      <c r="DB71" s="145"/>
      <c r="DC71" s="146"/>
      <c r="DF71" s="148"/>
      <c r="DG71" s="149"/>
      <c r="DH71" s="149"/>
      <c r="DI71" s="150"/>
      <c r="DJ71" s="144"/>
      <c r="DK71" s="145"/>
      <c r="DL71" s="146"/>
      <c r="DO71" s="148"/>
      <c r="DP71" s="149"/>
      <c r="DQ71" s="149"/>
      <c r="DR71" s="150"/>
      <c r="DS71" s="144"/>
      <c r="DT71" s="145"/>
      <c r="DU71" s="146"/>
      <c r="DX71" s="148"/>
      <c r="DY71" s="149"/>
      <c r="DZ71" s="149"/>
      <c r="EA71" s="150"/>
      <c r="EB71" s="144"/>
      <c r="EC71" s="145"/>
      <c r="ED71" s="146"/>
      <c r="EG71" s="148"/>
      <c r="EH71" s="149"/>
      <c r="EI71" s="149"/>
      <c r="EJ71" s="150"/>
      <c r="EK71" s="144"/>
      <c r="EL71" s="145"/>
      <c r="EM71" s="146"/>
      <c r="EP71" s="148"/>
      <c r="EQ71" s="149"/>
      <c r="ER71" s="149"/>
      <c r="ES71" s="150"/>
      <c r="ET71" s="144"/>
      <c r="EU71" s="145"/>
      <c r="EV71" s="146"/>
      <c r="EY71" s="148"/>
      <c r="EZ71" s="149"/>
      <c r="FA71" s="149"/>
      <c r="FB71" s="150"/>
      <c r="FC71" s="144"/>
      <c r="FD71" s="145"/>
      <c r="FE71" s="146"/>
      <c r="FH71" s="148"/>
      <c r="FI71" s="149"/>
      <c r="FJ71" s="149"/>
      <c r="FK71" s="150"/>
      <c r="FL71" s="144"/>
      <c r="FM71" s="145"/>
      <c r="FN71" s="146"/>
      <c r="FO71" s="61"/>
      <c r="FP71" s="61"/>
      <c r="FQ71" s="148"/>
      <c r="FR71" s="149"/>
      <c r="FS71" s="149"/>
      <c r="FT71" s="150"/>
      <c r="FU71" s="144"/>
      <c r="FV71" s="145"/>
      <c r="FW71" s="146"/>
      <c r="FZ71" s="148"/>
      <c r="GA71" s="149"/>
      <c r="GB71" s="149"/>
      <c r="GC71" s="150"/>
      <c r="GD71" s="144"/>
      <c r="GE71" s="145"/>
      <c r="GF71" s="146"/>
      <c r="GI71" s="148"/>
      <c r="GJ71" s="149"/>
      <c r="GK71" s="149"/>
      <c r="GL71" s="150"/>
      <c r="GM71" s="144"/>
      <c r="GN71" s="145"/>
      <c r="GO71" s="146"/>
      <c r="GR71" s="148"/>
      <c r="GS71" s="149"/>
      <c r="GT71" s="149"/>
      <c r="GU71" s="150"/>
      <c r="GV71" s="144"/>
      <c r="GW71" s="145"/>
      <c r="GX71" s="146"/>
      <c r="GY71" s="61"/>
      <c r="GZ71" s="61"/>
      <c r="HA71" s="148"/>
      <c r="HB71" s="149"/>
      <c r="HC71" s="149"/>
      <c r="HD71" s="150"/>
      <c r="HE71" s="144"/>
      <c r="HF71" s="145"/>
      <c r="HG71" s="146"/>
      <c r="HJ71" s="148"/>
      <c r="HK71" s="149"/>
      <c r="HL71" s="149"/>
      <c r="HM71" s="150"/>
      <c r="HN71" s="144"/>
      <c r="HO71" s="145"/>
      <c r="HP71" s="146"/>
      <c r="HS71" s="148"/>
      <c r="HT71" s="149"/>
      <c r="HU71" s="149"/>
      <c r="HV71" s="150"/>
      <c r="HW71" s="144"/>
      <c r="HX71" s="145"/>
      <c r="HY71" s="146"/>
      <c r="IB71" s="148"/>
      <c r="IC71" s="149"/>
      <c r="ID71" s="149"/>
      <c r="IE71" s="150"/>
      <c r="IF71" s="144"/>
      <c r="IG71" s="145"/>
      <c r="IH71" s="146"/>
      <c r="II71" s="61"/>
      <c r="IJ71" s="61"/>
      <c r="IK71" s="148"/>
      <c r="IL71" s="149"/>
      <c r="IM71" s="149"/>
      <c r="IN71" s="150"/>
      <c r="IO71" s="144"/>
      <c r="IP71" s="145"/>
      <c r="IQ71" s="146"/>
      <c r="IT71" s="148"/>
      <c r="IU71" s="149"/>
      <c r="IV71" s="149"/>
      <c r="IW71" s="150"/>
      <c r="IX71" s="144"/>
      <c r="IY71" s="145"/>
      <c r="IZ71" s="146"/>
      <c r="JC71" s="148"/>
      <c r="JD71" s="149"/>
      <c r="JE71" s="149"/>
      <c r="JF71" s="150"/>
      <c r="JG71" s="144"/>
      <c r="JH71" s="145"/>
      <c r="JI71" s="146"/>
      <c r="JL71" s="148"/>
      <c r="JM71" s="149"/>
      <c r="JN71" s="149"/>
      <c r="JO71" s="150"/>
      <c r="JP71" s="144"/>
      <c r="JQ71" s="145"/>
      <c r="JR71" s="146"/>
    </row>
    <row r="72" spans="1:278" ht="38.25" customHeight="1" thickBot="1">
      <c r="B72" s="103"/>
      <c r="C72" s="104"/>
      <c r="D72" s="104"/>
      <c r="E72" s="104"/>
      <c r="F72" s="104"/>
      <c r="G72" s="104"/>
      <c r="H72" s="99"/>
      <c r="K72" s="103"/>
      <c r="L72" s="104"/>
      <c r="M72" s="104"/>
      <c r="N72" s="104"/>
      <c r="O72" s="104"/>
      <c r="P72" s="104"/>
      <c r="Q72" s="99"/>
      <c r="T72" s="103"/>
      <c r="U72" s="104"/>
      <c r="V72" s="104"/>
      <c r="W72" s="104"/>
      <c r="X72" s="104"/>
      <c r="Y72" s="104"/>
      <c r="Z72" s="99"/>
      <c r="AC72" s="103"/>
      <c r="AD72" s="104"/>
      <c r="AE72" s="104"/>
      <c r="AF72" s="104"/>
      <c r="AG72" s="104"/>
      <c r="AH72" s="104"/>
      <c r="AI72" s="99"/>
      <c r="AL72" s="103"/>
      <c r="AM72" s="104"/>
      <c r="AN72" s="104"/>
      <c r="AO72" s="104"/>
      <c r="AP72" s="104"/>
      <c r="AQ72" s="104"/>
      <c r="AR72" s="99"/>
      <c r="AU72" s="103"/>
      <c r="AV72" s="104"/>
      <c r="AW72" s="104"/>
      <c r="AX72" s="104"/>
      <c r="AY72" s="104"/>
      <c r="AZ72" s="104"/>
      <c r="BA72" s="99"/>
      <c r="BD72" s="103"/>
      <c r="BE72" s="104"/>
      <c r="BF72" s="104"/>
      <c r="BG72" s="104"/>
      <c r="BH72" s="104"/>
      <c r="BI72" s="104"/>
      <c r="BJ72" s="99"/>
      <c r="BM72" s="103"/>
      <c r="BN72" s="104"/>
      <c r="BO72" s="104"/>
      <c r="BP72" s="104"/>
      <c r="BQ72" s="104"/>
      <c r="BR72" s="104"/>
      <c r="BS72" s="99"/>
      <c r="BV72" s="103"/>
      <c r="BW72" s="104"/>
      <c r="BX72" s="104"/>
      <c r="BY72" s="104"/>
      <c r="BZ72" s="104"/>
      <c r="CA72" s="104"/>
      <c r="CB72" s="99"/>
      <c r="CE72" s="103"/>
      <c r="CF72" s="104"/>
      <c r="CG72" s="104"/>
      <c r="CH72" s="104"/>
      <c r="CI72" s="104"/>
      <c r="CJ72" s="104"/>
      <c r="CK72" s="99"/>
      <c r="CN72" s="103"/>
      <c r="CO72" s="104"/>
      <c r="CP72" s="104"/>
      <c r="CQ72" s="104"/>
      <c r="CR72" s="104"/>
      <c r="CS72" s="104"/>
      <c r="CT72" s="99"/>
      <c r="CW72" s="103"/>
      <c r="CX72" s="104"/>
      <c r="CY72" s="104"/>
      <c r="CZ72" s="104"/>
      <c r="DA72" s="104"/>
      <c r="DB72" s="104"/>
      <c r="DC72" s="99"/>
      <c r="DF72" s="103"/>
      <c r="DG72" s="104"/>
      <c r="DH72" s="104"/>
      <c r="DI72" s="104"/>
      <c r="DJ72" s="104"/>
      <c r="DK72" s="104"/>
      <c r="DL72" s="99"/>
      <c r="DO72" s="103"/>
      <c r="DP72" s="104"/>
      <c r="DQ72" s="104"/>
      <c r="DR72" s="104"/>
      <c r="DS72" s="104"/>
      <c r="DT72" s="104"/>
      <c r="DU72" s="99"/>
      <c r="DX72" s="103"/>
      <c r="DY72" s="104"/>
      <c r="DZ72" s="104"/>
      <c r="EA72" s="104"/>
      <c r="EB72" s="104"/>
      <c r="EC72" s="104"/>
      <c r="ED72" s="99"/>
      <c r="EG72" s="103"/>
      <c r="EH72" s="104"/>
      <c r="EI72" s="104"/>
      <c r="EJ72" s="104"/>
      <c r="EK72" s="104"/>
      <c r="EL72" s="104"/>
      <c r="EM72" s="99"/>
      <c r="EP72" s="103"/>
      <c r="EQ72" s="104"/>
      <c r="ER72" s="104"/>
      <c r="ES72" s="104"/>
      <c r="ET72" s="104"/>
      <c r="EU72" s="104"/>
      <c r="EV72" s="99"/>
      <c r="EY72" s="103"/>
      <c r="EZ72" s="104"/>
      <c r="FA72" s="104"/>
      <c r="FB72" s="104"/>
      <c r="FC72" s="104"/>
      <c r="FD72" s="104"/>
      <c r="FE72" s="99"/>
      <c r="FH72" s="103"/>
      <c r="FI72" s="104"/>
      <c r="FJ72" s="104"/>
      <c r="FK72" s="104"/>
      <c r="FL72" s="104"/>
      <c r="FM72" s="104"/>
      <c r="FN72" s="99"/>
      <c r="FO72" s="61"/>
      <c r="FP72" s="61"/>
      <c r="FQ72" s="103"/>
      <c r="FR72" s="104"/>
      <c r="FS72" s="104"/>
      <c r="FT72" s="104"/>
      <c r="FU72" s="104"/>
      <c r="FV72" s="104"/>
      <c r="FW72" s="99"/>
      <c r="FZ72" s="103"/>
      <c r="GA72" s="104"/>
      <c r="GB72" s="104"/>
      <c r="GC72" s="104"/>
      <c r="GD72" s="104"/>
      <c r="GE72" s="104"/>
      <c r="GF72" s="99"/>
      <c r="GI72" s="103"/>
      <c r="GJ72" s="104"/>
      <c r="GK72" s="104"/>
      <c r="GL72" s="104"/>
      <c r="GM72" s="104"/>
      <c r="GN72" s="104"/>
      <c r="GO72" s="99"/>
      <c r="GR72" s="103"/>
      <c r="GS72" s="104"/>
      <c r="GT72" s="104"/>
      <c r="GU72" s="104"/>
      <c r="GV72" s="104"/>
      <c r="GW72" s="104"/>
      <c r="GX72" s="99"/>
      <c r="GY72" s="61"/>
      <c r="GZ72" s="61"/>
      <c r="HA72" s="103"/>
      <c r="HB72" s="104"/>
      <c r="HC72" s="104"/>
      <c r="HD72" s="104"/>
      <c r="HE72" s="104"/>
      <c r="HF72" s="104"/>
      <c r="HG72" s="99"/>
      <c r="HJ72" s="103"/>
      <c r="HK72" s="104"/>
      <c r="HL72" s="104"/>
      <c r="HM72" s="104"/>
      <c r="HN72" s="104"/>
      <c r="HO72" s="104"/>
      <c r="HP72" s="99"/>
      <c r="HS72" s="103"/>
      <c r="HT72" s="104"/>
      <c r="HU72" s="104"/>
      <c r="HV72" s="104"/>
      <c r="HW72" s="104"/>
      <c r="HX72" s="104"/>
      <c r="HY72" s="99"/>
      <c r="IB72" s="103"/>
      <c r="IC72" s="104"/>
      <c r="ID72" s="104"/>
      <c r="IE72" s="104"/>
      <c r="IF72" s="104"/>
      <c r="IG72" s="104"/>
      <c r="IH72" s="99"/>
      <c r="II72" s="61"/>
      <c r="IJ72" s="61"/>
      <c r="IK72" s="103"/>
      <c r="IL72" s="104"/>
      <c r="IM72" s="104"/>
      <c r="IN72" s="104"/>
      <c r="IO72" s="104"/>
      <c r="IP72" s="104"/>
      <c r="IQ72" s="99"/>
      <c r="IT72" s="103"/>
      <c r="IU72" s="104"/>
      <c r="IV72" s="104"/>
      <c r="IW72" s="104"/>
      <c r="IX72" s="104"/>
      <c r="IY72" s="104"/>
      <c r="IZ72" s="99"/>
      <c r="JC72" s="103"/>
      <c r="JD72" s="104"/>
      <c r="JE72" s="104"/>
      <c r="JF72" s="104"/>
      <c r="JG72" s="104"/>
      <c r="JH72" s="104"/>
      <c r="JI72" s="99"/>
      <c r="JL72" s="103"/>
      <c r="JM72" s="104"/>
      <c r="JN72" s="104"/>
      <c r="JO72" s="104"/>
      <c r="JP72" s="104"/>
      <c r="JQ72" s="104"/>
      <c r="JR72" s="99"/>
    </row>
    <row r="73" spans="1:278" ht="27" thickBot="1">
      <c r="F73" s="119" t="s">
        <v>118</v>
      </c>
      <c r="G73" s="120"/>
      <c r="H73" s="99"/>
      <c r="I73" s="99"/>
      <c r="K73" s="121" t="str">
        <f>M2</f>
        <v>INVERCOPA S.A.S.</v>
      </c>
      <c r="L73" s="122"/>
      <c r="M73" s="122"/>
      <c r="N73" s="122"/>
      <c r="O73" s="122"/>
      <c r="P73" s="123"/>
      <c r="T73" s="121" t="str">
        <f>V2</f>
        <v>MAURICIO RAFAEL PABA PINZÓN</v>
      </c>
      <c r="U73" s="122"/>
      <c r="V73" s="122"/>
      <c r="W73" s="122"/>
      <c r="X73" s="122"/>
      <c r="Y73" s="123"/>
      <c r="AC73" s="121" t="str">
        <f>AE2</f>
        <v>CONSORCIO INTERNACIONAL DE SOLUCIONES INTEGRALES S.A.S.</v>
      </c>
      <c r="AD73" s="122"/>
      <c r="AE73" s="122"/>
      <c r="AF73" s="122"/>
      <c r="AG73" s="122"/>
      <c r="AH73" s="123"/>
      <c r="AL73" s="121" t="str">
        <f>AN2</f>
        <v>LUIS ENRIQUE OYOLA QUINTERO</v>
      </c>
      <c r="AM73" s="122"/>
      <c r="AN73" s="122"/>
      <c r="AO73" s="122"/>
      <c r="AP73" s="122"/>
      <c r="AQ73" s="123"/>
      <c r="AU73" s="121" t="str">
        <f>AW2</f>
        <v>JOHN JAIRO VÁSQUEZ SUÁREZ</v>
      </c>
      <c r="AV73" s="122"/>
      <c r="AW73" s="122"/>
      <c r="AX73" s="122"/>
      <c r="AY73" s="122"/>
      <c r="AZ73" s="123"/>
      <c r="BD73" s="121" t="str">
        <f>BF2</f>
        <v>GRUPO EMPRESARIAL PINZÓN MUÑOZ S.A.S.</v>
      </c>
      <c r="BE73" s="122"/>
      <c r="BF73" s="122"/>
      <c r="BG73" s="122"/>
      <c r="BH73" s="122"/>
      <c r="BI73" s="123"/>
      <c r="BM73" s="121" t="str">
        <f>BO2</f>
        <v>ASEM S.A.S.</v>
      </c>
      <c r="BN73" s="122"/>
      <c r="BO73" s="122"/>
      <c r="BP73" s="122"/>
      <c r="BQ73" s="122"/>
      <c r="BR73" s="123"/>
      <c r="BV73" s="121" t="str">
        <f>BX2</f>
        <v>ARCELEC S.A.S.</v>
      </c>
      <c r="BW73" s="122"/>
      <c r="BX73" s="122"/>
      <c r="BY73" s="122"/>
      <c r="BZ73" s="122"/>
      <c r="CA73" s="123"/>
      <c r="CE73" s="121" t="str">
        <f>CG2</f>
        <v>HIMHER Y COMPAÑIA S.A.</v>
      </c>
      <c r="CF73" s="122"/>
      <c r="CG73" s="122"/>
      <c r="CH73" s="122"/>
      <c r="CI73" s="122"/>
      <c r="CJ73" s="123"/>
      <c r="CN73" s="121" t="str">
        <f>CP2</f>
        <v>INTER OBRAS GR S.A.S.</v>
      </c>
      <c r="CO73" s="122"/>
      <c r="CP73" s="122"/>
      <c r="CQ73" s="122"/>
      <c r="CR73" s="122"/>
      <c r="CS73" s="123"/>
      <c r="CW73" s="121" t="str">
        <f>CY2</f>
        <v>KA S.A.</v>
      </c>
      <c r="CX73" s="122"/>
      <c r="CY73" s="122"/>
      <c r="CZ73" s="122"/>
      <c r="DA73" s="122"/>
      <c r="DB73" s="123"/>
      <c r="DF73" s="121" t="str">
        <f>DH2</f>
        <v>JULIO CESAR QUESADA ARREDONDO</v>
      </c>
      <c r="DG73" s="122"/>
      <c r="DH73" s="122"/>
      <c r="DI73" s="122"/>
      <c r="DJ73" s="122"/>
      <c r="DK73" s="123"/>
      <c r="DO73" s="121" t="str">
        <f>DQ2</f>
        <v>GALA URBANA S.A.S.</v>
      </c>
      <c r="DP73" s="122"/>
      <c r="DQ73" s="122"/>
      <c r="DR73" s="122"/>
      <c r="DS73" s="122"/>
      <c r="DT73" s="123"/>
      <c r="DX73" s="121" t="str">
        <f>DZ2</f>
        <v>SIRCOL S.A.S.</v>
      </c>
      <c r="DY73" s="122"/>
      <c r="DZ73" s="122"/>
      <c r="EA73" s="122"/>
      <c r="EB73" s="122"/>
      <c r="EC73" s="123"/>
      <c r="EG73" s="121" t="str">
        <f>EI2</f>
        <v>ACEROS Y CONCRETOS S.A.S.</v>
      </c>
      <c r="EH73" s="122"/>
      <c r="EI73" s="122"/>
      <c r="EJ73" s="122"/>
      <c r="EK73" s="122"/>
      <c r="EL73" s="123"/>
      <c r="EP73" s="121" t="str">
        <f>ER2</f>
        <v>DANIEL JOSÉ NIEVES VERGARA</v>
      </c>
      <c r="EQ73" s="122"/>
      <c r="ER73" s="122"/>
      <c r="ES73" s="122"/>
      <c r="ET73" s="122"/>
      <c r="EU73" s="123"/>
      <c r="EV73" s="61"/>
      <c r="EY73" s="121">
        <f>FA2</f>
        <v>0</v>
      </c>
      <c r="EZ73" s="122"/>
      <c r="FA73" s="122"/>
      <c r="FB73" s="122"/>
      <c r="FC73" s="122"/>
      <c r="FD73" s="123"/>
      <c r="FE73" s="61"/>
      <c r="FH73" s="121">
        <f>FJ2</f>
        <v>0</v>
      </c>
      <c r="FI73" s="122"/>
      <c r="FJ73" s="122"/>
      <c r="FK73" s="122"/>
      <c r="FL73" s="122"/>
      <c r="FM73" s="123"/>
      <c r="FN73" s="61"/>
      <c r="FO73" s="61"/>
      <c r="FP73" s="61"/>
      <c r="FQ73" s="121">
        <f>FS2</f>
        <v>0</v>
      </c>
      <c r="FR73" s="122"/>
      <c r="FS73" s="122"/>
      <c r="FT73" s="122"/>
      <c r="FU73" s="122"/>
      <c r="FV73" s="123"/>
      <c r="FW73" s="61"/>
      <c r="FZ73" s="121">
        <f>GB2</f>
        <v>0</v>
      </c>
      <c r="GA73" s="122"/>
      <c r="GB73" s="122"/>
      <c r="GC73" s="122"/>
      <c r="GD73" s="122"/>
      <c r="GE73" s="123"/>
      <c r="GF73" s="61"/>
      <c r="GI73" s="121">
        <f>GK2</f>
        <v>0</v>
      </c>
      <c r="GJ73" s="122"/>
      <c r="GK73" s="122"/>
      <c r="GL73" s="122"/>
      <c r="GM73" s="122"/>
      <c r="GN73" s="123"/>
      <c r="GO73" s="61"/>
      <c r="GR73" s="121">
        <f>GT2</f>
        <v>0</v>
      </c>
      <c r="GS73" s="122"/>
      <c r="GT73" s="122"/>
      <c r="GU73" s="122"/>
      <c r="GV73" s="122"/>
      <c r="GW73" s="123"/>
      <c r="GX73" s="61"/>
      <c r="GY73" s="61"/>
      <c r="GZ73" s="61"/>
      <c r="HA73" s="121">
        <f>HC2</f>
        <v>0</v>
      </c>
      <c r="HB73" s="122"/>
      <c r="HC73" s="122"/>
      <c r="HD73" s="122"/>
      <c r="HE73" s="122"/>
      <c r="HF73" s="123"/>
      <c r="HG73" s="61"/>
      <c r="HJ73" s="121">
        <f>HL2</f>
        <v>0</v>
      </c>
      <c r="HK73" s="122"/>
      <c r="HL73" s="122"/>
      <c r="HM73" s="122"/>
      <c r="HN73" s="122"/>
      <c r="HO73" s="123"/>
      <c r="HP73" s="61"/>
      <c r="HS73" s="121">
        <f>HU2</f>
        <v>0</v>
      </c>
      <c r="HT73" s="122"/>
      <c r="HU73" s="122"/>
      <c r="HV73" s="122"/>
      <c r="HW73" s="122"/>
      <c r="HX73" s="123"/>
      <c r="HY73" s="61"/>
      <c r="IB73" s="121">
        <f>ID2</f>
        <v>0</v>
      </c>
      <c r="IC73" s="122"/>
      <c r="ID73" s="122"/>
      <c r="IE73" s="122"/>
      <c r="IF73" s="122"/>
      <c r="IG73" s="123"/>
      <c r="IH73" s="61"/>
      <c r="II73" s="61"/>
      <c r="IJ73" s="61"/>
      <c r="IK73" s="121">
        <f>IM2</f>
        <v>0</v>
      </c>
      <c r="IL73" s="122"/>
      <c r="IM73" s="122"/>
      <c r="IN73" s="122"/>
      <c r="IO73" s="122"/>
      <c r="IP73" s="123"/>
      <c r="IQ73" s="61"/>
      <c r="IT73" s="121" t="str">
        <f>IV2</f>
        <v>O13</v>
      </c>
      <c r="IU73" s="122"/>
      <c r="IV73" s="122"/>
      <c r="IW73" s="122"/>
      <c r="IX73" s="122"/>
      <c r="IY73" s="123"/>
      <c r="IZ73" s="61"/>
      <c r="JC73" s="121" t="str">
        <f>JE2</f>
        <v>O14</v>
      </c>
      <c r="JD73" s="122"/>
      <c r="JE73" s="122"/>
      <c r="JF73" s="122"/>
      <c r="JG73" s="122"/>
      <c r="JH73" s="123"/>
      <c r="JI73" s="61"/>
      <c r="JL73" s="121" t="str">
        <f>JN2</f>
        <v>O15</v>
      </c>
      <c r="JM73" s="122"/>
      <c r="JN73" s="122"/>
      <c r="JO73" s="122"/>
      <c r="JP73" s="122"/>
      <c r="JQ73" s="123"/>
      <c r="JR73" s="61"/>
    </row>
    <row r="74" spans="1:278" s="87" customFormat="1" ht="60">
      <c r="A74" s="61"/>
      <c r="B74" s="108"/>
      <c r="C74" s="109"/>
      <c r="D74" s="109"/>
      <c r="E74" s="61"/>
      <c r="F74" s="60" t="s">
        <v>117</v>
      </c>
      <c r="G74" s="60" t="s">
        <v>116</v>
      </c>
      <c r="H74" s="99"/>
      <c r="I74" s="99"/>
      <c r="J74" s="61"/>
    </row>
    <row r="75" spans="1:278" ht="27" customHeight="1">
      <c r="B75" s="109"/>
      <c r="C75" s="109"/>
      <c r="D75" s="109"/>
      <c r="F75" s="132">
        <v>16</v>
      </c>
      <c r="G75" s="132">
        <v>9</v>
      </c>
      <c r="H75" s="99"/>
      <c r="I75" s="99"/>
      <c r="FH75" s="61"/>
      <c r="FI75" s="61"/>
      <c r="FJ75" s="61"/>
      <c r="FK75" s="61"/>
      <c r="FL75" s="61"/>
      <c r="FM75" s="61"/>
      <c r="FN75" s="61"/>
      <c r="FO75" s="61"/>
      <c r="FP75" s="61"/>
      <c r="FQ75" s="61"/>
      <c r="FR75" s="61"/>
      <c r="FS75" s="61"/>
      <c r="FT75" s="61"/>
      <c r="FU75" s="61"/>
      <c r="FV75" s="61"/>
      <c r="FW75" s="61"/>
      <c r="GR75" s="61"/>
      <c r="GS75" s="61"/>
      <c r="GT75" s="61"/>
      <c r="GU75" s="61"/>
      <c r="GV75" s="61"/>
      <c r="GW75" s="61"/>
      <c r="GX75" s="61"/>
      <c r="GY75" s="61"/>
      <c r="GZ75" s="61"/>
      <c r="HA75" s="61"/>
      <c r="HB75" s="61"/>
      <c r="HC75" s="61"/>
      <c r="HD75" s="61"/>
      <c r="HE75" s="61"/>
      <c r="HF75" s="61"/>
      <c r="HG75" s="61"/>
      <c r="IB75" s="61"/>
      <c r="IC75" s="61"/>
      <c r="ID75" s="61"/>
      <c r="IE75" s="61"/>
      <c r="IF75" s="61"/>
      <c r="IG75" s="61"/>
      <c r="IH75" s="61"/>
      <c r="II75" s="61"/>
      <c r="IJ75" s="61"/>
      <c r="IK75" s="61"/>
      <c r="IL75" s="61"/>
      <c r="IM75" s="61"/>
      <c r="IN75" s="61"/>
      <c r="IO75" s="61"/>
      <c r="IP75" s="61"/>
      <c r="IQ75" s="61"/>
    </row>
    <row r="76" spans="1:278" s="110" customFormat="1">
      <c r="A76" s="61"/>
      <c r="B76" s="109"/>
      <c r="C76" s="109"/>
      <c r="D76" s="109"/>
      <c r="E76" s="61"/>
      <c r="F76" s="61"/>
      <c r="G76" s="61"/>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05"/>
      <c r="DO76" s="105"/>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05"/>
    </row>
    <row r="77" spans="1:278" s="110" customFormat="1" ht="30" customHeight="1">
      <c r="A77" s="65"/>
      <c r="B77" s="124"/>
      <c r="C77" s="124"/>
      <c r="D77" s="111"/>
      <c r="E77" s="79"/>
      <c r="F77" s="142" t="s">
        <v>3</v>
      </c>
      <c r="G77" s="86" t="s">
        <v>122</v>
      </c>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05"/>
    </row>
    <row r="78" spans="1:278" s="110" customFormat="1" ht="30" customHeight="1">
      <c r="A78" s="65"/>
      <c r="B78" s="111"/>
      <c r="C78" s="111"/>
      <c r="D78" s="111"/>
      <c r="E78" s="79"/>
      <c r="F78" s="60">
        <v>1</v>
      </c>
      <c r="G78" s="85">
        <f ca="1">INDIRECT(H78,TRUE)</f>
        <v>0</v>
      </c>
      <c r="H78" s="106" t="str">
        <f t="shared" ref="H78:H93" si="3">ADDRESS(78,I78,1,1)</f>
        <v>$P$78</v>
      </c>
      <c r="I78" s="106">
        <f>F75</f>
        <v>16</v>
      </c>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05"/>
    </row>
    <row r="79" spans="1:278" s="110" customFormat="1" ht="30" customHeight="1">
      <c r="A79" s="65"/>
      <c r="B79" s="111"/>
      <c r="C79" s="111"/>
      <c r="D79" s="111"/>
      <c r="E79" s="79"/>
      <c r="F79" s="60">
        <v>2</v>
      </c>
      <c r="G79" s="85">
        <f ca="1">INDIRECT(H79,TRUE)</f>
        <v>0</v>
      </c>
      <c r="H79" s="106" t="str">
        <f t="shared" si="3"/>
        <v>$Y$78</v>
      </c>
      <c r="I79" s="106">
        <f>$I78+$G$75</f>
        <v>25</v>
      </c>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t="e">
        <f>COLUMN(#REF!)</f>
        <v>#REF!</v>
      </c>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row>
    <row r="80" spans="1:278" s="110" customFormat="1" ht="30" customHeight="1">
      <c r="A80" s="65"/>
      <c r="B80" s="111"/>
      <c r="C80" s="111"/>
      <c r="D80" s="111"/>
      <c r="E80" s="79"/>
      <c r="F80" s="60">
        <v>3</v>
      </c>
      <c r="G80" s="85">
        <f t="shared" ref="G80:G91" ca="1" si="4">INDIRECT(H80,TRUE)</f>
        <v>0</v>
      </c>
      <c r="H80" s="106" t="str">
        <f t="shared" si="3"/>
        <v>$AH$78</v>
      </c>
      <c r="I80" s="106">
        <f t="shared" ref="I80:I107" si="5">$I79+$G$75</f>
        <v>34</v>
      </c>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05"/>
    </row>
    <row r="81" spans="1:143" s="110" customFormat="1" ht="30" customHeight="1">
      <c r="A81" s="65"/>
      <c r="B81" s="111"/>
      <c r="C81" s="111"/>
      <c r="D81" s="111"/>
      <c r="E81" s="79"/>
      <c r="F81" s="60">
        <v>4</v>
      </c>
      <c r="G81" s="85">
        <f t="shared" ca="1" si="4"/>
        <v>0</v>
      </c>
      <c r="H81" s="106" t="str">
        <f t="shared" si="3"/>
        <v>$AQ$78</v>
      </c>
      <c r="I81" s="106">
        <f t="shared" si="5"/>
        <v>43</v>
      </c>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05"/>
    </row>
    <row r="82" spans="1:143" s="110" customFormat="1" ht="30" customHeight="1">
      <c r="A82" s="65"/>
      <c r="B82" s="111"/>
      <c r="C82" s="111"/>
      <c r="D82" s="111"/>
      <c r="E82" s="79"/>
      <c r="F82" s="60">
        <v>5</v>
      </c>
      <c r="G82" s="85">
        <f t="shared" ca="1" si="4"/>
        <v>0</v>
      </c>
      <c r="H82" s="106" t="str">
        <f t="shared" si="3"/>
        <v>$AZ$78</v>
      </c>
      <c r="I82" s="106">
        <f t="shared" si="5"/>
        <v>52</v>
      </c>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05"/>
    </row>
    <row r="83" spans="1:143" s="110" customFormat="1" ht="30" customHeight="1">
      <c r="A83" s="65"/>
      <c r="B83" s="111"/>
      <c r="C83" s="111"/>
      <c r="D83" s="111"/>
      <c r="E83" s="79"/>
      <c r="F83" s="60">
        <v>6</v>
      </c>
      <c r="G83" s="85">
        <f t="shared" ca="1" si="4"/>
        <v>0</v>
      </c>
      <c r="H83" s="106" t="str">
        <f t="shared" si="3"/>
        <v>$BI$78</v>
      </c>
      <c r="I83" s="106">
        <f t="shared" si="5"/>
        <v>61</v>
      </c>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5"/>
      <c r="DO83" s="105"/>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05"/>
    </row>
    <row r="84" spans="1:143" s="110" customFormat="1" ht="30" customHeight="1">
      <c r="A84" s="65"/>
      <c r="B84" s="111"/>
      <c r="C84" s="111"/>
      <c r="D84" s="111"/>
      <c r="E84" s="79"/>
      <c r="F84" s="60">
        <v>7</v>
      </c>
      <c r="G84" s="85">
        <f t="shared" ca="1" si="4"/>
        <v>0</v>
      </c>
      <c r="H84" s="106" t="str">
        <f t="shared" si="3"/>
        <v>$BR$78</v>
      </c>
      <c r="I84" s="106">
        <f t="shared" si="5"/>
        <v>70</v>
      </c>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05"/>
    </row>
    <row r="85" spans="1:143" s="110" customFormat="1" ht="30" customHeight="1">
      <c r="A85" s="65"/>
      <c r="B85" s="111"/>
      <c r="C85" s="111"/>
      <c r="D85" s="111"/>
      <c r="E85" s="79"/>
      <c r="F85" s="60">
        <v>8</v>
      </c>
      <c r="G85" s="85">
        <f t="shared" ca="1" si="4"/>
        <v>0</v>
      </c>
      <c r="H85" s="106" t="str">
        <f t="shared" si="3"/>
        <v>$CA$78</v>
      </c>
      <c r="I85" s="106">
        <f t="shared" si="5"/>
        <v>79</v>
      </c>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05"/>
    </row>
    <row r="86" spans="1:143" s="110" customFormat="1" ht="30" customHeight="1">
      <c r="A86" s="65"/>
      <c r="B86" s="111"/>
      <c r="C86" s="111"/>
      <c r="D86" s="111"/>
      <c r="E86" s="79"/>
      <c r="F86" s="60">
        <v>9</v>
      </c>
      <c r="G86" s="85">
        <f t="shared" ca="1" si="4"/>
        <v>0</v>
      </c>
      <c r="H86" s="106" t="str">
        <f t="shared" si="3"/>
        <v>$CJ$78</v>
      </c>
      <c r="I86" s="106">
        <f t="shared" si="5"/>
        <v>88</v>
      </c>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c r="DK86" s="105"/>
      <c r="DL86" s="105"/>
      <c r="DM86" s="105"/>
      <c r="DN86" s="105"/>
      <c r="DO86" s="105"/>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05"/>
    </row>
    <row r="87" spans="1:143" s="110" customFormat="1" ht="30" customHeight="1">
      <c r="A87" s="65"/>
      <c r="B87" s="111"/>
      <c r="C87" s="111"/>
      <c r="D87" s="111"/>
      <c r="E87" s="79"/>
      <c r="F87" s="60">
        <v>10</v>
      </c>
      <c r="G87" s="85">
        <f t="shared" ca="1" si="4"/>
        <v>0</v>
      </c>
      <c r="H87" s="106" t="str">
        <f t="shared" si="3"/>
        <v>$CS$78</v>
      </c>
      <c r="I87" s="106">
        <f t="shared" si="5"/>
        <v>97</v>
      </c>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05"/>
    </row>
    <row r="88" spans="1:143" s="110" customFormat="1" ht="30" customHeight="1">
      <c r="A88" s="65"/>
      <c r="B88" s="111"/>
      <c r="C88" s="111"/>
      <c r="D88" s="111"/>
      <c r="E88" s="79"/>
      <c r="F88" s="60">
        <v>11</v>
      </c>
      <c r="G88" s="85">
        <f t="shared" ca="1" si="4"/>
        <v>0</v>
      </c>
      <c r="H88" s="106" t="str">
        <f t="shared" si="3"/>
        <v>$DB$78</v>
      </c>
      <c r="I88" s="106">
        <f t="shared" si="5"/>
        <v>106</v>
      </c>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05"/>
    </row>
    <row r="89" spans="1:143" s="110" customFormat="1" ht="30" customHeight="1">
      <c r="A89" s="65"/>
      <c r="B89" s="111"/>
      <c r="C89" s="111"/>
      <c r="D89" s="111"/>
      <c r="E89" s="79"/>
      <c r="F89" s="60">
        <v>12</v>
      </c>
      <c r="G89" s="85">
        <f t="shared" ca="1" si="4"/>
        <v>0</v>
      </c>
      <c r="H89" s="106" t="str">
        <f t="shared" si="3"/>
        <v>$DK$78</v>
      </c>
      <c r="I89" s="106">
        <f t="shared" si="5"/>
        <v>115</v>
      </c>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row>
    <row r="90" spans="1:143" s="110" customFormat="1" ht="30" customHeight="1">
      <c r="A90" s="65"/>
      <c r="B90" s="111"/>
      <c r="C90" s="111"/>
      <c r="D90" s="111"/>
      <c r="E90" s="79"/>
      <c r="F90" s="60">
        <v>13</v>
      </c>
      <c r="G90" s="85">
        <f t="shared" ca="1" si="4"/>
        <v>0</v>
      </c>
      <c r="H90" s="106" t="str">
        <f t="shared" si="3"/>
        <v>$DT$78</v>
      </c>
      <c r="I90" s="106">
        <f t="shared" si="5"/>
        <v>124</v>
      </c>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05"/>
    </row>
    <row r="91" spans="1:143" s="110" customFormat="1" ht="30" customHeight="1">
      <c r="A91" s="65"/>
      <c r="B91" s="111"/>
      <c r="C91" s="111"/>
      <c r="D91" s="111"/>
      <c r="E91" s="79"/>
      <c r="F91" s="60">
        <v>14</v>
      </c>
      <c r="G91" s="85">
        <f t="shared" ca="1" si="4"/>
        <v>0</v>
      </c>
      <c r="H91" s="106" t="str">
        <f t="shared" si="3"/>
        <v>$EC$78</v>
      </c>
      <c r="I91" s="106">
        <f t="shared" si="5"/>
        <v>133</v>
      </c>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row>
    <row r="92" spans="1:143" s="110" customFormat="1" ht="30" customHeight="1">
      <c r="A92" s="65"/>
      <c r="B92" s="111"/>
      <c r="C92" s="111"/>
      <c r="D92" s="111"/>
      <c r="E92" s="79"/>
      <c r="F92" s="60">
        <v>15</v>
      </c>
      <c r="G92" s="85">
        <f ca="1">INDIRECT(H92,TRUE)</f>
        <v>0</v>
      </c>
      <c r="H92" s="106" t="str">
        <f t="shared" si="3"/>
        <v>$EL$78</v>
      </c>
      <c r="I92" s="106">
        <f t="shared" si="5"/>
        <v>142</v>
      </c>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row>
    <row r="93" spans="1:143" s="110" customFormat="1" ht="30" customHeight="1">
      <c r="A93" s="65"/>
      <c r="B93" s="111"/>
      <c r="C93" s="111"/>
      <c r="D93" s="111"/>
      <c r="E93" s="79"/>
      <c r="F93" s="60">
        <v>16</v>
      </c>
      <c r="G93" s="85">
        <f ca="1">INDIRECT(H93,TRUE)</f>
        <v>0</v>
      </c>
      <c r="H93" s="106" t="str">
        <f t="shared" si="3"/>
        <v>$EU$78</v>
      </c>
      <c r="I93" s="106">
        <f t="shared" si="5"/>
        <v>151</v>
      </c>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row>
    <row r="94" spans="1:143" s="110" customFormat="1" ht="30" customHeight="1">
      <c r="A94" s="65"/>
      <c r="B94" s="111"/>
      <c r="C94" s="111"/>
      <c r="D94" s="111"/>
      <c r="E94" s="79"/>
      <c r="F94" s="60">
        <v>17</v>
      </c>
      <c r="G94" s="85">
        <f t="shared" ref="G94:G107" ca="1" si="6">INDIRECT(H94,TRUE)</f>
        <v>0</v>
      </c>
      <c r="H94" s="106" t="str">
        <f t="shared" ref="H94:H107" si="7">ADDRESS(78,I94,1,1)</f>
        <v>$FD$78</v>
      </c>
      <c r="I94" s="106">
        <f t="shared" si="5"/>
        <v>160</v>
      </c>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row>
    <row r="95" spans="1:143" s="110" customFormat="1" ht="30" customHeight="1">
      <c r="A95" s="65"/>
      <c r="B95" s="111"/>
      <c r="C95" s="111"/>
      <c r="D95" s="111"/>
      <c r="E95" s="79"/>
      <c r="F95" s="60">
        <v>18</v>
      </c>
      <c r="G95" s="85">
        <f t="shared" ca="1" si="6"/>
        <v>0</v>
      </c>
      <c r="H95" s="106" t="str">
        <f t="shared" si="7"/>
        <v>$FM$78</v>
      </c>
      <c r="I95" s="106">
        <f t="shared" si="5"/>
        <v>169</v>
      </c>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c r="DF95" s="105"/>
      <c r="DG95" s="105"/>
      <c r="DH95" s="105"/>
      <c r="DI95" s="105"/>
      <c r="DJ95" s="105"/>
      <c r="DK95" s="105"/>
      <c r="DL95" s="105"/>
      <c r="DM95" s="105"/>
      <c r="DN95" s="105"/>
      <c r="DO95" s="105"/>
      <c r="DP95" s="105"/>
      <c r="DQ95" s="105"/>
      <c r="DR95" s="105"/>
      <c r="DS95" s="105"/>
      <c r="DT95" s="105"/>
      <c r="DU95" s="105"/>
      <c r="DV95" s="105"/>
      <c r="DW95" s="105"/>
      <c r="DX95" s="105"/>
      <c r="DY95" s="105"/>
      <c r="DZ95" s="105"/>
      <c r="EA95" s="105"/>
      <c r="EB95" s="105"/>
      <c r="EC95" s="105"/>
      <c r="ED95" s="105"/>
      <c r="EE95" s="105"/>
      <c r="EF95" s="105"/>
      <c r="EG95" s="105"/>
      <c r="EH95" s="105"/>
      <c r="EI95" s="105"/>
      <c r="EJ95" s="105"/>
      <c r="EK95" s="105"/>
      <c r="EL95" s="105"/>
      <c r="EM95" s="105"/>
    </row>
    <row r="96" spans="1:143" s="110" customFormat="1" ht="30" customHeight="1">
      <c r="A96" s="65"/>
      <c r="B96" s="111"/>
      <c r="C96" s="111"/>
      <c r="D96" s="111"/>
      <c r="E96" s="79"/>
      <c r="F96" s="60">
        <v>19</v>
      </c>
      <c r="G96" s="85">
        <f t="shared" ca="1" si="6"/>
        <v>0</v>
      </c>
      <c r="H96" s="106" t="str">
        <f t="shared" si="7"/>
        <v>$FV$78</v>
      </c>
      <c r="I96" s="106">
        <f t="shared" si="5"/>
        <v>178</v>
      </c>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c r="DG96" s="105"/>
      <c r="DH96" s="105"/>
      <c r="DI96" s="105"/>
      <c r="DJ96" s="105"/>
      <c r="DK96" s="105"/>
      <c r="DL96" s="105"/>
      <c r="DM96" s="105"/>
      <c r="DN96" s="105"/>
      <c r="DO96" s="105"/>
      <c r="DP96" s="105"/>
      <c r="DQ96" s="105"/>
      <c r="DR96" s="105"/>
      <c r="DS96" s="105"/>
      <c r="DT96" s="105"/>
      <c r="DU96" s="105"/>
      <c r="DV96" s="105"/>
      <c r="DW96" s="105"/>
      <c r="DX96" s="105"/>
      <c r="DY96" s="105"/>
      <c r="DZ96" s="105"/>
      <c r="EA96" s="105"/>
      <c r="EB96" s="105"/>
      <c r="EC96" s="105"/>
      <c r="ED96" s="105"/>
      <c r="EE96" s="105"/>
      <c r="EF96" s="105"/>
      <c r="EG96" s="105"/>
      <c r="EH96" s="105"/>
      <c r="EI96" s="105"/>
      <c r="EJ96" s="105"/>
      <c r="EK96" s="105"/>
      <c r="EL96" s="105"/>
      <c r="EM96" s="105"/>
    </row>
    <row r="97" spans="1:143" s="110" customFormat="1" ht="30" customHeight="1">
      <c r="A97" s="65"/>
      <c r="B97" s="111"/>
      <c r="C97" s="111"/>
      <c r="D97" s="111"/>
      <c r="E97" s="79"/>
      <c r="F97" s="60">
        <v>20</v>
      </c>
      <c r="G97" s="85">
        <f t="shared" ca="1" si="6"/>
        <v>0</v>
      </c>
      <c r="H97" s="106" t="str">
        <f t="shared" si="7"/>
        <v>$GE$78</v>
      </c>
      <c r="I97" s="106">
        <f t="shared" si="5"/>
        <v>187</v>
      </c>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c r="DF97" s="105"/>
      <c r="DG97" s="105"/>
      <c r="DH97" s="105"/>
      <c r="DI97" s="105"/>
      <c r="DJ97" s="105"/>
      <c r="DK97" s="105"/>
      <c r="DL97" s="105"/>
      <c r="DM97" s="105"/>
      <c r="DN97" s="105"/>
      <c r="DO97" s="105"/>
      <c r="DP97" s="105"/>
      <c r="DQ97" s="105"/>
      <c r="DR97" s="105"/>
      <c r="DS97" s="105"/>
      <c r="DT97" s="105"/>
      <c r="DU97" s="105"/>
      <c r="DV97" s="105"/>
      <c r="DW97" s="105"/>
      <c r="DX97" s="105"/>
      <c r="DY97" s="105"/>
      <c r="DZ97" s="105"/>
      <c r="EA97" s="105"/>
      <c r="EB97" s="105"/>
      <c r="EC97" s="105"/>
      <c r="ED97" s="105"/>
      <c r="EE97" s="105"/>
      <c r="EF97" s="105"/>
      <c r="EG97" s="105"/>
      <c r="EH97" s="105"/>
      <c r="EI97" s="105"/>
      <c r="EJ97" s="105"/>
      <c r="EK97" s="105"/>
      <c r="EL97" s="105"/>
      <c r="EM97" s="105"/>
    </row>
    <row r="98" spans="1:143" s="110" customFormat="1" ht="30" customHeight="1">
      <c r="A98" s="65"/>
      <c r="B98" s="111"/>
      <c r="C98" s="111"/>
      <c r="D98" s="111"/>
      <c r="E98" s="79"/>
      <c r="F98" s="60">
        <v>21</v>
      </c>
      <c r="G98" s="85">
        <f t="shared" ca="1" si="6"/>
        <v>0</v>
      </c>
      <c r="H98" s="106" t="str">
        <f t="shared" si="7"/>
        <v>$GN$78</v>
      </c>
      <c r="I98" s="106">
        <f t="shared" si="5"/>
        <v>196</v>
      </c>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105"/>
      <c r="CK98" s="105"/>
      <c r="CL98" s="105"/>
      <c r="CM98" s="105"/>
      <c r="CN98" s="105"/>
      <c r="CO98" s="105"/>
      <c r="CP98" s="105"/>
      <c r="CQ98" s="105"/>
      <c r="CR98" s="105"/>
      <c r="CS98" s="105"/>
      <c r="CT98" s="105"/>
      <c r="CU98" s="105"/>
      <c r="CV98" s="105"/>
      <c r="CW98" s="105"/>
      <c r="CX98" s="105"/>
      <c r="CY98" s="105"/>
      <c r="CZ98" s="105"/>
      <c r="DA98" s="105"/>
      <c r="DB98" s="105"/>
      <c r="DC98" s="105"/>
      <c r="DD98" s="105"/>
      <c r="DE98" s="105"/>
      <c r="DF98" s="105"/>
      <c r="DG98" s="105"/>
      <c r="DH98" s="105"/>
      <c r="DI98" s="105"/>
      <c r="DJ98" s="105"/>
      <c r="DK98" s="105"/>
      <c r="DL98" s="105"/>
      <c r="DM98" s="105"/>
      <c r="DN98" s="105"/>
      <c r="DO98" s="105"/>
      <c r="DP98" s="105"/>
      <c r="DQ98" s="105"/>
      <c r="DR98" s="105"/>
      <c r="DS98" s="105"/>
      <c r="DT98" s="105"/>
      <c r="DU98" s="105"/>
      <c r="DV98" s="105"/>
      <c r="DW98" s="105"/>
      <c r="DX98" s="105"/>
      <c r="DY98" s="105"/>
      <c r="DZ98" s="105"/>
      <c r="EA98" s="105"/>
      <c r="EB98" s="105"/>
      <c r="EC98" s="105"/>
      <c r="ED98" s="105"/>
      <c r="EE98" s="105"/>
      <c r="EF98" s="105"/>
      <c r="EG98" s="105"/>
      <c r="EH98" s="105"/>
      <c r="EI98" s="105"/>
      <c r="EJ98" s="105"/>
      <c r="EK98" s="105"/>
      <c r="EL98" s="105"/>
      <c r="EM98" s="105"/>
    </row>
    <row r="99" spans="1:143" s="110" customFormat="1" ht="30" customHeight="1">
      <c r="A99" s="65"/>
      <c r="B99" s="111"/>
      <c r="C99" s="111"/>
      <c r="D99" s="111"/>
      <c r="E99" s="79"/>
      <c r="F99" s="60">
        <v>22</v>
      </c>
      <c r="G99" s="85">
        <f t="shared" ca="1" si="6"/>
        <v>0</v>
      </c>
      <c r="H99" s="106" t="str">
        <f t="shared" si="7"/>
        <v>$GW$78</v>
      </c>
      <c r="I99" s="106">
        <f t="shared" si="5"/>
        <v>205</v>
      </c>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105"/>
      <c r="CK99" s="105"/>
      <c r="CL99" s="105"/>
      <c r="CM99" s="105"/>
      <c r="CN99" s="105"/>
      <c r="CO99" s="105"/>
      <c r="CP99" s="105"/>
      <c r="CQ99" s="105"/>
      <c r="CR99" s="105"/>
      <c r="CS99" s="105"/>
      <c r="CT99" s="105"/>
      <c r="CU99" s="105"/>
      <c r="CV99" s="105"/>
      <c r="CW99" s="105"/>
      <c r="CX99" s="105"/>
      <c r="CY99" s="105"/>
      <c r="CZ99" s="105"/>
      <c r="DA99" s="105"/>
      <c r="DB99" s="105"/>
      <c r="DC99" s="105"/>
      <c r="DD99" s="105"/>
      <c r="DE99" s="105"/>
      <c r="DF99" s="105"/>
      <c r="DG99" s="105"/>
      <c r="DH99" s="105"/>
      <c r="DI99" s="105"/>
      <c r="DJ99" s="105"/>
      <c r="DK99" s="105"/>
      <c r="DL99" s="105"/>
      <c r="DM99" s="105"/>
      <c r="DN99" s="105"/>
      <c r="DO99" s="105"/>
      <c r="DP99" s="105"/>
      <c r="DQ99" s="105"/>
      <c r="DR99" s="105"/>
      <c r="DS99" s="105"/>
      <c r="DT99" s="105"/>
      <c r="DU99" s="105"/>
      <c r="DV99" s="105"/>
      <c r="DW99" s="105"/>
      <c r="DX99" s="105"/>
      <c r="DY99" s="105"/>
      <c r="DZ99" s="105"/>
      <c r="EA99" s="105"/>
      <c r="EB99" s="105"/>
      <c r="EC99" s="105"/>
      <c r="ED99" s="105"/>
      <c r="EE99" s="105"/>
      <c r="EF99" s="105"/>
      <c r="EG99" s="105"/>
      <c r="EH99" s="105"/>
      <c r="EI99" s="105"/>
      <c r="EJ99" s="105"/>
      <c r="EK99" s="105"/>
      <c r="EL99" s="105"/>
      <c r="EM99" s="105"/>
    </row>
    <row r="100" spans="1:143" s="110" customFormat="1" ht="30" customHeight="1">
      <c r="A100" s="65"/>
      <c r="B100" s="111"/>
      <c r="C100" s="111"/>
      <c r="D100" s="111"/>
      <c r="E100" s="79"/>
      <c r="F100" s="60">
        <v>23</v>
      </c>
      <c r="G100" s="85">
        <f t="shared" ca="1" si="6"/>
        <v>0</v>
      </c>
      <c r="H100" s="106" t="str">
        <f t="shared" si="7"/>
        <v>$HF$78</v>
      </c>
      <c r="I100" s="106">
        <f t="shared" si="5"/>
        <v>214</v>
      </c>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5"/>
      <c r="DJ100" s="105"/>
      <c r="DK100" s="105"/>
      <c r="DL100" s="105"/>
      <c r="DM100" s="105"/>
      <c r="DN100" s="105"/>
      <c r="DO100" s="105"/>
      <c r="DP100" s="105"/>
      <c r="DQ100" s="105"/>
      <c r="DR100" s="105"/>
      <c r="DS100" s="105"/>
      <c r="DT100" s="105"/>
      <c r="DU100" s="105"/>
      <c r="DV100" s="105"/>
      <c r="DW100" s="105"/>
      <c r="DX100" s="105"/>
      <c r="DY100" s="105"/>
      <c r="DZ100" s="105"/>
      <c r="EA100" s="105"/>
      <c r="EB100" s="105"/>
      <c r="EC100" s="105"/>
      <c r="ED100" s="105"/>
      <c r="EE100" s="105"/>
      <c r="EF100" s="105"/>
      <c r="EG100" s="105"/>
      <c r="EH100" s="105"/>
      <c r="EI100" s="105"/>
      <c r="EJ100" s="105"/>
      <c r="EK100" s="105"/>
      <c r="EL100" s="105"/>
      <c r="EM100" s="105"/>
    </row>
    <row r="101" spans="1:143" s="110" customFormat="1" ht="30" customHeight="1">
      <c r="A101" s="65"/>
      <c r="B101" s="111"/>
      <c r="C101" s="111"/>
      <c r="D101" s="111"/>
      <c r="E101" s="79"/>
      <c r="F101" s="60">
        <v>24</v>
      </c>
      <c r="G101" s="85">
        <f t="shared" ca="1" si="6"/>
        <v>0</v>
      </c>
      <c r="H101" s="106" t="str">
        <f t="shared" si="7"/>
        <v>$HO$78</v>
      </c>
      <c r="I101" s="106">
        <f t="shared" si="5"/>
        <v>223</v>
      </c>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c r="DH101" s="105"/>
      <c r="DI101" s="105"/>
      <c r="DJ101" s="105"/>
      <c r="DK101" s="105"/>
      <c r="DL101" s="105"/>
      <c r="DM101" s="105"/>
      <c r="DN101" s="105"/>
      <c r="DO101" s="105"/>
      <c r="DP101" s="105"/>
      <c r="DQ101" s="105"/>
      <c r="DR101" s="105"/>
      <c r="DS101" s="105"/>
      <c r="DT101" s="105"/>
      <c r="DU101" s="105"/>
      <c r="DV101" s="105"/>
      <c r="DW101" s="105"/>
      <c r="DX101" s="105"/>
      <c r="DY101" s="105"/>
      <c r="DZ101" s="105"/>
      <c r="EA101" s="105"/>
      <c r="EB101" s="105"/>
      <c r="EC101" s="105"/>
      <c r="ED101" s="105"/>
      <c r="EE101" s="105"/>
      <c r="EF101" s="105"/>
      <c r="EG101" s="105"/>
      <c r="EH101" s="105"/>
      <c r="EI101" s="105"/>
      <c r="EJ101" s="105"/>
      <c r="EK101" s="105"/>
      <c r="EL101" s="105"/>
      <c r="EM101" s="105"/>
    </row>
    <row r="102" spans="1:143" s="110" customFormat="1" ht="30" customHeight="1">
      <c r="A102" s="65"/>
      <c r="B102" s="111"/>
      <c r="C102" s="111"/>
      <c r="D102" s="111"/>
      <c r="E102" s="79"/>
      <c r="F102" s="60">
        <v>25</v>
      </c>
      <c r="G102" s="85">
        <f t="shared" ca="1" si="6"/>
        <v>0</v>
      </c>
      <c r="H102" s="106" t="str">
        <f t="shared" si="7"/>
        <v>$HX$78</v>
      </c>
      <c r="I102" s="106">
        <f t="shared" si="5"/>
        <v>232</v>
      </c>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row>
    <row r="103" spans="1:143" s="110" customFormat="1" ht="30" customHeight="1">
      <c r="A103" s="65"/>
      <c r="B103" s="111"/>
      <c r="C103" s="111"/>
      <c r="D103" s="111"/>
      <c r="E103" s="79"/>
      <c r="F103" s="60">
        <v>26</v>
      </c>
      <c r="G103" s="85">
        <f t="shared" ca="1" si="6"/>
        <v>0</v>
      </c>
      <c r="H103" s="106" t="str">
        <f t="shared" si="7"/>
        <v>$IG$78</v>
      </c>
      <c r="I103" s="106">
        <f t="shared" si="5"/>
        <v>241</v>
      </c>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row>
    <row r="104" spans="1:143" s="110" customFormat="1" ht="30" customHeight="1">
      <c r="A104" s="65"/>
      <c r="B104" s="111"/>
      <c r="C104" s="111"/>
      <c r="D104" s="111"/>
      <c r="E104" s="79"/>
      <c r="F104" s="60">
        <v>27</v>
      </c>
      <c r="G104" s="85">
        <f t="shared" ca="1" si="6"/>
        <v>0</v>
      </c>
      <c r="H104" s="106" t="str">
        <f t="shared" si="7"/>
        <v>$IP$78</v>
      </c>
      <c r="I104" s="106">
        <f t="shared" si="5"/>
        <v>250</v>
      </c>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05"/>
      <c r="EF104" s="105"/>
      <c r="EG104" s="105"/>
      <c r="EH104" s="105"/>
      <c r="EI104" s="105"/>
      <c r="EJ104" s="105"/>
      <c r="EK104" s="105"/>
      <c r="EL104" s="105"/>
      <c r="EM104" s="105"/>
    </row>
    <row r="105" spans="1:143" s="110" customFormat="1" ht="30" customHeight="1">
      <c r="A105" s="65"/>
      <c r="B105" s="111"/>
      <c r="C105" s="111"/>
      <c r="D105" s="111"/>
      <c r="E105" s="79"/>
      <c r="F105" s="60">
        <v>28</v>
      </c>
      <c r="G105" s="85">
        <f t="shared" ca="1" si="6"/>
        <v>0</v>
      </c>
      <c r="H105" s="106" t="str">
        <f t="shared" si="7"/>
        <v>$IY$78</v>
      </c>
      <c r="I105" s="106">
        <f t="shared" si="5"/>
        <v>259</v>
      </c>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c r="DF105" s="105"/>
      <c r="DG105" s="105"/>
      <c r="DH105" s="105"/>
      <c r="DI105" s="105"/>
      <c r="DJ105" s="105"/>
      <c r="DK105" s="105"/>
      <c r="DL105" s="105"/>
      <c r="DM105" s="105"/>
      <c r="DN105" s="105"/>
      <c r="DO105" s="105"/>
      <c r="DP105" s="105"/>
      <c r="DQ105" s="105"/>
      <c r="DR105" s="105"/>
      <c r="DS105" s="105"/>
      <c r="DT105" s="105"/>
      <c r="DU105" s="105"/>
      <c r="DV105" s="105"/>
      <c r="DW105" s="105"/>
      <c r="DX105" s="105"/>
      <c r="DY105" s="105"/>
      <c r="DZ105" s="105"/>
      <c r="EA105" s="105"/>
      <c r="EB105" s="105"/>
      <c r="EC105" s="105"/>
      <c r="ED105" s="105"/>
      <c r="EE105" s="105"/>
      <c r="EF105" s="105"/>
      <c r="EG105" s="105"/>
      <c r="EH105" s="105"/>
      <c r="EI105" s="105"/>
      <c r="EJ105" s="105"/>
      <c r="EK105" s="105"/>
      <c r="EL105" s="105"/>
      <c r="EM105" s="105"/>
    </row>
    <row r="106" spans="1:143" s="110" customFormat="1" ht="30" customHeight="1">
      <c r="A106" s="65"/>
      <c r="B106" s="111"/>
      <c r="C106" s="111"/>
      <c r="D106" s="111"/>
      <c r="E106" s="79"/>
      <c r="F106" s="60">
        <v>29</v>
      </c>
      <c r="G106" s="85">
        <f t="shared" ca="1" si="6"/>
        <v>0</v>
      </c>
      <c r="H106" s="106" t="str">
        <f t="shared" si="7"/>
        <v>$JH$78</v>
      </c>
      <c r="I106" s="106">
        <f t="shared" si="5"/>
        <v>268</v>
      </c>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c r="DF106" s="105"/>
      <c r="DG106" s="105"/>
      <c r="DH106" s="105"/>
      <c r="DI106" s="105"/>
      <c r="DJ106" s="105"/>
      <c r="DK106" s="105"/>
      <c r="DL106" s="105"/>
      <c r="DM106" s="105"/>
      <c r="DN106" s="105"/>
      <c r="DO106" s="105"/>
      <c r="DP106" s="105"/>
      <c r="DQ106" s="105"/>
      <c r="DR106" s="105"/>
      <c r="DS106" s="105"/>
      <c r="DT106" s="105"/>
      <c r="DU106" s="105"/>
      <c r="DV106" s="105"/>
      <c r="DW106" s="105"/>
      <c r="DX106" s="105"/>
      <c r="DY106" s="105"/>
      <c r="DZ106" s="105"/>
      <c r="EA106" s="105"/>
      <c r="EB106" s="105"/>
      <c r="EC106" s="105"/>
      <c r="ED106" s="105"/>
      <c r="EE106" s="105"/>
      <c r="EF106" s="105"/>
      <c r="EG106" s="105"/>
      <c r="EH106" s="105"/>
      <c r="EI106" s="105"/>
      <c r="EJ106" s="105"/>
      <c r="EK106" s="105"/>
      <c r="EL106" s="105"/>
      <c r="EM106" s="105"/>
    </row>
    <row r="107" spans="1:143" s="110" customFormat="1" ht="30" customHeight="1">
      <c r="A107" s="65"/>
      <c r="B107" s="111"/>
      <c r="C107" s="111"/>
      <c r="D107" s="111"/>
      <c r="E107" s="79"/>
      <c r="F107" s="60">
        <v>30</v>
      </c>
      <c r="G107" s="85">
        <f t="shared" ca="1" si="6"/>
        <v>0</v>
      </c>
      <c r="H107" s="106" t="str">
        <f t="shared" si="7"/>
        <v>$JQ$78</v>
      </c>
      <c r="I107" s="106">
        <f t="shared" si="5"/>
        <v>277</v>
      </c>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c r="EA107" s="105"/>
      <c r="EB107" s="105"/>
      <c r="EC107" s="105"/>
      <c r="ED107" s="105"/>
      <c r="EE107" s="105"/>
      <c r="EF107" s="105"/>
      <c r="EG107" s="105"/>
      <c r="EH107" s="105"/>
      <c r="EI107" s="105"/>
      <c r="EJ107" s="105"/>
      <c r="EK107" s="105"/>
      <c r="EL107" s="105"/>
      <c r="EM107" s="105"/>
    </row>
    <row r="108" spans="1:143" s="110" customFormat="1">
      <c r="A108" s="61"/>
      <c r="B108" s="109"/>
      <c r="C108" s="109"/>
      <c r="D108" s="109"/>
      <c r="E108" s="61"/>
      <c r="F108" s="61"/>
      <c r="G108" s="61"/>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c r="DH108" s="105"/>
      <c r="DI108" s="105"/>
      <c r="DJ108" s="105"/>
      <c r="DK108" s="105"/>
      <c r="DL108" s="105"/>
      <c r="DM108" s="105"/>
      <c r="DN108" s="105"/>
      <c r="DO108" s="105"/>
      <c r="DP108" s="105"/>
      <c r="DQ108" s="105"/>
      <c r="DR108" s="105"/>
      <c r="DS108" s="105"/>
      <c r="DT108" s="105"/>
      <c r="DU108" s="105"/>
      <c r="DV108" s="105"/>
      <c r="DW108" s="105"/>
      <c r="DX108" s="105"/>
      <c r="DY108" s="105"/>
      <c r="DZ108" s="105"/>
      <c r="EA108" s="105"/>
      <c r="EB108" s="105"/>
      <c r="EC108" s="105"/>
      <c r="ED108" s="105"/>
      <c r="EE108" s="105"/>
      <c r="EF108" s="105"/>
      <c r="EG108" s="105"/>
      <c r="EH108" s="105"/>
      <c r="EI108" s="105"/>
      <c r="EJ108" s="105"/>
      <c r="EK108" s="105"/>
      <c r="EL108" s="105"/>
      <c r="EM108" s="105"/>
    </row>
    <row r="109" spans="1:143" s="110" customFormat="1">
      <c r="A109" s="61"/>
      <c r="B109" s="109"/>
      <c r="C109" s="109"/>
      <c r="D109" s="109"/>
      <c r="E109" s="61"/>
      <c r="F109" s="61"/>
      <c r="G109" s="61"/>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5"/>
      <c r="DJ109" s="105"/>
      <c r="DK109" s="105"/>
      <c r="DL109" s="105"/>
      <c r="DM109" s="105"/>
      <c r="DN109" s="105"/>
      <c r="DO109" s="105"/>
      <c r="DP109" s="105"/>
      <c r="DQ109" s="105"/>
      <c r="DR109" s="105"/>
      <c r="DS109" s="105"/>
      <c r="DT109" s="105"/>
      <c r="DU109" s="105"/>
      <c r="DV109" s="105"/>
      <c r="DW109" s="105"/>
      <c r="DX109" s="105"/>
      <c r="DY109" s="105"/>
      <c r="DZ109" s="105"/>
      <c r="EA109" s="105"/>
      <c r="EB109" s="105"/>
      <c r="EC109" s="105"/>
      <c r="ED109" s="105"/>
      <c r="EE109" s="105"/>
      <c r="EF109" s="105"/>
      <c r="EG109" s="105"/>
      <c r="EH109" s="105"/>
      <c r="EI109" s="105"/>
      <c r="EJ109" s="105"/>
      <c r="EK109" s="105"/>
      <c r="EL109" s="105"/>
      <c r="EM109" s="105"/>
    </row>
  </sheetData>
  <mergeCells count="275">
    <mergeCell ref="AM2:AM3"/>
    <mergeCell ref="AN2:AQ3"/>
    <mergeCell ref="K2:K3"/>
    <mergeCell ref="L2:L3"/>
    <mergeCell ref="M2:P3"/>
    <mergeCell ref="T2:T3"/>
    <mergeCell ref="U2:U3"/>
    <mergeCell ref="V2:Y3"/>
    <mergeCell ref="AC2:AC3"/>
    <mergeCell ref="AD2:AD3"/>
    <mergeCell ref="AE2:AH3"/>
    <mergeCell ref="AL2:AL3"/>
    <mergeCell ref="BM2:BM3"/>
    <mergeCell ref="BN2:BN3"/>
    <mergeCell ref="BO2:BR3"/>
    <mergeCell ref="BV2:BV3"/>
    <mergeCell ref="BW2:BW3"/>
    <mergeCell ref="BX2:CA3"/>
    <mergeCell ref="AU2:AU3"/>
    <mergeCell ref="AV2:AV3"/>
    <mergeCell ref="BD2:BD3"/>
    <mergeCell ref="BE2:BE3"/>
    <mergeCell ref="BF2:BI3"/>
    <mergeCell ref="EH2:EH3"/>
    <mergeCell ref="EI2:EL3"/>
    <mergeCell ref="B4:C9"/>
    <mergeCell ref="D4:H4"/>
    <mergeCell ref="K4:L9"/>
    <mergeCell ref="M4:Q4"/>
    <mergeCell ref="DO2:DO3"/>
    <mergeCell ref="DP2:DP3"/>
    <mergeCell ref="DQ2:DT3"/>
    <mergeCell ref="DX2:DX3"/>
    <mergeCell ref="DY2:DY3"/>
    <mergeCell ref="DZ2:EC3"/>
    <mergeCell ref="CW2:CW3"/>
    <mergeCell ref="CX2:CX3"/>
    <mergeCell ref="CY2:DB3"/>
    <mergeCell ref="DF2:DF3"/>
    <mergeCell ref="DG2:DG3"/>
    <mergeCell ref="DH2:DK3"/>
    <mergeCell ref="CE2:CE3"/>
    <mergeCell ref="CF2:CF3"/>
    <mergeCell ref="CG2:CJ3"/>
    <mergeCell ref="CN2:CN3"/>
    <mergeCell ref="CO2:CO3"/>
    <mergeCell ref="CP2:CS3"/>
    <mergeCell ref="DQ8:DQ9"/>
    <mergeCell ref="DR8:DU9"/>
    <mergeCell ref="BX4:CB4"/>
    <mergeCell ref="CY4:DC4"/>
    <mergeCell ref="CY5:DC7"/>
    <mergeCell ref="CY8:CY9"/>
    <mergeCell ref="CZ8:DC9"/>
    <mergeCell ref="CW4:CX9"/>
    <mergeCell ref="CN4:CO9"/>
    <mergeCell ref="CP4:CT4"/>
    <mergeCell ref="CP5:CT7"/>
    <mergeCell ref="CP8:CP9"/>
    <mergeCell ref="CQ8:CT9"/>
    <mergeCell ref="AW8:AW9"/>
    <mergeCell ref="AX8:BA9"/>
    <mergeCell ref="BF5:BJ7"/>
    <mergeCell ref="BO5:BS7"/>
    <mergeCell ref="AW5:BA7"/>
    <mergeCell ref="BX8:BX9"/>
    <mergeCell ref="BY8:CB9"/>
    <mergeCell ref="BD4:BE9"/>
    <mergeCell ref="BF4:BJ4"/>
    <mergeCell ref="BF8:BF9"/>
    <mergeCell ref="BG8:BJ9"/>
    <mergeCell ref="BX5:CB7"/>
    <mergeCell ref="BV4:BW9"/>
    <mergeCell ref="BM4:BN9"/>
    <mergeCell ref="BO4:BS4"/>
    <mergeCell ref="BO8:BO9"/>
    <mergeCell ref="BP8:BS9"/>
    <mergeCell ref="AW4:BA4"/>
    <mergeCell ref="EG2:EG3"/>
    <mergeCell ref="CE4:CF9"/>
    <mergeCell ref="CG4:CK4"/>
    <mergeCell ref="CG5:CK7"/>
    <mergeCell ref="CG8:CG9"/>
    <mergeCell ref="CH8:CK9"/>
    <mergeCell ref="EI4:EM4"/>
    <mergeCell ref="EI5:EM7"/>
    <mergeCell ref="EI8:EI9"/>
    <mergeCell ref="EJ8:EM9"/>
    <mergeCell ref="DF4:DG9"/>
    <mergeCell ref="DH4:DL4"/>
    <mergeCell ref="DH5:DL7"/>
    <mergeCell ref="DH8:DH9"/>
    <mergeCell ref="DI8:DL9"/>
    <mergeCell ref="DZ4:ED4"/>
    <mergeCell ref="EG4:EH9"/>
    <mergeCell ref="DZ5:ED7"/>
    <mergeCell ref="DZ8:DZ9"/>
    <mergeCell ref="EA8:ED9"/>
    <mergeCell ref="DX4:DY9"/>
    <mergeCell ref="DO4:DP9"/>
    <mergeCell ref="DQ4:DU4"/>
    <mergeCell ref="DQ5:DU7"/>
    <mergeCell ref="EP2:EP3"/>
    <mergeCell ref="D29:G29"/>
    <mergeCell ref="AU4:AV9"/>
    <mergeCell ref="D8:D9"/>
    <mergeCell ref="E8:H9"/>
    <mergeCell ref="M8:M9"/>
    <mergeCell ref="N8:Q9"/>
    <mergeCell ref="V8:V9"/>
    <mergeCell ref="W8:Z9"/>
    <mergeCell ref="T4:U9"/>
    <mergeCell ref="D5:H7"/>
    <mergeCell ref="M5:Q7"/>
    <mergeCell ref="V5:Z7"/>
    <mergeCell ref="AE5:AI7"/>
    <mergeCell ref="AN5:AR7"/>
    <mergeCell ref="AL4:AM9"/>
    <mergeCell ref="AN4:AR4"/>
    <mergeCell ref="AN8:AN9"/>
    <mergeCell ref="AO8:AR9"/>
    <mergeCell ref="AC4:AD9"/>
    <mergeCell ref="AE4:AI4"/>
    <mergeCell ref="AE8:AE9"/>
    <mergeCell ref="AF8:AI9"/>
    <mergeCell ref="V4:Z4"/>
    <mergeCell ref="M29:P29"/>
    <mergeCell ref="V29:Y29"/>
    <mergeCell ref="AE29:AH29"/>
    <mergeCell ref="AN29:AQ29"/>
    <mergeCell ref="AW29:AZ29"/>
    <mergeCell ref="BF29:BI29"/>
    <mergeCell ref="BO29:BR29"/>
    <mergeCell ref="BX29:CA29"/>
    <mergeCell ref="CG29:CJ29"/>
    <mergeCell ref="CP29:CS29"/>
    <mergeCell ref="CY29:DB29"/>
    <mergeCell ref="DH29:DK29"/>
    <mergeCell ref="DQ29:DT29"/>
    <mergeCell ref="DZ29:EC29"/>
    <mergeCell ref="EI29:EL29"/>
    <mergeCell ref="ER29:EU29"/>
    <mergeCell ref="FA29:FD29"/>
    <mergeCell ref="FH2:FH3"/>
    <mergeCell ref="FA2:FD3"/>
    <mergeCell ref="EY4:EZ9"/>
    <mergeCell ref="FA4:FE4"/>
    <mergeCell ref="FA5:FE7"/>
    <mergeCell ref="FA8:FA9"/>
    <mergeCell ref="FB8:FE9"/>
    <mergeCell ref="EQ2:EQ3"/>
    <mergeCell ref="ER2:EU3"/>
    <mergeCell ref="EP4:EQ9"/>
    <mergeCell ref="ER4:EV4"/>
    <mergeCell ref="ER5:EV7"/>
    <mergeCell ref="ER8:ER9"/>
    <mergeCell ref="ES8:EV9"/>
    <mergeCell ref="EY2:EY3"/>
    <mergeCell ref="EZ2:EZ3"/>
    <mergeCell ref="FI2:FI3"/>
    <mergeCell ref="FJ2:FM3"/>
    <mergeCell ref="FQ2:FQ3"/>
    <mergeCell ref="FR2:FR3"/>
    <mergeCell ref="FS2:FV3"/>
    <mergeCell ref="FZ2:FZ3"/>
    <mergeCell ref="GA2:GA3"/>
    <mergeCell ref="GB2:GE3"/>
    <mergeCell ref="GI2:GI3"/>
    <mergeCell ref="FH4:FI9"/>
    <mergeCell ref="FJ4:FN4"/>
    <mergeCell ref="FQ4:FR9"/>
    <mergeCell ref="FS4:FW4"/>
    <mergeCell ref="FZ4:GA9"/>
    <mergeCell ref="GB4:GF4"/>
    <mergeCell ref="GI4:GJ9"/>
    <mergeCell ref="GK4:GO4"/>
    <mergeCell ref="FJ5:FN7"/>
    <mergeCell ref="FS5:FW7"/>
    <mergeCell ref="GB5:GF7"/>
    <mergeCell ref="GK5:GO7"/>
    <mergeCell ref="FJ8:FJ9"/>
    <mergeCell ref="FK8:FN9"/>
    <mergeCell ref="FS8:FS9"/>
    <mergeCell ref="FT8:FW9"/>
    <mergeCell ref="GB8:GB9"/>
    <mergeCell ref="GC8:GF9"/>
    <mergeCell ref="GK8:GK9"/>
    <mergeCell ref="GL8:GO9"/>
    <mergeCell ref="FJ29:FM29"/>
    <mergeCell ref="FS29:FV29"/>
    <mergeCell ref="GB29:GE29"/>
    <mergeCell ref="GK29:GN29"/>
    <mergeCell ref="GT29:GW29"/>
    <mergeCell ref="HC29:HF29"/>
    <mergeCell ref="HL29:HO29"/>
    <mergeCell ref="HU29:HX29"/>
    <mergeCell ref="GR2:GR3"/>
    <mergeCell ref="GS2:GS3"/>
    <mergeCell ref="GT2:GW3"/>
    <mergeCell ref="HA2:HA3"/>
    <mergeCell ref="HB2:HB3"/>
    <mergeCell ref="GJ2:GJ3"/>
    <mergeCell ref="GK2:GN3"/>
    <mergeCell ref="GR4:GS9"/>
    <mergeCell ref="GT4:GX4"/>
    <mergeCell ref="HA4:HB9"/>
    <mergeCell ref="GT5:GX7"/>
    <mergeCell ref="GT8:GT9"/>
    <mergeCell ref="GU8:GX9"/>
    <mergeCell ref="IB2:IB3"/>
    <mergeCell ref="IC2:IC3"/>
    <mergeCell ref="HC2:HF3"/>
    <mergeCell ref="HJ2:HJ3"/>
    <mergeCell ref="HK2:HK3"/>
    <mergeCell ref="HL2:HO3"/>
    <mergeCell ref="HS2:HS3"/>
    <mergeCell ref="HT2:HT3"/>
    <mergeCell ref="HU2:HX3"/>
    <mergeCell ref="IB4:IC9"/>
    <mergeCell ref="HC4:HG4"/>
    <mergeCell ref="HJ4:HK9"/>
    <mergeCell ref="HL4:HP4"/>
    <mergeCell ref="HS4:HT9"/>
    <mergeCell ref="HU4:HY4"/>
    <mergeCell ref="HC5:HG7"/>
    <mergeCell ref="HL5:HP7"/>
    <mergeCell ref="HU5:HY7"/>
    <mergeCell ref="HC8:HC9"/>
    <mergeCell ref="HD8:HG9"/>
    <mergeCell ref="HL8:HL9"/>
    <mergeCell ref="HM8:HP9"/>
    <mergeCell ref="HU8:HU9"/>
    <mergeCell ref="HV8:HY9"/>
    <mergeCell ref="IK4:IL9"/>
    <mergeCell ref="IM4:IQ4"/>
    <mergeCell ref="IT4:IU9"/>
    <mergeCell ref="IV4:IZ4"/>
    <mergeCell ref="JC4:JD9"/>
    <mergeCell ref="JE4:JI4"/>
    <mergeCell ref="ID5:IH7"/>
    <mergeCell ref="IM5:IQ7"/>
    <mergeCell ref="IV5:IZ7"/>
    <mergeCell ref="JE5:JI7"/>
    <mergeCell ref="ID8:ID9"/>
    <mergeCell ref="IE8:IH9"/>
    <mergeCell ref="IM8:IM9"/>
    <mergeCell ref="IN8:IQ9"/>
    <mergeCell ref="IV8:IV9"/>
    <mergeCell ref="IW8:IZ9"/>
    <mergeCell ref="JE8:JE9"/>
    <mergeCell ref="JF8:JI9"/>
    <mergeCell ref="ID29:IG29"/>
    <mergeCell ref="IM29:IP29"/>
    <mergeCell ref="IV29:IY29"/>
    <mergeCell ref="JE29:JH29"/>
    <mergeCell ref="JL2:JL3"/>
    <mergeCell ref="JM2:JM3"/>
    <mergeCell ref="JN2:JQ3"/>
    <mergeCell ref="JL4:JM9"/>
    <mergeCell ref="JN4:JR4"/>
    <mergeCell ref="JN5:JR7"/>
    <mergeCell ref="JN8:JN9"/>
    <mergeCell ref="JO8:JR9"/>
    <mergeCell ref="JN29:JQ29"/>
    <mergeCell ref="JE2:JH3"/>
    <mergeCell ref="ID2:IG3"/>
    <mergeCell ref="IK2:IK3"/>
    <mergeCell ref="IL2:IL3"/>
    <mergeCell ref="IM2:IP3"/>
    <mergeCell ref="IT2:IT3"/>
    <mergeCell ref="IU2:IU3"/>
    <mergeCell ref="IV2:IY3"/>
    <mergeCell ref="JC2:JC3"/>
    <mergeCell ref="JD2:JD3"/>
    <mergeCell ref="ID4:IH4"/>
  </mergeCells>
  <conditionalFormatting sqref="K74">
    <cfRule type="cellIs" dxfId="10" priority="1463" operator="equal">
      <formula>"OK"</formula>
    </cfRule>
    <cfRule type="cellIs" dxfId="9" priority="1464" operator="equal">
      <formula>"NO HABILITADO"</formula>
    </cfRule>
  </conditionalFormatting>
  <conditionalFormatting sqref="D78">
    <cfRule type="cellIs" dxfId="8" priority="3" operator="equal">
      <formula>"NH"</formula>
    </cfRule>
    <cfRule type="cellIs" dxfId="7" priority="4" operator="equal">
      <formula>"H"</formula>
    </cfRule>
  </conditionalFormatting>
  <conditionalFormatting sqref="D79:D107">
    <cfRule type="cellIs" dxfId="6" priority="1" operator="equal">
      <formula>"NH"</formula>
    </cfRule>
    <cfRule type="cellIs" dxfId="5" priority="2" operator="equal">
      <formula>"H"</formula>
    </cfRule>
  </conditionalFormatting>
  <pageMargins left="0.7" right="0.7" top="0.75" bottom="0.75" header="0.3" footer="0.3"/>
  <pageSetup paperSize="9" orientation="portrait"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4:J29"/>
  <sheetViews>
    <sheetView zoomScale="55" zoomScaleNormal="55" workbookViewId="0">
      <pane xSplit="2" ySplit="4" topLeftCell="C5" activePane="bottomRight" state="frozen"/>
      <selection pane="topRight" activeCell="C1" sqref="C1"/>
      <selection pane="bottomLeft" activeCell="A5" sqref="A5"/>
      <selection pane="bottomRight" activeCell="I23" sqref="I23"/>
    </sheetView>
  </sheetViews>
  <sheetFormatPr baseColWidth="10" defaultColWidth="11.42578125" defaultRowHeight="12.75"/>
  <cols>
    <col min="1" max="1" width="8.42578125" style="61" customWidth="1"/>
    <col min="2" max="2" width="110.42578125" style="61" customWidth="1"/>
    <col min="3" max="3" width="25.42578125" style="65" customWidth="1"/>
    <col min="4" max="4" width="27.140625" style="65" customWidth="1"/>
    <col min="5" max="5" width="23.42578125" style="66" hidden="1" customWidth="1"/>
    <col min="6" max="6" width="31" style="61" customWidth="1"/>
    <col min="7" max="7" width="20.42578125" style="61" customWidth="1"/>
    <col min="8" max="8" width="17.140625" style="61" customWidth="1"/>
    <col min="9" max="9" width="122.140625" style="61" customWidth="1"/>
    <col min="10" max="31" width="20.7109375" style="61" customWidth="1"/>
    <col min="32" max="16384" width="11.42578125" style="61"/>
  </cols>
  <sheetData>
    <row r="4" spans="1:10" s="246" customFormat="1" ht="69" customHeight="1">
      <c r="A4" s="242" t="s">
        <v>25</v>
      </c>
      <c r="B4" s="243" t="s">
        <v>3</v>
      </c>
      <c r="C4" s="242" t="s">
        <v>97</v>
      </c>
      <c r="D4" s="242" t="s">
        <v>98</v>
      </c>
      <c r="E4" s="242" t="s">
        <v>99</v>
      </c>
      <c r="F4" s="242" t="s">
        <v>124</v>
      </c>
      <c r="G4" s="242" t="s">
        <v>107</v>
      </c>
      <c r="H4" s="244" t="s">
        <v>103</v>
      </c>
      <c r="I4" s="242" t="s">
        <v>141</v>
      </c>
      <c r="J4" s="245"/>
    </row>
    <row r="5" spans="1:10" ht="60.75">
      <c r="A5" s="136">
        <v>1</v>
      </c>
      <c r="B5" s="137" t="str">
        <f>VLOOKUP(A5,LISTA_OFERENTES,2,FALSE)</f>
        <v>INVERCOPA S.A.S.</v>
      </c>
      <c r="C5" s="64" t="str">
        <f t="shared" ref="C5:C20" ca="1" si="0">VLOOKUP(A5,EXPERIENCIA,4,FALSE)</f>
        <v>NH</v>
      </c>
      <c r="D5" s="64" t="s">
        <v>282</v>
      </c>
      <c r="E5" s="64"/>
      <c r="F5" s="64" t="s">
        <v>282</v>
      </c>
      <c r="G5" s="64" t="s">
        <v>282</v>
      </c>
      <c r="H5" s="1081" t="s">
        <v>282</v>
      </c>
      <c r="I5" s="281" t="s">
        <v>850</v>
      </c>
      <c r="J5" s="78"/>
    </row>
    <row r="6" spans="1:10" ht="23.25">
      <c r="A6" s="136">
        <v>2</v>
      </c>
      <c r="B6" s="137" t="str">
        <f t="shared" ref="B6:B18" si="1">VLOOKUP(A6,LISTA_OFERENTES,2,FALSE)</f>
        <v>MAURICIO RAFAEL PABA PINZÓN</v>
      </c>
      <c r="C6" s="64" t="str">
        <f t="shared" ca="1" si="0"/>
        <v>H</v>
      </c>
      <c r="D6" s="138" t="str">
        <f t="shared" ref="D6:D20" si="2">VLOOKUP(A6,C_FINANCIERA,3,FALSE)</f>
        <v>H</v>
      </c>
      <c r="E6" s="139"/>
      <c r="F6" s="140" t="str">
        <f>VLOOKUP(A6,PRESUPUESTO,3,FALSE)</f>
        <v>H</v>
      </c>
      <c r="G6" s="1068" t="s">
        <v>811</v>
      </c>
      <c r="H6" s="141" t="str">
        <f t="shared" ref="H6:H20" ca="1" si="3">IFERROR(IF(AND(C6="H",D6="H",F6="H",G6="H"),"H","NH")," ")</f>
        <v>H</v>
      </c>
      <c r="I6" s="281"/>
      <c r="J6" s="78"/>
    </row>
    <row r="7" spans="1:10" ht="23.25">
      <c r="A7" s="136">
        <v>3</v>
      </c>
      <c r="B7" s="137" t="str">
        <f t="shared" si="1"/>
        <v>CONSORCIO INTERNACIONAL DE SOLUCIONES INTEGRALES S.A.S.</v>
      </c>
      <c r="C7" s="64" t="str">
        <f t="shared" ca="1" si="0"/>
        <v>H</v>
      </c>
      <c r="D7" s="138" t="str">
        <f t="shared" si="2"/>
        <v>H</v>
      </c>
      <c r="E7" s="139"/>
      <c r="F7" s="140" t="str">
        <f>VLOOKUP(A7,PRESUPUESTO,3,FALSE)</f>
        <v>H</v>
      </c>
      <c r="G7" s="1068" t="s">
        <v>811</v>
      </c>
      <c r="H7" s="141" t="str">
        <f t="shared" ca="1" si="3"/>
        <v>H</v>
      </c>
      <c r="I7" s="281"/>
      <c r="J7" s="78"/>
    </row>
    <row r="8" spans="1:10" ht="60.75">
      <c r="A8" s="62">
        <v>4</v>
      </c>
      <c r="B8" s="63" t="str">
        <f t="shared" si="1"/>
        <v>LUIS ENRIQUE OYOLA QUINTERO</v>
      </c>
      <c r="C8" s="64" t="str">
        <f t="shared" ca="1" si="0"/>
        <v>H</v>
      </c>
      <c r="D8" s="138" t="str">
        <f t="shared" si="2"/>
        <v>H</v>
      </c>
      <c r="E8" s="139"/>
      <c r="F8" s="140" t="str">
        <f>VLOOKUP(A8,PRESUPUESTO,3,FALSE)</f>
        <v>NH</v>
      </c>
      <c r="G8" s="1068" t="s">
        <v>811</v>
      </c>
      <c r="H8" s="141" t="str">
        <f t="shared" ca="1" si="3"/>
        <v>NH</v>
      </c>
      <c r="I8" s="1082" t="s">
        <v>853</v>
      </c>
    </row>
    <row r="9" spans="1:10" ht="23.25">
      <c r="A9" s="62">
        <v>5</v>
      </c>
      <c r="B9" s="63" t="str">
        <f t="shared" si="1"/>
        <v>JOHN JAIRO VÁSQUEZ SUÁREZ</v>
      </c>
      <c r="C9" s="64" t="str">
        <f t="shared" ca="1" si="0"/>
        <v>H</v>
      </c>
      <c r="D9" s="138" t="str">
        <f t="shared" si="2"/>
        <v>H</v>
      </c>
      <c r="E9" s="139"/>
      <c r="F9" s="140" t="str">
        <f t="shared" ref="F9:F20" si="4">VLOOKUP(A9,PRESUPUESTO,3,FALSE)</f>
        <v>H</v>
      </c>
      <c r="G9" s="1068" t="s">
        <v>811</v>
      </c>
      <c r="H9" s="141" t="str">
        <f t="shared" ca="1" si="3"/>
        <v>H</v>
      </c>
      <c r="I9" s="282"/>
    </row>
    <row r="10" spans="1:10" ht="23.25">
      <c r="A10" s="62">
        <v>6</v>
      </c>
      <c r="B10" s="63" t="str">
        <f t="shared" si="1"/>
        <v>GRUPO EMPRESARIAL PINZÓN MUÑOZ S.A.S.</v>
      </c>
      <c r="C10" s="64" t="str">
        <f t="shared" ca="1" si="0"/>
        <v>H</v>
      </c>
      <c r="D10" s="138" t="str">
        <f t="shared" si="2"/>
        <v>H</v>
      </c>
      <c r="E10" s="139"/>
      <c r="F10" s="140" t="str">
        <f t="shared" si="4"/>
        <v>H</v>
      </c>
      <c r="G10" s="1068" t="s">
        <v>811</v>
      </c>
      <c r="H10" s="141" t="str">
        <f t="shared" ca="1" si="3"/>
        <v>H</v>
      </c>
      <c r="I10" s="282"/>
    </row>
    <row r="11" spans="1:10" ht="23.25">
      <c r="A11" s="62">
        <v>7</v>
      </c>
      <c r="B11" s="63" t="str">
        <f t="shared" si="1"/>
        <v>ASEM S.A.S.</v>
      </c>
      <c r="C11" s="64" t="str">
        <f t="shared" ca="1" si="0"/>
        <v>H</v>
      </c>
      <c r="D11" s="138" t="str">
        <f t="shared" si="2"/>
        <v>H</v>
      </c>
      <c r="E11" s="139"/>
      <c r="F11" s="140" t="str">
        <f t="shared" si="4"/>
        <v>H</v>
      </c>
      <c r="G11" s="1068" t="s">
        <v>811</v>
      </c>
      <c r="H11" s="141" t="str">
        <f t="shared" ca="1" si="3"/>
        <v>H</v>
      </c>
      <c r="I11" s="282"/>
    </row>
    <row r="12" spans="1:10" ht="60.75">
      <c r="A12" s="62">
        <v>8</v>
      </c>
      <c r="B12" s="63" t="str">
        <f t="shared" si="1"/>
        <v>ARCELEC S.A.S.</v>
      </c>
      <c r="C12" s="64" t="str">
        <f t="shared" ca="1" si="0"/>
        <v>H</v>
      </c>
      <c r="D12" s="138" t="str">
        <f t="shared" si="2"/>
        <v>H</v>
      </c>
      <c r="E12" s="139"/>
      <c r="F12" s="140" t="str">
        <f t="shared" si="4"/>
        <v>H</v>
      </c>
      <c r="G12" s="1068" t="s">
        <v>282</v>
      </c>
      <c r="H12" s="141" t="str">
        <f t="shared" ca="1" si="3"/>
        <v>NH</v>
      </c>
      <c r="I12" s="281" t="s">
        <v>846</v>
      </c>
    </row>
    <row r="13" spans="1:10" ht="70.5" customHeight="1">
      <c r="A13" s="62">
        <v>9</v>
      </c>
      <c r="B13" s="63" t="str">
        <f t="shared" si="1"/>
        <v>HIMHER Y COMPAÑIA S.A.</v>
      </c>
      <c r="C13" s="64" t="str">
        <f t="shared" ca="1" si="0"/>
        <v>NH</v>
      </c>
      <c r="D13" s="138" t="str">
        <f t="shared" si="2"/>
        <v>H</v>
      </c>
      <c r="E13" s="139"/>
      <c r="F13" s="140" t="str">
        <f t="shared" si="4"/>
        <v>H</v>
      </c>
      <c r="G13" s="1068" t="s">
        <v>811</v>
      </c>
      <c r="H13" s="141" t="str">
        <f t="shared" ca="1" si="3"/>
        <v>NH</v>
      </c>
      <c r="I13" s="372" t="s">
        <v>848</v>
      </c>
    </row>
    <row r="14" spans="1:10" ht="70.5" customHeight="1">
      <c r="A14" s="62">
        <v>10</v>
      </c>
      <c r="B14" s="63" t="str">
        <f t="shared" si="1"/>
        <v>INTER OBRAS GR S.A.S.</v>
      </c>
      <c r="C14" s="64" t="str">
        <f t="shared" ca="1" si="0"/>
        <v>NH</v>
      </c>
      <c r="D14" s="138" t="str">
        <f t="shared" si="2"/>
        <v>H</v>
      </c>
      <c r="E14" s="139"/>
      <c r="F14" s="140" t="s">
        <v>282</v>
      </c>
      <c r="G14" s="1068" t="s">
        <v>811</v>
      </c>
      <c r="H14" s="141" t="str">
        <f t="shared" ca="1" si="3"/>
        <v>NH</v>
      </c>
      <c r="I14" s="372" t="s">
        <v>848</v>
      </c>
    </row>
    <row r="15" spans="1:10" ht="23.25">
      <c r="A15" s="62">
        <v>11</v>
      </c>
      <c r="B15" s="63" t="str">
        <f t="shared" si="1"/>
        <v>KA S.A.</v>
      </c>
      <c r="C15" s="64" t="str">
        <f t="shared" ca="1" si="0"/>
        <v>H</v>
      </c>
      <c r="D15" s="138" t="str">
        <f t="shared" si="2"/>
        <v>H</v>
      </c>
      <c r="E15" s="139"/>
      <c r="F15" s="140" t="str">
        <f t="shared" si="4"/>
        <v>H</v>
      </c>
      <c r="G15" s="1068" t="s">
        <v>811</v>
      </c>
      <c r="H15" s="141" t="str">
        <f t="shared" ca="1" si="3"/>
        <v>H</v>
      </c>
      <c r="I15" s="372"/>
    </row>
    <row r="16" spans="1:10" ht="23.25">
      <c r="A16" s="62">
        <v>12</v>
      </c>
      <c r="B16" s="63" t="str">
        <f t="shared" si="1"/>
        <v>JULIO CESAR QUESADA ARREDONDO</v>
      </c>
      <c r="C16" s="64" t="str">
        <f t="shared" ca="1" si="0"/>
        <v>H</v>
      </c>
      <c r="D16" s="138" t="str">
        <f t="shared" si="2"/>
        <v>H</v>
      </c>
      <c r="E16" s="139"/>
      <c r="F16" s="140" t="str">
        <f t="shared" si="4"/>
        <v>H</v>
      </c>
      <c r="G16" s="1068" t="s">
        <v>811</v>
      </c>
      <c r="H16" s="141" t="str">
        <f t="shared" ca="1" si="3"/>
        <v>H</v>
      </c>
      <c r="I16" s="372"/>
    </row>
    <row r="17" spans="1:9" ht="60.75">
      <c r="A17" s="62">
        <v>13</v>
      </c>
      <c r="B17" s="63" t="str">
        <f t="shared" si="1"/>
        <v>GALA URBANA S.A.S.</v>
      </c>
      <c r="C17" s="64" t="str">
        <f t="shared" ca="1" si="0"/>
        <v>H</v>
      </c>
      <c r="D17" s="138" t="str">
        <f t="shared" si="2"/>
        <v>NH</v>
      </c>
      <c r="E17" s="139"/>
      <c r="F17" s="140" t="str">
        <f t="shared" si="4"/>
        <v>H</v>
      </c>
      <c r="G17" s="1068" t="s">
        <v>282</v>
      </c>
      <c r="H17" s="141" t="str">
        <f t="shared" ca="1" si="3"/>
        <v>NH</v>
      </c>
      <c r="I17" s="281" t="s">
        <v>849</v>
      </c>
    </row>
    <row r="18" spans="1:9" ht="63.75" customHeight="1">
      <c r="A18" s="62">
        <v>14</v>
      </c>
      <c r="B18" s="63" t="str">
        <f t="shared" si="1"/>
        <v>SIRCOL S.A.S.</v>
      </c>
      <c r="C18" s="64" t="str">
        <f t="shared" ca="1" si="0"/>
        <v>H</v>
      </c>
      <c r="D18" s="138" t="str">
        <f t="shared" si="2"/>
        <v>H</v>
      </c>
      <c r="E18" s="139"/>
      <c r="F18" s="140" t="str">
        <f t="shared" si="4"/>
        <v>NH</v>
      </c>
      <c r="G18" s="1068" t="s">
        <v>811</v>
      </c>
      <c r="H18" s="141" t="str">
        <f t="shared" ca="1" si="3"/>
        <v>NH</v>
      </c>
      <c r="I18" s="281" t="s">
        <v>847</v>
      </c>
    </row>
    <row r="19" spans="1:9" ht="23.25">
      <c r="A19" s="62">
        <v>15</v>
      </c>
      <c r="B19" s="63" t="str">
        <f>VLOOKUP(A19,LISTA_OFERENTES,2,FALSE)</f>
        <v>ACEROS Y CONCRETOS S.A.S.</v>
      </c>
      <c r="C19" s="64" t="str">
        <f t="shared" ca="1" si="0"/>
        <v>H</v>
      </c>
      <c r="D19" s="138" t="str">
        <f t="shared" si="2"/>
        <v>H</v>
      </c>
      <c r="E19" s="139"/>
      <c r="F19" s="140" t="str">
        <f t="shared" si="4"/>
        <v>H</v>
      </c>
      <c r="G19" s="1068" t="s">
        <v>811</v>
      </c>
      <c r="H19" s="141" t="str">
        <f t="shared" ca="1" si="3"/>
        <v>H</v>
      </c>
      <c r="I19" s="282"/>
    </row>
    <row r="20" spans="1:9" ht="23.25">
      <c r="A20" s="62">
        <v>16</v>
      </c>
      <c r="B20" s="63" t="str">
        <f>VLOOKUP(A20,LISTA_OFERENTES,2,FALSE)</f>
        <v>DANIEL JOSÉ NIEVES VERGARA</v>
      </c>
      <c r="C20" s="64" t="str">
        <f t="shared" ca="1" si="0"/>
        <v>H</v>
      </c>
      <c r="D20" s="138" t="str">
        <f t="shared" si="2"/>
        <v>H</v>
      </c>
      <c r="E20" s="139"/>
      <c r="F20" s="140" t="str">
        <f t="shared" si="4"/>
        <v>H</v>
      </c>
      <c r="G20" s="1068" t="s">
        <v>811</v>
      </c>
      <c r="H20" s="141" t="str">
        <f t="shared" ca="1" si="3"/>
        <v>H</v>
      </c>
      <c r="I20" s="282"/>
    </row>
    <row r="29" spans="1:9">
      <c r="B29" s="59"/>
    </row>
  </sheetData>
  <sheetProtection algorithmName="SHA-512" hashValue="xuoNSw8LLAwDlNyJe1NMZkIhf2rcEzfDrOXiz0q21EHUo4wKVoF8iwmqV034JniclhzIf/+TFoq6MXKbTbEZQA==" saltValue="no2IOPXD2EVZ0jGUBxUSyw==" spinCount="100000" sheet="1" objects="1" scenarios="1"/>
  <autoFilter ref="A4:I20"/>
  <conditionalFormatting sqref="H6:H20">
    <cfRule type="cellIs" dxfId="4" priority="17" operator="equal">
      <formula>"NH"</formula>
    </cfRule>
    <cfRule type="cellIs" dxfId="3" priority="18" operator="equal">
      <formula>"H"</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63</vt:i4>
      </vt:variant>
    </vt:vector>
  </HeadingPairs>
  <TitlesOfParts>
    <vt:vector size="74" baseType="lpstr">
      <vt:lpstr>1_ENTREGA</vt:lpstr>
      <vt:lpstr>2_APERTURA DE SOBRES</vt:lpstr>
      <vt:lpstr>5,1. REQUISITOS JURÍDICOS</vt:lpstr>
      <vt:lpstr>5.2. EXPERIENCIA GRAL</vt:lpstr>
      <vt:lpstr>5.3 CAP FINANCIERA</vt:lpstr>
      <vt:lpstr>PRESUPUESTO</vt:lpstr>
      <vt:lpstr>5.5 REQUISITOS COMERCIALES</vt:lpstr>
      <vt:lpstr>VALORES UNITARIOS</vt:lpstr>
      <vt:lpstr>RESUMEN</vt:lpstr>
      <vt:lpstr>Cálculo Pt2</vt:lpstr>
      <vt:lpstr>10. EVALUACIÓN</vt:lpstr>
      <vt:lpstr>'1_ENTREGA'!Área_de_impresión</vt:lpstr>
      <vt:lpstr>'2_APERTURA DE SOBRES'!Área_de_impresión</vt:lpstr>
      <vt:lpstr>AU</vt:lpstr>
      <vt:lpstr>BANDERA</vt:lpstr>
      <vt:lpstr>C_FINANCIERA</vt:lpstr>
      <vt:lpstr>'VALORES UNITARIOS'!COSTO_D</vt:lpstr>
      <vt:lpstr>COSTO_D</vt:lpstr>
      <vt:lpstr>'VALORES UNITARIOS'!EST_EXP</vt:lpstr>
      <vt:lpstr>EST_EXP</vt:lpstr>
      <vt:lpstr>ESTATUS</vt:lpstr>
      <vt:lpstr>EXPERIENCIA</vt:lpstr>
      <vt:lpstr>ITEMS_REPRE</vt:lpstr>
      <vt:lpstr>LISTA_OFERENTES</vt:lpstr>
      <vt:lpstr>OFERENTE_1</vt:lpstr>
      <vt:lpstr>OFERENTE_10</vt:lpstr>
      <vt:lpstr>OFERENTE_11</vt:lpstr>
      <vt:lpstr>OFERENTE_12</vt:lpstr>
      <vt:lpstr>OFERENTE_13</vt:lpstr>
      <vt:lpstr>OFERENTE_14</vt:lpstr>
      <vt:lpstr>OFERENTE_15</vt:lpstr>
      <vt:lpstr>OFERENTE_16</vt:lpstr>
      <vt:lpstr>OFERENTE_2</vt:lpstr>
      <vt:lpstr>OFERENTE_3</vt:lpstr>
      <vt:lpstr>OFERENTE_4</vt:lpstr>
      <vt:lpstr>OFERENTE_5</vt:lpstr>
      <vt:lpstr>OFERENTE_6</vt:lpstr>
      <vt:lpstr>OFERENTE_7</vt:lpstr>
      <vt:lpstr>OFERENTE_8</vt:lpstr>
      <vt:lpstr>OFERENTE_9</vt:lpstr>
      <vt:lpstr>OFERTA_0</vt:lpstr>
      <vt:lpstr>'10. EVALUACIÓN'!ORDEN</vt:lpstr>
      <vt:lpstr>PRESUPUESTO</vt:lpstr>
      <vt:lpstr>R_COMERCIALES</vt:lpstr>
      <vt:lpstr>UNITARIO_1</vt:lpstr>
      <vt:lpstr>UNITARIO_10</vt:lpstr>
      <vt:lpstr>UNITARIO_11</vt:lpstr>
      <vt:lpstr>UNITARIO_12</vt:lpstr>
      <vt:lpstr>UNITARIO_13</vt:lpstr>
      <vt:lpstr>UNITARIO_14</vt:lpstr>
      <vt:lpstr>UNITARIO_15</vt:lpstr>
      <vt:lpstr>UNITARIO_16</vt:lpstr>
      <vt:lpstr>UNITARIO_17</vt:lpstr>
      <vt:lpstr>UNITARIO_18</vt:lpstr>
      <vt:lpstr>UNITARIO_19</vt:lpstr>
      <vt:lpstr>UNITARIO_2</vt:lpstr>
      <vt:lpstr>UNITARIO_20</vt:lpstr>
      <vt:lpstr>UNITARIO_21</vt:lpstr>
      <vt:lpstr>UNITARIO_22</vt:lpstr>
      <vt:lpstr>UNITARIO_23</vt:lpstr>
      <vt:lpstr>UNITARIO_24</vt:lpstr>
      <vt:lpstr>UNITARIO_25</vt:lpstr>
      <vt:lpstr>UNITARIO_26</vt:lpstr>
      <vt:lpstr>UNITARIO_27</vt:lpstr>
      <vt:lpstr>UNITARIO_28</vt:lpstr>
      <vt:lpstr>UNITARIO_29</vt:lpstr>
      <vt:lpstr>UNITARIO_3</vt:lpstr>
      <vt:lpstr>UNITARIO_30</vt:lpstr>
      <vt:lpstr>UNITARIO_4</vt:lpstr>
      <vt:lpstr>UNITARIO_5</vt:lpstr>
      <vt:lpstr>UNITARIO_6</vt:lpstr>
      <vt:lpstr>UNITARIO_7</vt:lpstr>
      <vt:lpstr>UNITARIO_8</vt:lpstr>
      <vt:lpstr>UNITARIO_9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usuario</cp:lastModifiedBy>
  <cp:lastPrinted>2019-07-31T18:34:58Z</cp:lastPrinted>
  <dcterms:created xsi:type="dcterms:W3CDTF">2013-08-04T21:27:49Z</dcterms:created>
  <dcterms:modified xsi:type="dcterms:W3CDTF">2021-05-25T14:10:47Z</dcterms:modified>
</cp:coreProperties>
</file>