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03"/>
  <workbookPr/>
  <mc:AlternateContent xmlns:mc="http://schemas.openxmlformats.org/markup-compatibility/2006">
    <mc:Choice Requires="x15">
      <x15ac:absPath xmlns:x15ac="http://schemas.microsoft.com/office/spreadsheetml/2010/11/ac" url="D:\OneDrive - Universidad de Antioquia\SPB\3. Contratos\SEGURIDAD ELECTRONICA\2024-2025 - Seguridad Electrónica\24. Evaluación\Seguros, Financiera, Experiencia, Técnica\"/>
    </mc:Choice>
  </mc:AlternateContent>
  <xr:revisionPtr revIDLastSave="1" documentId="6_{E290A324-BBD5-47E9-B757-1F87BA117A9E}" xr6:coauthVersionLast="47" xr6:coauthVersionMax="47" xr10:uidLastSave="{418618C3-3A7E-453D-82E6-9CADD2F13F4E}"/>
  <workbookProtection workbookAlgorithmName="SHA-512" workbookHashValue="dRgm2Jhfw78DNgNmdX6oD38owdzyqqV58em8PuZFRIbvunQYNg+GH3kTcx/taiLMnJIykzEF59mUCPdl+DGd0w==" workbookSaltValue="mwKO7jOk9d53A25gX5l2MQ==" workbookSpinCount="100000" lockStructure="1"/>
  <bookViews>
    <workbookView xWindow="-120" yWindow="-120" windowWidth="20730" windowHeight="11040" firstSheet="5" activeTab="5" xr2:uid="{00000000-000D-0000-FFFF-FFFF00000000}"/>
  </bookViews>
  <sheets>
    <sheet name="Seguros" sheetId="7" r:id="rId1"/>
    <sheet name="Comerciales" sheetId="10" r:id="rId2"/>
    <sheet name="Financiera" sheetId="1" r:id="rId3"/>
    <sheet name="Experiencia" sheetId="4" r:id="rId4"/>
    <sheet name="Verificación de Formatos" sheetId="8" r:id="rId5"/>
    <sheet name="Técnica" sheetId="17" r:id="rId6"/>
    <sheet name="Evaluación factor 3" sheetId="13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13" l="1"/>
  <c r="J15" i="17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9" i="13"/>
  <c r="L10" i="17"/>
  <c r="S10" i="17" l="1"/>
  <c r="D15" i="17" l="1"/>
  <c r="D14" i="17"/>
  <c r="R10" i="17"/>
  <c r="K10" i="17"/>
  <c r="J8" i="17"/>
  <c r="J9" i="17" s="1"/>
  <c r="I10" i="17" s="1"/>
  <c r="J10" i="17" l="1"/>
  <c r="L15" i="17"/>
  <c r="S15" i="17"/>
  <c r="H15" i="17" l="1"/>
  <c r="H48" i="13"/>
  <c r="H46" i="13"/>
  <c r="H45" i="13"/>
  <c r="H44" i="13"/>
  <c r="H42" i="13"/>
  <c r="H41" i="13"/>
  <c r="H40" i="13"/>
  <c r="H38" i="13"/>
  <c r="H37" i="13"/>
  <c r="H36" i="13"/>
  <c r="H34" i="13"/>
  <c r="H33" i="13"/>
  <c r="H32" i="13"/>
  <c r="H30" i="13"/>
  <c r="H29" i="13"/>
  <c r="H28" i="13"/>
  <c r="H26" i="13"/>
  <c r="H24" i="13"/>
  <c r="H22" i="13"/>
  <c r="H20" i="13"/>
  <c r="H19" i="13"/>
  <c r="H18" i="13"/>
  <c r="H16" i="13"/>
  <c r="H14" i="13"/>
  <c r="H13" i="13"/>
  <c r="H12" i="13"/>
  <c r="H10" i="13"/>
  <c r="H23" i="13" l="1"/>
  <c r="H9" i="13"/>
  <c r="H21" i="13"/>
  <c r="H27" i="13"/>
  <c r="H17" i="13"/>
  <c r="H11" i="13"/>
  <c r="H25" i="13"/>
  <c r="H35" i="13"/>
  <c r="H39" i="13"/>
  <c r="H43" i="13"/>
  <c r="H15" i="13"/>
  <c r="H31" i="13"/>
  <c r="H47" i="13"/>
  <c r="H14" i="17" l="1"/>
  <c r="O15" i="17"/>
  <c r="T15" i="17" s="1"/>
  <c r="K45" i="4" l="1"/>
  <c r="L45" i="4" s="1"/>
  <c r="K50" i="4"/>
  <c r="L50" i="4" s="1"/>
  <c r="K49" i="4"/>
  <c r="L49" i="4" s="1"/>
  <c r="K48" i="4"/>
  <c r="L48" i="4" s="1"/>
  <c r="K47" i="4"/>
  <c r="L47" i="4" s="1"/>
  <c r="K46" i="4"/>
  <c r="L46" i="4" s="1"/>
  <c r="K29" i="4"/>
  <c r="L29" i="4" s="1"/>
  <c r="K30" i="4"/>
  <c r="L30" i="4" s="1"/>
  <c r="K31" i="4"/>
  <c r="L31" i="4" s="1"/>
  <c r="K32" i="4"/>
  <c r="L32" i="4" s="1"/>
  <c r="K33" i="4"/>
  <c r="L33" i="4" s="1"/>
  <c r="K28" i="4"/>
  <c r="L28" i="4" s="1"/>
  <c r="J16" i="4"/>
  <c r="K16" i="4" s="1"/>
  <c r="L16" i="4" s="1"/>
  <c r="J15" i="4"/>
  <c r="K15" i="4" s="1"/>
  <c r="L15" i="4" s="1"/>
  <c r="J14" i="4"/>
  <c r="K14" i="4" s="1"/>
  <c r="L14" i="4" s="1"/>
  <c r="J13" i="4"/>
  <c r="K13" i="4" s="1"/>
  <c r="L13" i="4" s="1"/>
  <c r="J12" i="4"/>
  <c r="K12" i="4" s="1"/>
  <c r="L12" i="4" s="1"/>
  <c r="L9" i="4"/>
  <c r="L25" i="4" s="1"/>
  <c r="L42" i="4" s="1"/>
  <c r="L43" i="4" s="1"/>
  <c r="J17" i="1"/>
  <c r="G17" i="1"/>
  <c r="D17" i="1"/>
  <c r="K15" i="1"/>
  <c r="K13" i="1"/>
  <c r="L51" i="4" l="1"/>
  <c r="L53" i="4" s="1"/>
  <c r="L34" i="4" l="1"/>
  <c r="L26" i="4" l="1"/>
  <c r="L10" i="4"/>
  <c r="L36" i="4" l="1"/>
  <c r="L17" i="4"/>
  <c r="L19" i="4" s="1"/>
  <c r="E13" i="1" l="1"/>
  <c r="H15" i="1" l="1"/>
  <c r="E15" i="1"/>
  <c r="H13" i="1"/>
  <c r="C10" i="1"/>
  <c r="K17" i="1" s="1"/>
  <c r="H17" i="1" l="1"/>
  <c r="E17" i="1"/>
</calcChain>
</file>

<file path=xl/sharedStrings.xml><?xml version="1.0" encoding="utf-8"?>
<sst xmlns="http://schemas.openxmlformats.org/spreadsheetml/2006/main" count="428" uniqueCount="221">
  <si>
    <t>INVITACIÓN A COTIZAR VA-DSL-002-2024</t>
  </si>
  <si>
    <t>1. REQUISITOS DE SEGUROS</t>
  </si>
  <si>
    <t>PÓLIZAS</t>
  </si>
  <si>
    <t>ANDISEG LTDA</t>
  </si>
  <si>
    <t>SEGURIDAD RECORD DE COLOMBIA LTDA</t>
  </si>
  <si>
    <t>COLVISEG LTDA</t>
  </si>
  <si>
    <t>PRESENTADO</t>
  </si>
  <si>
    <t>FOLIO</t>
  </si>
  <si>
    <t>Seguro de vida colectivo</t>
  </si>
  <si>
    <t>Sí</t>
  </si>
  <si>
    <t>4.3.1. Poliza Seguro Colectivo.pdf</t>
  </si>
  <si>
    <t>POLIZA N°2007049 COLECTIVA DE VIDA- METLIFE 2023-2024 (3).pdf</t>
  </si>
  <si>
    <t>Propuesta_técnica_y_económica_DOCUMENTOS_RELEVANTES_PARA_EL_PROCESO_UNIVERSIDAD_DE_ANTIOQUIA.pdf</t>
  </si>
  <si>
    <t>Empresa</t>
  </si>
  <si>
    <t>Metlife</t>
  </si>
  <si>
    <t>Compañía Mundial de Seguros S.A.</t>
  </si>
  <si>
    <t>Número de póliza</t>
  </si>
  <si>
    <t>CSC 2000357576</t>
  </si>
  <si>
    <t>Vigencia (desde - hasta)</t>
  </si>
  <si>
    <t>2024/08/20 al 20/08/20</t>
  </si>
  <si>
    <t>2023/12/01 - 2024-12-01</t>
  </si>
  <si>
    <t>2023/12/01 - 2024/12/01</t>
  </si>
  <si>
    <t>No contributivo</t>
  </si>
  <si>
    <t>Póliza permanente de Responsabilidad Civil Extracontractual</t>
  </si>
  <si>
    <t>4.3.2. Poliza de Responsabilidad Civil Extracontractual.pdf</t>
  </si>
  <si>
    <t>PÓLIZA EC-250003381 DECRETO 356 PERIDO 2024-2025 (1) (1).pdf</t>
  </si>
  <si>
    <t>Seguros del Estado SA</t>
  </si>
  <si>
    <t>Berkley Seguros Colombia S.A.</t>
  </si>
  <si>
    <t>18-02-101001508</t>
  </si>
  <si>
    <t>EC-250003381</t>
  </si>
  <si>
    <t>30/12/2023 -30/12/2024</t>
  </si>
  <si>
    <t>01/01/2024 - 01/01/2025</t>
  </si>
  <si>
    <t>30/06/2024 - 30/06/2025</t>
  </si>
  <si>
    <t>Suma asegurada (no menor a 400 smmlv)</t>
  </si>
  <si>
    <t>Póliza de seriedad de la propuesta</t>
  </si>
  <si>
    <t>4.3.3. Poliza de Seriedad de la oferta.pdf</t>
  </si>
  <si>
    <t>SERIEDAD DE OFERTA_.pdf</t>
  </si>
  <si>
    <t>Seguros del Estado S.A.</t>
  </si>
  <si>
    <t>CSC-100047057</t>
  </si>
  <si>
    <t>M-100238779</t>
  </si>
  <si>
    <t>14-44-101211304</t>
  </si>
  <si>
    <t>Vigencia (desde - hasta) - min 60 días</t>
  </si>
  <si>
    <t>29/08/2024 - 10/11/2024</t>
  </si>
  <si>
    <t>29/08/2024 - 24/12/2024</t>
  </si>
  <si>
    <t>29/08/2024 - 15/11/2024</t>
  </si>
  <si>
    <t>Suma asegurada (10% ppto oficial)</t>
  </si>
  <si>
    <t>CUMPLE</t>
  </si>
  <si>
    <t>2. REQUISITOS COMERCIALES</t>
  </si>
  <si>
    <t>CLASIFICACIÓN UNSPSC</t>
  </si>
  <si>
    <t>CLASIFICADO</t>
  </si>
  <si>
    <t>4.5. Requisitos Financieros (RUP).pdf, página 8</t>
  </si>
  <si>
    <t>No aporta RUP
Documento subsanado el 09/09/2024
Certificado RUP 20082024.pdf</t>
  </si>
  <si>
    <t>Propuesta_técnica_y_económica_DOCUMENTOS_RELEVANTES_PARA_EL_PROCESO_UNIVERSIDAD_DE_ANTIOQUIA.pdf página 255</t>
  </si>
  <si>
    <t>3.  REQUISITOS FINANCIEROS</t>
  </si>
  <si>
    <t>Capital de trabajo</t>
  </si>
  <si>
    <t>Presupuesto oficial:</t>
  </si>
  <si>
    <t>SEGURCOL LTDA</t>
  </si>
  <si>
    <t>COLVISEG  LTDA</t>
  </si>
  <si>
    <t>CONCEPTO</t>
  </si>
  <si>
    <t>FÓRMULA</t>
  </si>
  <si>
    <t>RESULTADO</t>
  </si>
  <si>
    <t>VALOR</t>
  </si>
  <si>
    <t>CUMPLE (SI/NO)</t>
  </si>
  <si>
    <t>Índice de Liquidez:</t>
  </si>
  <si>
    <t>(Activo corriente/Pasivo corriente)</t>
  </si>
  <si>
    <t>Igual o superior a dos (2) </t>
  </si>
  <si>
    <t>4.5. Requisitos Financieros (RUP).pdf</t>
  </si>
  <si>
    <t>Propuesta_técnica_y_económica_DOCUMENTOS_RELEVANTES_PARA_EL_PROCESO_UNIVERSIDAD_DE_ANTIOQUIA</t>
  </si>
  <si>
    <t>Índice de Endeudamiento</t>
  </si>
  <si>
    <t>(Pasivo total/Activo total)</t>
  </si>
  <si>
    <t>Igual o menor a cero punto seis (0.6) </t>
  </si>
  <si>
    <t>Activo corriente - (menos) Pasivo corriente</t>
  </si>
  <si>
    <t>Igual o superior al 20% del presupuesto oficial</t>
  </si>
  <si>
    <t>Información tomada del RUP aportado para el año 2023</t>
  </si>
  <si>
    <t xml:space="preserve">El Proveedor no aporta RUP
Documento subsanado el día 09/09/2024.
Información tomada del RUP aportado para el año 2023
</t>
  </si>
  <si>
    <t>4. REQUISITOS DE EXPERIENCIA</t>
  </si>
  <si>
    <t>SMMLV 2024</t>
  </si>
  <si>
    <t xml:space="preserve">Presupuesto Oficial </t>
  </si>
  <si>
    <t>Presupuesto oficial convertido en SMMLV del año 2024</t>
  </si>
  <si>
    <t>Ítem</t>
  </si>
  <si>
    <t xml:space="preserve">Contrato </t>
  </si>
  <si>
    <t>Contratante</t>
  </si>
  <si>
    <t>Fecha Inicio contrato día/mes/año</t>
  </si>
  <si>
    <t>Fecha Terminación contrato día/mes/año</t>
  </si>
  <si>
    <t>SMMLV del año de finalización del contrato</t>
  </si>
  <si>
    <r>
      <t xml:space="preserve">Forma de ejecución </t>
    </r>
    <r>
      <rPr>
        <i/>
        <sz val="10"/>
        <rFont val="Arial"/>
        <family val="2"/>
      </rPr>
      <t>(individual (I), en consorcio o Unión Temporal (CU))</t>
    </r>
  </si>
  <si>
    <t xml:space="preserve">% de Participación </t>
  </si>
  <si>
    <t xml:space="preserve">Valor total del contrato </t>
  </si>
  <si>
    <t>Valor ejecutado por el oferente según el % de participación</t>
  </si>
  <si>
    <t>Valor del contrato ejecutado por el proponente en SMMLV del año de finalización del contrato, según el % de participación</t>
  </si>
  <si>
    <t>FOLIO
RUP</t>
  </si>
  <si>
    <t>CONTRATO CON ENTIDAD PÚBLICA 
(MÍNIMO 1)</t>
  </si>
  <si>
    <t>1008 DE 2014</t>
  </si>
  <si>
    <t>Servicio Nacional de Aprendizaje SENA</t>
  </si>
  <si>
    <t>CU</t>
  </si>
  <si>
    <t>Institución Pública</t>
  </si>
  <si>
    <t>MC SA 008 de 2015</t>
  </si>
  <si>
    <t>Ministerio de Cultura</t>
  </si>
  <si>
    <t>I</t>
  </si>
  <si>
    <t>1812 de 2017</t>
  </si>
  <si>
    <t>Instituto Distrital de Recreacion y Deporte</t>
  </si>
  <si>
    <t>1-05-11500- 0712-2018</t>
  </si>
  <si>
    <t>Emrpesa de Acueducto y Alcantarillado de Bogota S.A. E.S.P.</t>
  </si>
  <si>
    <t>4600009554 de 2019</t>
  </si>
  <si>
    <t>Departamento de Antioquia - Secretaria General</t>
  </si>
  <si>
    <t>SUMATORIA TOTAL EXPERIENCIA GENERAL EN SMMLV</t>
  </si>
  <si>
    <t>Sumatoria (Del valor total hasta seis contratos ejecutados) / Valor del presupuesto oficial en SMMLV del año 2024</t>
  </si>
  <si>
    <t>SGM-192.2018</t>
  </si>
  <si>
    <t>MUNICIPIO DE ITAGUI</t>
  </si>
  <si>
    <t>CN2018-0370</t>
  </si>
  <si>
    <t xml:space="preserve">EMPRESA DE TRANSPORTE MASIVO DEL VALLE DE ABURRA </t>
  </si>
  <si>
    <t>003590C-20</t>
  </si>
  <si>
    <t>EMPRESA PARA LA SEGURIDAD Y SOLUCIONES URBANAS -ESU</t>
  </si>
  <si>
    <t>GLI-10610003-125-2017</t>
  </si>
  <si>
    <t>UNIVERSIDAD DE ANTIOQUIA</t>
  </si>
  <si>
    <t>VA-DSL-043-2019</t>
  </si>
  <si>
    <t>UNIVERSIDAD MANUELA BELTRAN</t>
  </si>
  <si>
    <t>UNIVERSIDAD SANTO TOMAS</t>
  </si>
  <si>
    <t>FUNDACION UNIVERSIDAD DE AMERICA</t>
  </si>
  <si>
    <t>UNIVERSIDAD COLEGIO MAYOR DE CUNDINAMARCA</t>
  </si>
  <si>
    <t>SECRETARIA DE EDUCACION C</t>
  </si>
  <si>
    <t>EMPRESAS PUBLICAS DE MEDELLIN</t>
  </si>
  <si>
    <t>5. VERIFICACIÓN DE ANEXOS</t>
  </si>
  <si>
    <t>COMPLETO</t>
  </si>
  <si>
    <t>FIRMADO</t>
  </si>
  <si>
    <t xml:space="preserve">Formato 1
</t>
  </si>
  <si>
    <t>SÍ</t>
  </si>
  <si>
    <t>1.1. Formato 1 Carta de Presentacion.pdf</t>
  </si>
  <si>
    <t>1. ANEXO 1 PRESENTACION DE LA OFERTA.pdf</t>
  </si>
  <si>
    <t>Propuesta_técnica_y_económica_FORMATO_1-CARTA_DE_PRESENTACION.pdf</t>
  </si>
  <si>
    <t>Formato 2
(Subsanable)</t>
  </si>
  <si>
    <t>6. Formato 2 Certificado pago aportes Seguridad social y parafiscales</t>
  </si>
  <si>
    <t>4. CERTIFICADO DE APORTES PARAFISCALES.pdf</t>
  </si>
  <si>
    <t>Propuesta_técnica_y_económica_FORMATO_2-CERTIFICACION_SGSSI</t>
  </si>
  <si>
    <t>Formato 3
(Subsanable)</t>
  </si>
  <si>
    <t>Formato 3 Capacidades.pdf</t>
  </si>
  <si>
    <t>Formato+3+-+Capacidades (1).pdf</t>
  </si>
  <si>
    <r>
      <t xml:space="preserve">NO
</t>
    </r>
    <r>
      <rPr>
        <b/>
        <sz val="11"/>
        <rFont val="Arial"/>
        <family val="2"/>
      </rPr>
      <t>(requisito subsanable)</t>
    </r>
  </si>
  <si>
    <t>Propuesta_técnica_y_económica_FORMATO_3_-CAPACIDADES</t>
  </si>
  <si>
    <t>Formato 4</t>
  </si>
  <si>
    <t>Formato 4 Propuesta Economica.pdf</t>
  </si>
  <si>
    <t>Invitación_a_cotizar_.pdf</t>
  </si>
  <si>
    <r>
      <rPr>
        <b/>
        <i/>
        <sz val="11"/>
        <color rgb="FFFF0000"/>
        <rFont val="Arial"/>
        <family val="2"/>
      </rPr>
      <t>NO</t>
    </r>
    <r>
      <rPr>
        <b/>
        <sz val="11"/>
        <color rgb="FFFF0000"/>
        <rFont val="Arial"/>
        <family val="2"/>
      </rPr>
      <t xml:space="preserve">
No se aporta la hoja "Técnicos disponibles"
(Requisito NO subsanable)</t>
    </r>
  </si>
  <si>
    <t>SI</t>
  </si>
  <si>
    <t>Propuesta_técnica_y_económica_FORMATO_4-PROPUESTA_ECONOMICA</t>
  </si>
  <si>
    <t>NO CUMPLE</t>
  </si>
  <si>
    <t>IV. EVALUACIÓN TÉCNICA</t>
  </si>
  <si>
    <t>TRM (30/08/2024) =</t>
  </si>
  <si>
    <t>Decimales =</t>
  </si>
  <si>
    <t>Método de evaluación =</t>
  </si>
  <si>
    <t>Media Aritmética</t>
  </si>
  <si>
    <t>Media Geométrica</t>
  </si>
  <si>
    <t>Escala de calificación - Términos de referencia</t>
  </si>
  <si>
    <t>PRESUPUESTO OFICIAL</t>
  </si>
  <si>
    <t>FACTOR 1</t>
  </si>
  <si>
    <t xml:space="preserve">FACTOR 2 </t>
  </si>
  <si>
    <t>FACTOR 3</t>
  </si>
  <si>
    <t>FACTOR 4</t>
  </si>
  <si>
    <t>FACTOR 5</t>
  </si>
  <si>
    <t>TOTAL</t>
  </si>
  <si>
    <t>OFERENTES HABILITADOS</t>
  </si>
  <si>
    <t>CUMPLE / NO CUMPLE</t>
  </si>
  <si>
    <t>OPERADORES DE MEDIOS TECNOLÓGICOS (OMT)</t>
  </si>
  <si>
    <t>PRIMA DE SEGURO OFERTADA POR PERSONA</t>
  </si>
  <si>
    <t>MÍNIMO A COBRAR
OMT CON PRIMA DE SEGURO
- Calculado por la UdeA -</t>
  </si>
  <si>
    <t>PERSONAL FIJO REQUERIDO
 (50 PUNTOS)</t>
  </si>
  <si>
    <t>PUNTAJE</t>
  </si>
  <si>
    <t>MONITOREO DE ALARMAS (15 PUNTOS)</t>
  </si>
  <si>
    <t>INSUMOS ALTA DEMANDA
 (20 PUNTOS)</t>
  </si>
  <si>
    <t>AU
(%)</t>
  </si>
  <si>
    <t>CANTIDAD DE TÉCNICOS DISPONIBLES EN EL VALLE DE ABURRÁ - VINCULACIÓN MAYOR A UN AÑO
 (5 PUNTOS)</t>
  </si>
  <si>
    <t>VALOR HORA TÉCNICO MANTENIMIENTO PREVENTIVO Y CORRECTIVO
 (10 PUNTOS)</t>
  </si>
  <si>
    <t>PUNTAJE TOTAL</t>
  </si>
  <si>
    <t xml:space="preserve">ORDEN DE ELEGIBILIDAD </t>
  </si>
  <si>
    <t xml:space="preserve"> - </t>
  </si>
  <si>
    <t>Ver detalle en hoja "Evaluación Factor 3"</t>
  </si>
  <si>
    <t>.</t>
  </si>
  <si>
    <t>DETALLE EVALUACIÓN - FACTOR 3 - INSUMOS ALTA DEMANDA</t>
  </si>
  <si>
    <t>MEDIA GEOMÉTRICA</t>
  </si>
  <si>
    <t>ELEMENTO</t>
  </si>
  <si>
    <t>Panel de alarma DSC PRO HS2128</t>
  </si>
  <si>
    <t>Sensor de humo cableado, color blanco, 4 hilos, listado UL. Marca sugerida: DSC, Bosh, Honeywell, Mircom.</t>
  </si>
  <si>
    <t>Sensor infrarrojo cableado dual (infrarrojo+microondas),anti mascotas,blanco.Marca sugerida:DSC LC-104</t>
  </si>
  <si>
    <t>Sensor infrarrojo 360° cableado,blanco. Marca sugerida: DSC BV-5OO</t>
  </si>
  <si>
    <t>Sensor magnético liviano, cableado, color blanco. Marca sugerida: Secolarm, Lynx.</t>
  </si>
  <si>
    <t>Teclado de alarma LCD alfanumérico. Marca requerida: DSC referencia HS2LCDPRO</t>
  </si>
  <si>
    <t>Sirena doble tono cableada de 30w, color blanco.  Marca sugerida: DSC, HONEYWELL</t>
  </si>
  <si>
    <t>Módulo expansor de 08 zonas.  Marca requerida: DSC PRO  referencia HSM3408</t>
  </si>
  <si>
    <t>Gabinete metálico 40x60x15 cm(Alto-Largo-Profundo), doble ala, con cerradura metálica triangular, fondo metálico,pintura electrostática blanca, certificado RETIE, elementos de fijación.Marca sugerida: UMI,SDT.</t>
  </si>
  <si>
    <t>Gabinete metálico 40x40x20 cm(Alto-Largo-Profundo), con cerradura metálica triangular,  fondo metálico ,pintura electrostática blanca, certificado RETIE, elementos de fijación.Marca sugerida: UMI,SDT.</t>
  </si>
  <si>
    <t>Módulo de fuente de alimentación supervisada de 3A, incluye adaptador de corriente HS65WPSNA. Marca: DSC, referencia: HSM3350</t>
  </si>
  <si>
    <t>Sensor de movimiento inalámbrico, tecnología dual (infrarrojo + microondas, antienmascaramiento), antimascotas, color blanco. Marca sugerida: DSC referencia PG9984P.</t>
  </si>
  <si>
    <t>Sensor de movimiento inalámbrico 360°, tecnología dual. Marca sugerida: DSC referencia DSC BV-5O1</t>
  </si>
  <si>
    <t>Sensor magnético liviano, inalámbrico, color blanco. Marca sugerida: DSC referencia NEO PG9945.</t>
  </si>
  <si>
    <t>Sensor de humo inalámbrico, color blanco, listado UL. Marca sugerida: DSC, referencia  PG9936.</t>
  </si>
  <si>
    <t>Disco duro para grabador de video (NVR), 4TB, Marca requerida: Western Digital Referencia: WD40PURZ</t>
  </si>
  <si>
    <t>Lector de tarjeta de proximidad. Marca requerida: HID R10, referencia Iclass SE</t>
  </si>
  <si>
    <t>Botón de salida sin contacto, en acero inoxidable, iluminado (rojo-verde), texto en español, rango ajustable. Marca sugerida: Enforcer</t>
  </si>
  <si>
    <t>Electroimán de 600Lb,12V/24 DC,contacto seco (NC,COM,NO),sin buzzer,Listado UL. Marca sugerida: Enforcer</t>
  </si>
  <si>
    <t>Cable de par trenzado (UTP categoría 5e), de interior, color gris. La composición del cable debe ser de 100% cobre, 24 AWG, certificado UL. Marcas sugeridas: Commscope, Leviton, 3M, Ceconet.</t>
  </si>
  <si>
    <t>Cable FPLR 2 x 16, color rojo, 100% cobre, 16 AWG, certificado UL.</t>
  </si>
  <si>
    <t>Canaleta plástica ranurada 40x60 mm color gris y  elementos de fijación. Marca sugerida: Dexson Referencia: DXN10072</t>
  </si>
  <si>
    <t>Canaleta plástica ranurada 25x60 mm color gris Marca: DEXSON
Referencia: DXN 10052</t>
  </si>
  <si>
    <t>Tubería metálica tipo EMT de 3/4".</t>
  </si>
  <si>
    <t>Tubería metálica tipo EMT de 1".</t>
  </si>
  <si>
    <t>Caja metálica 12x12x5cm con tapa lisa metálica, color gris</t>
  </si>
  <si>
    <t xml:space="preserve">Caja metálica 2x4" salidas para tubo de 1" y 3/4" con tapa lisa metálica.  Ref. Rawelt. </t>
  </si>
  <si>
    <t>Curvas para tubería EMT ¾ (codo)</t>
  </si>
  <si>
    <t xml:space="preserve">Uniones para tubería EMT ¾ </t>
  </si>
  <si>
    <t>Batería 12 voltios – 7Ah.</t>
  </si>
  <si>
    <t>Batería 12 voltios – 5Ah.</t>
  </si>
  <si>
    <t>Batería 12 voltios – 18Ah.</t>
  </si>
  <si>
    <t>Batería CR 123.</t>
  </si>
  <si>
    <t>Batería CR2032.</t>
  </si>
  <si>
    <t>Batería CR2025.</t>
  </si>
  <si>
    <t>Batería 12v – 27amperios.</t>
  </si>
  <si>
    <t>Lata Limpiador electrónico marca: CRC de 235 cm3</t>
  </si>
  <si>
    <t>Lata Lubricante penetrante multipropósito, marca: CRC 5-56 de 400ml</t>
  </si>
  <si>
    <t>Lata Probador de humo HS-25S</t>
  </si>
  <si>
    <t>Baterías AAA (paquete de 8 unidades). Ref: Energizer</t>
  </si>
  <si>
    <t>TOTAL PUNTAJE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</si>
</sst>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&quot;$&quot;\ #,##0;[Red]\-&quot;$&quot;\ #,##0"/>
    <numFmt numFmtId="165" formatCode="_-&quot;$&quot;\ * #,##0.00_-;\-&quot;$&quot;\ * #,##0.00_-;_-&quot;$&quot;\ * &quot;-&quot;??_-;_-@_-"/>
    <numFmt numFmtId="166" formatCode="_-&quot;$&quot;\ * #,##0_-;\-&quot;$&quot;\ * #,##0_-;_-&quot;$&quot;\ * &quot;-&quot;??_-;_-@"/>
    <numFmt numFmtId="167" formatCode="_-&quot;$&quot;* #,##0_-;\-&quot;$&quot;* #,##0_-;_-&quot;$&quot;* &quot;-&quot;??_-;_-@"/>
    <numFmt numFmtId="168" formatCode="_-* #,##0.00_-;\-* #,##0.00_-;_-* &quot;-&quot;??_-;_-@"/>
    <numFmt numFmtId="169" formatCode="[$ $]#,##0"/>
    <numFmt numFmtId="170" formatCode="&quot;$&quot;#,##0.00;[Red]\-&quot;$&quot;#,##0.00"/>
    <numFmt numFmtId="171" formatCode="_(&quot;$&quot;\ * #,##0_);_(&quot;$&quot;\ * \(#,##0\);_(&quot;$&quot;\ * &quot;-&quot;??_);_(@_)"/>
    <numFmt numFmtId="172" formatCode="_-&quot;$&quot;\ * #,##0_-;\-&quot;$&quot;\ * #,##0_-;_-&quot;$&quot;\ * &quot;-&quot;??_-;_-@_-"/>
    <numFmt numFmtId="173" formatCode="_-&quot;$&quot;* #,##0.0000_-;\-&quot;$&quot;* #,##0.0000_-;_-&quot;$&quot;* &quot;-&quot;??_-;_-@"/>
    <numFmt numFmtId="174" formatCode="0.0000"/>
  </numFmts>
  <fonts count="46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Arial"/>
      <family val="2"/>
    </font>
    <font>
      <b/>
      <sz val="18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rgb="FFFFFFFF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theme="1"/>
      <name val="Arial"/>
      <family val="2"/>
    </font>
    <font>
      <sz val="11"/>
      <color rgb="FF202124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14"/>
      <color theme="1"/>
      <name val="Calibri"/>
      <family val="2"/>
    </font>
    <font>
      <sz val="11"/>
      <color theme="1"/>
      <name val="Arial"/>
      <family val="2"/>
    </font>
    <font>
      <sz val="10"/>
      <color rgb="FF000000"/>
      <name val="Times New Roman"/>
      <family val="1"/>
    </font>
    <font>
      <sz val="12"/>
      <color theme="1"/>
      <name val="Calibri"/>
      <family val="2"/>
    </font>
    <font>
      <b/>
      <sz val="12"/>
      <color rgb="FF202124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b/>
      <sz val="11"/>
      <color rgb="FFFFFFFF"/>
      <name val="Calibri"/>
      <family val="2"/>
    </font>
    <font>
      <sz val="12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color theme="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sz val="12"/>
      <name val="Calibri"/>
      <family val="2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38761D"/>
        <bgColor rgb="FF38761D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C5E0B3"/>
        <bgColor rgb="FFC5E0B3"/>
      </patternFill>
    </fill>
    <fill>
      <patternFill patternType="solid">
        <fgColor rgb="FF9FC5E8"/>
        <bgColor rgb="FF9FC5E8"/>
      </patternFill>
    </fill>
    <fill>
      <patternFill patternType="solid">
        <fgColor rgb="FFA4C2F4"/>
        <bgColor rgb="FFA4C2F4"/>
      </patternFill>
    </fill>
    <fill>
      <patternFill patternType="solid">
        <fgColor rgb="FFFFFF00"/>
        <bgColor rgb="FFFFFF00"/>
      </patternFill>
    </fill>
    <fill>
      <patternFill patternType="solid">
        <fgColor rgb="FF93C47D"/>
        <bgColor rgb="FF93C47D"/>
      </patternFill>
    </fill>
    <fill>
      <patternFill patternType="solid">
        <fgColor rgb="FFF9CB9C"/>
        <bgColor rgb="FFF9CB9C"/>
      </patternFill>
    </fill>
    <fill>
      <patternFill patternType="solid">
        <fgColor rgb="FFB6D7A8"/>
        <bgColor rgb="FFB6D7A8"/>
      </patternFill>
    </fill>
    <fill>
      <patternFill patternType="solid">
        <fgColor rgb="FFFFD966"/>
        <bgColor rgb="FFFFD966"/>
      </patternFill>
    </fill>
    <fill>
      <patternFill patternType="solid">
        <fgColor rgb="FFB7B7B7"/>
        <bgColor rgb="FFB7B7B7"/>
      </patternFill>
    </fill>
    <fill>
      <patternFill patternType="solid">
        <fgColor rgb="FFF6B26B"/>
        <bgColor rgb="FFF6B26B"/>
      </patternFill>
    </fill>
    <fill>
      <patternFill patternType="solid">
        <fgColor rgb="FFAEABAB"/>
        <bgColor rgb="FFAEABAB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rgb="FFA4C2F4"/>
      </patternFill>
    </fill>
    <fill>
      <patternFill patternType="solid">
        <fgColor theme="7" tint="0.59999389629810485"/>
        <bgColor rgb="FFB7B7B7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B6D7A8"/>
      </patternFill>
    </fill>
    <fill>
      <patternFill patternType="solid">
        <fgColor theme="5" tint="0.79998168889431442"/>
        <bgColor rgb="FFFEF2CB"/>
      </patternFill>
    </fill>
    <fill>
      <patternFill patternType="solid">
        <fgColor theme="5" tint="0.79998168889431442"/>
        <bgColor rgb="FFBDD6EE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rgb="FF38761D"/>
      </patternFill>
    </fill>
    <fill>
      <patternFill patternType="solid">
        <fgColor theme="0"/>
        <bgColor rgb="FFFFFFFF"/>
      </patternFill>
    </fill>
    <fill>
      <patternFill patternType="solid">
        <fgColor theme="9" tint="0.39997558519241921"/>
        <bgColor rgb="FFA4C2F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9FC5E8"/>
      </patternFill>
    </fill>
    <fill>
      <patternFill patternType="solid">
        <fgColor theme="5" tint="0.59999389629810485"/>
        <bgColor rgb="FF9FC5E8"/>
      </patternFill>
    </fill>
    <fill>
      <patternFill patternType="solid">
        <fgColor theme="9" tint="0.59999389629810485"/>
        <bgColor rgb="FF9FC5E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rgb="FFC5E0B3"/>
      </patternFill>
    </fill>
    <fill>
      <patternFill patternType="solid">
        <fgColor theme="9" tint="0.39997558519241921"/>
        <bgColor rgb="FF9FC5E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rgb="FFB6D7A8"/>
      </patternFill>
    </fill>
  </fills>
  <borders count="6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165" fontId="16" fillId="0" borderId="0" applyFont="0" applyFill="0" applyBorder="0" applyAlignment="0" applyProtection="0"/>
    <xf numFmtId="0" fontId="27" fillId="0" borderId="21"/>
    <xf numFmtId="43" fontId="16" fillId="0" borderId="0" applyFont="0" applyFill="0" applyBorder="0" applyAlignment="0" applyProtection="0"/>
    <xf numFmtId="0" fontId="31" fillId="0" borderId="21"/>
    <xf numFmtId="165" fontId="32" fillId="0" borderId="21" applyFont="0" applyFill="0" applyBorder="0" applyAlignment="0" applyProtection="0"/>
    <xf numFmtId="0" fontId="1" fillId="0" borderId="21"/>
    <xf numFmtId="165" fontId="31" fillId="0" borderId="21" applyFont="0" applyFill="0" applyBorder="0" applyAlignment="0" applyProtection="0"/>
    <xf numFmtId="0" fontId="16" fillId="0" borderId="21"/>
    <xf numFmtId="0" fontId="26" fillId="0" borderId="21"/>
    <xf numFmtId="165" fontId="26" fillId="0" borderId="21" applyFont="0" applyFill="0" applyBorder="0" applyAlignment="0" applyProtection="0"/>
    <xf numFmtId="9" fontId="26" fillId="0" borderId="21" applyFont="0" applyFill="0" applyBorder="0" applyAlignment="0" applyProtection="0"/>
  </cellStyleXfs>
  <cellXfs count="439">
    <xf numFmtId="0" fontId="0" fillId="0" borderId="0" xfId="0"/>
    <xf numFmtId="0" fontId="2" fillId="2" borderId="2" xfId="0" applyFont="1" applyFill="1" applyBorder="1"/>
    <xf numFmtId="0" fontId="2" fillId="2" borderId="3" xfId="0" applyFont="1" applyFill="1" applyBorder="1"/>
    <xf numFmtId="9" fontId="9" fillId="5" borderId="4" xfId="0" applyNumberFormat="1" applyFont="1" applyFill="1" applyBorder="1" applyAlignment="1">
      <alignment horizontal="center"/>
    </xf>
    <xf numFmtId="0" fontId="2" fillId="0" borderId="0" xfId="0" applyFont="1"/>
    <xf numFmtId="166" fontId="0" fillId="0" borderId="4" xfId="0" applyNumberFormat="1" applyBorder="1"/>
    <xf numFmtId="0" fontId="13" fillId="4" borderId="4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wrapText="1"/>
    </xf>
    <xf numFmtId="0" fontId="14" fillId="7" borderId="4" xfId="0" applyFont="1" applyFill="1" applyBorder="1" applyAlignment="1">
      <alignment horizontal="center" wrapText="1"/>
    </xf>
    <xf numFmtId="0" fontId="13" fillId="8" borderId="4" xfId="0" applyFont="1" applyFill="1" applyBorder="1" applyAlignment="1">
      <alignment horizontal="center" wrapText="1"/>
    </xf>
    <xf numFmtId="0" fontId="14" fillId="8" borderId="4" xfId="0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vertical="center" wrapText="1"/>
    </xf>
    <xf numFmtId="169" fontId="10" fillId="7" borderId="4" xfId="0" applyNumberFormat="1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3" fontId="10" fillId="7" borderId="4" xfId="0" applyNumberFormat="1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167" fontId="17" fillId="0" borderId="22" xfId="0" applyNumberFormat="1" applyFont="1" applyBorder="1"/>
    <xf numFmtId="0" fontId="18" fillId="18" borderId="7" xfId="0" applyFont="1" applyFill="1" applyBorder="1" applyAlignment="1">
      <alignment wrapText="1"/>
    </xf>
    <xf numFmtId="172" fontId="19" fillId="0" borderId="22" xfId="1" applyNumberFormat="1" applyFont="1" applyBorder="1" applyAlignment="1"/>
    <xf numFmtId="0" fontId="18" fillId="18" borderId="18" xfId="0" applyFont="1" applyFill="1" applyBorder="1" applyAlignment="1">
      <alignment wrapText="1"/>
    </xf>
    <xf numFmtId="0" fontId="18" fillId="18" borderId="20" xfId="0" applyFont="1" applyFill="1" applyBorder="1" applyAlignment="1">
      <alignment horizontal="center" vertical="center"/>
    </xf>
    <xf numFmtId="0" fontId="18" fillId="18" borderId="20" xfId="0" applyFont="1" applyFill="1" applyBorder="1" applyAlignment="1">
      <alignment horizontal="center" vertical="center" wrapText="1"/>
    </xf>
    <xf numFmtId="2" fontId="20" fillId="0" borderId="22" xfId="0" applyNumberFormat="1" applyFont="1" applyBorder="1"/>
    <xf numFmtId="0" fontId="2" fillId="2" borderId="6" xfId="0" applyFont="1" applyFill="1" applyBorder="1"/>
    <xf numFmtId="0" fontId="0" fillId="2" borderId="21" xfId="0" applyFill="1" applyBorder="1"/>
    <xf numFmtId="0" fontId="6" fillId="3" borderId="21" xfId="0" applyFont="1" applyFill="1" applyBorder="1"/>
    <xf numFmtId="0" fontId="0" fillId="20" borderId="0" xfId="0" applyFill="1"/>
    <xf numFmtId="0" fontId="18" fillId="20" borderId="10" xfId="0" applyFont="1" applyFill="1" applyBorder="1" applyAlignment="1">
      <alignment horizontal="center"/>
    </xf>
    <xf numFmtId="0" fontId="18" fillId="20" borderId="6" xfId="0" applyFont="1" applyFill="1" applyBorder="1" applyAlignment="1">
      <alignment horizontal="center"/>
    </xf>
    <xf numFmtId="167" fontId="30" fillId="0" borderId="22" xfId="0" applyNumberFormat="1" applyFont="1" applyBorder="1"/>
    <xf numFmtId="43" fontId="20" fillId="0" borderId="20" xfId="3" applyFont="1" applyBorder="1" applyAlignment="1">
      <alignment horizontal="center"/>
    </xf>
    <xf numFmtId="0" fontId="0" fillId="0" borderId="21" xfId="0" applyBorder="1"/>
    <xf numFmtId="172" fontId="0" fillId="0" borderId="22" xfId="1" applyNumberFormat="1" applyFont="1" applyBorder="1" applyAlignment="1"/>
    <xf numFmtId="174" fontId="0" fillId="0" borderId="22" xfId="0" applyNumberFormat="1" applyBorder="1"/>
    <xf numFmtId="0" fontId="2" fillId="2" borderId="21" xfId="0" applyFont="1" applyFill="1" applyBorder="1"/>
    <xf numFmtId="0" fontId="6" fillId="3" borderId="22" xfId="0" applyFont="1" applyFill="1" applyBorder="1"/>
    <xf numFmtId="0" fontId="18" fillId="18" borderId="6" xfId="0" applyFont="1" applyFill="1" applyBorder="1" applyAlignment="1">
      <alignment wrapText="1"/>
    </xf>
    <xf numFmtId="2" fontId="20" fillId="0" borderId="29" xfId="0" applyNumberFormat="1" applyFont="1" applyBorder="1"/>
    <xf numFmtId="0" fontId="18" fillId="18" borderId="22" xfId="0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center" wrapText="1"/>
    </xf>
    <xf numFmtId="43" fontId="20" fillId="0" borderId="22" xfId="3" applyFont="1" applyBorder="1" applyAlignment="1">
      <alignment horizontal="center"/>
    </xf>
    <xf numFmtId="0" fontId="18" fillId="18" borderId="9" xfId="0" applyFont="1" applyFill="1" applyBorder="1" applyAlignment="1">
      <alignment horizontal="center" vertical="center"/>
    </xf>
    <xf numFmtId="0" fontId="18" fillId="18" borderId="1" xfId="0" applyFont="1" applyFill="1" applyBorder="1" applyAlignment="1">
      <alignment horizontal="center" vertical="center"/>
    </xf>
    <xf numFmtId="0" fontId="18" fillId="18" borderId="29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center" wrapText="1"/>
    </xf>
    <xf numFmtId="0" fontId="18" fillId="18" borderId="7" xfId="0" applyFont="1" applyFill="1" applyBorder="1" applyAlignment="1">
      <alignment horizontal="center" vertical="center" wrapText="1"/>
    </xf>
    <xf numFmtId="0" fontId="18" fillId="18" borderId="22" xfId="0" applyFont="1" applyFill="1" applyBorder="1" applyAlignment="1">
      <alignment horizontal="center" vertical="center"/>
    </xf>
    <xf numFmtId="0" fontId="2" fillId="2" borderId="31" xfId="0" applyFont="1" applyFill="1" applyBorder="1"/>
    <xf numFmtId="0" fontId="2" fillId="2" borderId="32" xfId="0" applyFont="1" applyFill="1" applyBorder="1"/>
    <xf numFmtId="0" fontId="2" fillId="2" borderId="34" xfId="0" applyFont="1" applyFill="1" applyBorder="1"/>
    <xf numFmtId="0" fontId="2" fillId="20" borderId="35" xfId="0" applyFont="1" applyFill="1" applyBorder="1"/>
    <xf numFmtId="0" fontId="2" fillId="20" borderId="3" xfId="0" applyFont="1" applyFill="1" applyBorder="1"/>
    <xf numFmtId="0" fontId="2" fillId="2" borderId="36" xfId="0" applyFont="1" applyFill="1" applyBorder="1"/>
    <xf numFmtId="0" fontId="6" fillId="3" borderId="33" xfId="0" applyFont="1" applyFill="1" applyBorder="1"/>
    <xf numFmtId="0" fontId="6" fillId="3" borderId="34" xfId="0" applyFont="1" applyFill="1" applyBorder="1"/>
    <xf numFmtId="0" fontId="0" fillId="20" borderId="33" xfId="0" applyFill="1" applyBorder="1"/>
    <xf numFmtId="0" fontId="0" fillId="20" borderId="21" xfId="0" applyFill="1" applyBorder="1"/>
    <xf numFmtId="0" fontId="0" fillId="20" borderId="34" xfId="0" applyFill="1" applyBorder="1"/>
    <xf numFmtId="0" fontId="7" fillId="20" borderId="21" xfId="0" applyFont="1" applyFill="1" applyBorder="1" applyAlignment="1">
      <alignment horizontal="center"/>
    </xf>
    <xf numFmtId="0" fontId="8" fillId="20" borderId="33" xfId="0" applyFont="1" applyFill="1" applyBorder="1"/>
    <xf numFmtId="0" fontId="9" fillId="4" borderId="8" xfId="0" applyFont="1" applyFill="1" applyBorder="1" applyAlignment="1">
      <alignment horizontal="center"/>
    </xf>
    <xf numFmtId="9" fontId="9" fillId="21" borderId="21" xfId="0" applyNumberFormat="1" applyFont="1" applyFill="1" applyBorder="1" applyAlignment="1">
      <alignment horizontal="center"/>
    </xf>
    <xf numFmtId="0" fontId="8" fillId="20" borderId="21" xfId="0" applyFont="1" applyFill="1" applyBorder="1"/>
    <xf numFmtId="0" fontId="2" fillId="20" borderId="34" xfId="0" applyFont="1" applyFill="1" applyBorder="1"/>
    <xf numFmtId="167" fontId="11" fillId="20" borderId="21" xfId="0" applyNumberFormat="1" applyFont="1" applyFill="1" applyBorder="1" applyAlignment="1">
      <alignment horizontal="center" vertical="center"/>
    </xf>
    <xf numFmtId="168" fontId="10" fillId="6" borderId="21" xfId="0" applyNumberFormat="1" applyFont="1" applyFill="1" applyBorder="1" applyAlignment="1">
      <alignment horizontal="center"/>
    </xf>
    <xf numFmtId="0" fontId="13" fillId="4" borderId="37" xfId="0" applyFont="1" applyFill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2" fillId="20" borderId="33" xfId="0" applyFont="1" applyFill="1" applyBorder="1"/>
    <xf numFmtId="0" fontId="2" fillId="20" borderId="21" xfId="0" applyFont="1" applyFill="1" applyBorder="1"/>
    <xf numFmtId="0" fontId="0" fillId="20" borderId="40" xfId="0" applyFill="1" applyBorder="1"/>
    <xf numFmtId="0" fontId="0" fillId="20" borderId="41" xfId="0" applyFill="1" applyBorder="1"/>
    <xf numFmtId="0" fontId="0" fillId="20" borderId="42" xfId="0" applyFill="1" applyBorder="1"/>
    <xf numFmtId="0" fontId="2" fillId="2" borderId="44" xfId="0" applyFont="1" applyFill="1" applyBorder="1"/>
    <xf numFmtId="0" fontId="0" fillId="20" borderId="31" xfId="0" applyFill="1" applyBorder="1"/>
    <xf numFmtId="0" fontId="0" fillId="20" borderId="32" xfId="0" applyFill="1" applyBorder="1"/>
    <xf numFmtId="0" fontId="6" fillId="3" borderId="24" xfId="0" applyFont="1" applyFill="1" applyBorder="1"/>
    <xf numFmtId="2" fontId="20" fillId="20" borderId="21" xfId="0" applyNumberFormat="1" applyFont="1" applyFill="1" applyBorder="1" applyAlignment="1">
      <alignment horizontal="center"/>
    </xf>
    <xf numFmtId="0" fontId="24" fillId="20" borderId="21" xfId="0" applyFont="1" applyFill="1" applyBorder="1"/>
    <xf numFmtId="0" fontId="0" fillId="0" borderId="22" xfId="0" applyBorder="1" applyAlignment="1">
      <alignment horizontal="center" vertical="center"/>
    </xf>
    <xf numFmtId="0" fontId="0" fillId="30" borderId="22" xfId="0" applyFill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14" fontId="0" fillId="0" borderId="22" xfId="0" applyNumberFormat="1" applyBorder="1" applyAlignment="1">
      <alignment horizontal="center" vertical="center"/>
    </xf>
    <xf numFmtId="167" fontId="23" fillId="0" borderId="22" xfId="0" applyNumberFormat="1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10" fontId="20" fillId="0" borderId="22" xfId="0" applyNumberFormat="1" applyFont="1" applyBorder="1" applyAlignment="1">
      <alignment horizontal="center" vertical="center"/>
    </xf>
    <xf numFmtId="43" fontId="20" fillId="0" borderId="22" xfId="3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0" fillId="0" borderId="33" xfId="0" applyBorder="1"/>
    <xf numFmtId="0" fontId="36" fillId="0" borderId="22" xfId="0" applyFont="1" applyBorder="1" applyAlignment="1">
      <alignment wrapText="1"/>
    </xf>
    <xf numFmtId="0" fontId="37" fillId="0" borderId="22" xfId="0" applyFont="1" applyBorder="1" applyAlignment="1">
      <alignment wrapText="1"/>
    </xf>
    <xf numFmtId="0" fontId="36" fillId="6" borderId="22" xfId="0" applyFont="1" applyFill="1" applyBorder="1" applyAlignment="1">
      <alignment wrapText="1"/>
    </xf>
    <xf numFmtId="0" fontId="37" fillId="6" borderId="22" xfId="0" applyFont="1" applyFill="1" applyBorder="1" applyAlignment="1">
      <alignment wrapText="1"/>
    </xf>
    <xf numFmtId="172" fontId="0" fillId="0" borderId="22" xfId="1" applyNumberFormat="1" applyFont="1" applyBorder="1" applyAlignment="1">
      <alignment vertical="center"/>
    </xf>
    <xf numFmtId="0" fontId="6" fillId="3" borderId="26" xfId="0" applyFont="1" applyFill="1" applyBorder="1"/>
    <xf numFmtId="0" fontId="0" fillId="20" borderId="30" xfId="0" applyFill="1" applyBorder="1"/>
    <xf numFmtId="0" fontId="0" fillId="2" borderId="34" xfId="0" applyFill="1" applyBorder="1"/>
    <xf numFmtId="0" fontId="26" fillId="0" borderId="0" xfId="0" applyFont="1"/>
    <xf numFmtId="167" fontId="20" fillId="20" borderId="21" xfId="0" applyNumberFormat="1" applyFont="1" applyFill="1" applyBorder="1" applyAlignment="1">
      <alignment horizontal="center" vertical="center"/>
    </xf>
    <xf numFmtId="0" fontId="17" fillId="38" borderId="29" xfId="0" applyFont="1" applyFill="1" applyBorder="1" applyAlignment="1">
      <alignment horizontal="center" vertical="center" wrapText="1"/>
    </xf>
    <xf numFmtId="0" fontId="17" fillId="39" borderId="29" xfId="0" applyFont="1" applyFill="1" applyBorder="1" applyAlignment="1">
      <alignment horizontal="center" vertical="center" wrapText="1"/>
    </xf>
    <xf numFmtId="0" fontId="17" fillId="40" borderId="29" xfId="0" applyFont="1" applyFill="1" applyBorder="1" applyAlignment="1">
      <alignment horizontal="center" vertical="center" wrapText="1"/>
    </xf>
    <xf numFmtId="0" fontId="26" fillId="0" borderId="21" xfId="8" applyFont="1"/>
    <xf numFmtId="167" fontId="20" fillId="20" borderId="21" xfId="8" applyNumberFormat="1" applyFont="1" applyFill="1" applyAlignment="1">
      <alignment horizontal="center" vertical="center"/>
    </xf>
    <xf numFmtId="0" fontId="17" fillId="38" borderId="22" xfId="8" applyFont="1" applyFill="1" applyBorder="1" applyAlignment="1">
      <alignment horizontal="center" vertical="center" wrapText="1"/>
    </xf>
    <xf numFmtId="0" fontId="17" fillId="39" borderId="22" xfId="8" applyFont="1" applyFill="1" applyBorder="1" applyAlignment="1">
      <alignment horizontal="center" vertical="center" wrapText="1"/>
    </xf>
    <xf numFmtId="0" fontId="17" fillId="43" borderId="22" xfId="8" applyFont="1" applyFill="1" applyBorder="1" applyAlignment="1">
      <alignment horizontal="center" vertical="center" wrapText="1"/>
    </xf>
    <xf numFmtId="0" fontId="40" fillId="37" borderId="22" xfId="8" applyFont="1" applyFill="1" applyBorder="1" applyAlignment="1">
      <alignment horizontal="center" vertical="center"/>
    </xf>
    <xf numFmtId="0" fontId="40" fillId="36" borderId="22" xfId="8" applyFont="1" applyFill="1" applyBorder="1" applyAlignment="1">
      <alignment horizontal="center" vertical="center"/>
    </xf>
    <xf numFmtId="0" fontId="40" fillId="44" borderId="22" xfId="8" applyFont="1" applyFill="1" applyBorder="1" applyAlignment="1">
      <alignment horizontal="center" vertical="center"/>
    </xf>
    <xf numFmtId="0" fontId="39" fillId="37" borderId="22" xfId="8" applyFont="1" applyFill="1" applyBorder="1" applyAlignment="1">
      <alignment vertical="center" wrapText="1"/>
    </xf>
    <xf numFmtId="0" fontId="39" fillId="36" borderId="22" xfId="8" applyFont="1" applyFill="1" applyBorder="1" applyAlignment="1">
      <alignment vertical="center" wrapText="1"/>
    </xf>
    <xf numFmtId="0" fontId="39" fillId="44" borderId="22" xfId="8" applyFont="1" applyFill="1" applyBorder="1" applyAlignment="1">
      <alignment vertical="center" wrapText="1"/>
    </xf>
    <xf numFmtId="0" fontId="40" fillId="44" borderId="22" xfId="8" applyFont="1" applyFill="1" applyBorder="1" applyAlignment="1">
      <alignment horizontal="center" vertical="center" wrapText="1"/>
    </xf>
    <xf numFmtId="0" fontId="17" fillId="43" borderId="29" xfId="0" applyFont="1" applyFill="1" applyBorder="1" applyAlignment="1">
      <alignment horizontal="center" vertical="center" wrapText="1"/>
    </xf>
    <xf numFmtId="0" fontId="0" fillId="20" borderId="51" xfId="0" applyFill="1" applyBorder="1"/>
    <xf numFmtId="0" fontId="0" fillId="20" borderId="28" xfId="0" applyFill="1" applyBorder="1"/>
    <xf numFmtId="0" fontId="0" fillId="20" borderId="52" xfId="0" applyFill="1" applyBorder="1" applyAlignment="1">
      <alignment vertical="center"/>
    </xf>
    <xf numFmtId="0" fontId="0" fillId="20" borderId="21" xfId="0" applyFill="1" applyBorder="1" applyAlignment="1">
      <alignment vertical="center"/>
    </xf>
    <xf numFmtId="0" fontId="0" fillId="34" borderId="24" xfId="0" applyFill="1" applyBorder="1"/>
    <xf numFmtId="0" fontId="36" fillId="2" borderId="24" xfId="0" applyFont="1" applyFill="1" applyBorder="1" applyAlignment="1">
      <alignment horizontal="center" vertical="center" wrapText="1"/>
    </xf>
    <xf numFmtId="0" fontId="26" fillId="0" borderId="21" xfId="9"/>
    <xf numFmtId="0" fontId="26" fillId="20" borderId="22" xfId="9" applyFill="1" applyBorder="1" applyProtection="1">
      <protection hidden="1"/>
    </xf>
    <xf numFmtId="165" fontId="29" fillId="19" borderId="22" xfId="10" applyFont="1" applyFill="1" applyBorder="1" applyAlignment="1" applyProtection="1">
      <alignment vertical="center"/>
      <protection hidden="1"/>
    </xf>
    <xf numFmtId="0" fontId="26" fillId="20" borderId="33" xfId="9" applyFill="1" applyBorder="1"/>
    <xf numFmtId="2" fontId="26" fillId="0" borderId="22" xfId="9" applyNumberFormat="1" applyBorder="1" applyAlignment="1" applyProtection="1">
      <alignment horizontal="center" vertical="center"/>
      <protection hidden="1"/>
    </xf>
    <xf numFmtId="0" fontId="26" fillId="0" borderId="30" xfId="9" applyBorder="1"/>
    <xf numFmtId="0" fontId="26" fillId="0" borderId="31" xfId="9" applyBorder="1"/>
    <xf numFmtId="0" fontId="26" fillId="20" borderId="30" xfId="9" applyFill="1" applyBorder="1"/>
    <xf numFmtId="0" fontId="26" fillId="20" borderId="31" xfId="9" applyFill="1" applyBorder="1"/>
    <xf numFmtId="0" fontId="26" fillId="20" borderId="32" xfId="9" applyFill="1" applyBorder="1"/>
    <xf numFmtId="2" fontId="26" fillId="33" borderId="22" xfId="9" applyNumberFormat="1" applyFill="1" applyBorder="1" applyProtection="1">
      <protection hidden="1"/>
    </xf>
    <xf numFmtId="167" fontId="26" fillId="0" borderId="22" xfId="9" applyNumberFormat="1" applyBorder="1" applyAlignment="1" applyProtection="1">
      <alignment horizontal="center" vertical="center"/>
      <protection hidden="1"/>
    </xf>
    <xf numFmtId="2" fontId="26" fillId="23" borderId="26" xfId="9" applyNumberFormat="1" applyFill="1" applyBorder="1" applyProtection="1">
      <protection hidden="1"/>
    </xf>
    <xf numFmtId="167" fontId="26" fillId="23" borderId="45" xfId="9" applyNumberFormat="1" applyFill="1" applyBorder="1" applyAlignment="1" applyProtection="1">
      <alignment horizontal="center" vertical="center"/>
      <protection hidden="1"/>
    </xf>
    <xf numFmtId="0" fontId="26" fillId="20" borderId="34" xfId="9" applyFill="1" applyBorder="1"/>
    <xf numFmtId="173" fontId="26" fillId="0" borderId="22" xfId="9" applyNumberFormat="1" applyBorder="1" applyAlignment="1" applyProtection="1">
      <alignment horizontal="center" vertical="center"/>
      <protection hidden="1"/>
    </xf>
    <xf numFmtId="173" fontId="26" fillId="23" borderId="45" xfId="9" applyNumberFormat="1" applyFill="1" applyBorder="1" applyAlignment="1" applyProtection="1">
      <alignment horizontal="center" vertical="center"/>
      <protection hidden="1"/>
    </xf>
    <xf numFmtId="167" fontId="26" fillId="23" borderId="22" xfId="9" applyNumberFormat="1" applyFill="1" applyBorder="1" applyAlignment="1" applyProtection="1">
      <alignment vertical="center"/>
      <protection hidden="1"/>
    </xf>
    <xf numFmtId="0" fontId="25" fillId="32" borderId="33" xfId="9" applyFont="1" applyFill="1" applyBorder="1" applyAlignment="1">
      <alignment horizontal="center"/>
    </xf>
    <xf numFmtId="165" fontId="25" fillId="6" borderId="34" xfId="10" applyFont="1" applyFill="1" applyBorder="1" applyAlignment="1">
      <alignment horizontal="center"/>
    </xf>
    <xf numFmtId="0" fontId="25" fillId="6" borderId="33" xfId="9" applyFont="1" applyFill="1" applyBorder="1" applyAlignment="1">
      <alignment horizontal="center"/>
    </xf>
    <xf numFmtId="0" fontId="25" fillId="6" borderId="34" xfId="9" applyFont="1" applyFill="1" applyBorder="1" applyAlignment="1">
      <alignment horizontal="center"/>
    </xf>
    <xf numFmtId="0" fontId="25" fillId="6" borderId="33" xfId="9" applyFont="1" applyFill="1" applyBorder="1" applyAlignment="1">
      <alignment horizontal="center" vertical="center" wrapText="1"/>
    </xf>
    <xf numFmtId="0" fontId="25" fillId="6" borderId="34" xfId="9" applyFont="1" applyFill="1" applyBorder="1" applyAlignment="1">
      <alignment horizontal="center" vertical="center" wrapText="1"/>
    </xf>
    <xf numFmtId="0" fontId="25" fillId="32" borderId="34" xfId="9" applyFont="1" applyFill="1" applyBorder="1" applyAlignment="1">
      <alignment horizontal="center"/>
    </xf>
    <xf numFmtId="165" fontId="26" fillId="0" borderId="21" xfId="9" applyNumberFormat="1"/>
    <xf numFmtId="0" fontId="42" fillId="44" borderId="22" xfId="8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20" fillId="0" borderId="4" xfId="4" applyFont="1" applyBorder="1" applyAlignment="1">
      <alignment horizontal="center" vertical="center" wrapText="1"/>
    </xf>
    <xf numFmtId="14" fontId="20" fillId="0" borderId="4" xfId="4" applyNumberFormat="1" applyFont="1" applyBorder="1" applyAlignment="1">
      <alignment horizontal="center" vertical="center"/>
    </xf>
    <xf numFmtId="0" fontId="22" fillId="0" borderId="22" xfId="4" applyFont="1" applyBorder="1" applyAlignment="1">
      <alignment horizontal="center" vertical="center"/>
    </xf>
    <xf numFmtId="14" fontId="22" fillId="0" borderId="22" xfId="4" applyNumberFormat="1" applyFont="1" applyBorder="1" applyAlignment="1">
      <alignment horizontal="center" vertical="center"/>
    </xf>
    <xf numFmtId="0" fontId="23" fillId="0" borderId="4" xfId="4" applyFont="1" applyBorder="1" applyAlignment="1">
      <alignment horizontal="center" vertical="center"/>
    </xf>
    <xf numFmtId="10" fontId="20" fillId="0" borderId="4" xfId="4" applyNumberFormat="1" applyFont="1" applyBorder="1" applyAlignment="1">
      <alignment horizontal="center" vertical="center"/>
    </xf>
    <xf numFmtId="167" fontId="20" fillId="0" borderId="4" xfId="4" applyNumberFormat="1" applyFont="1" applyBorder="1" applyAlignment="1">
      <alignment horizontal="center" vertical="center"/>
    </xf>
    <xf numFmtId="172" fontId="22" fillId="0" borderId="7" xfId="4" applyNumberFormat="1" applyFont="1" applyBorder="1" applyAlignment="1">
      <alignment horizontal="center" vertical="center"/>
    </xf>
    <xf numFmtId="167" fontId="22" fillId="0" borderId="22" xfId="4" applyNumberFormat="1" applyFont="1" applyBorder="1" applyAlignment="1">
      <alignment horizontal="center" vertical="center"/>
    </xf>
    <xf numFmtId="0" fontId="20" fillId="0" borderId="22" xfId="4" applyFont="1" applyBorder="1" applyAlignment="1">
      <alignment horizontal="center" vertical="center"/>
    </xf>
    <xf numFmtId="10" fontId="20" fillId="0" borderId="22" xfId="4" applyNumberFormat="1" applyFont="1" applyBorder="1" applyAlignment="1">
      <alignment horizontal="center" vertical="center"/>
    </xf>
    <xf numFmtId="172" fontId="22" fillId="0" borderId="22" xfId="4" applyNumberFormat="1" applyFont="1" applyBorder="1" applyAlignment="1">
      <alignment horizontal="center" vertical="center"/>
    </xf>
    <xf numFmtId="0" fontId="20" fillId="0" borderId="22" xfId="4" applyFont="1" applyBorder="1" applyAlignment="1">
      <alignment horizontal="center" vertical="center" wrapText="1"/>
    </xf>
    <xf numFmtId="0" fontId="15" fillId="0" borderId="22" xfId="9" applyFont="1" applyBorder="1" applyAlignment="1">
      <alignment horizontal="center" vertical="center" wrapText="1"/>
    </xf>
    <xf numFmtId="0" fontId="12" fillId="45" borderId="22" xfId="9" applyFont="1" applyFill="1" applyBorder="1" applyAlignment="1">
      <alignment horizontal="center" vertical="center" wrapText="1"/>
    </xf>
    <xf numFmtId="0" fontId="5" fillId="27" borderId="22" xfId="9" applyFont="1" applyFill="1" applyBorder="1" applyAlignment="1">
      <alignment horizontal="center" vertical="center" wrapText="1"/>
    </xf>
    <xf numFmtId="0" fontId="5" fillId="26" borderId="22" xfId="9" applyFont="1" applyFill="1" applyBorder="1" applyAlignment="1">
      <alignment horizontal="center" vertical="center" wrapText="1"/>
    </xf>
    <xf numFmtId="165" fontId="35" fillId="45" borderId="22" xfId="10" applyFont="1" applyFill="1" applyBorder="1" applyAlignment="1">
      <alignment horizontal="center" vertical="center" wrapText="1"/>
    </xf>
    <xf numFmtId="172" fontId="35" fillId="45" borderId="22" xfId="10" applyNumberFormat="1" applyFont="1" applyFill="1" applyBorder="1" applyAlignment="1">
      <alignment horizontal="center" vertical="center" wrapText="1"/>
    </xf>
    <xf numFmtId="164" fontId="35" fillId="45" borderId="22" xfId="10" applyNumberFormat="1" applyFont="1" applyFill="1" applyBorder="1" applyAlignment="1">
      <alignment horizontal="center" vertical="center" wrapText="1"/>
    </xf>
    <xf numFmtId="0" fontId="33" fillId="45" borderId="22" xfId="9" applyFont="1" applyFill="1" applyBorder="1" applyAlignment="1">
      <alignment horizontal="center" vertical="center" wrapText="1"/>
    </xf>
    <xf numFmtId="172" fontId="28" fillId="45" borderId="22" xfId="1" applyNumberFormat="1" applyFont="1" applyFill="1" applyBorder="1" applyAlignment="1">
      <alignment horizontal="center" vertical="center" wrapText="1"/>
    </xf>
    <xf numFmtId="0" fontId="5" fillId="45" borderId="22" xfId="9" applyFont="1" applyFill="1" applyBorder="1" applyAlignment="1">
      <alignment horizontal="center" vertical="center" wrapText="1"/>
    </xf>
    <xf numFmtId="9" fontId="28" fillId="26" borderId="22" xfId="11" applyFont="1" applyFill="1" applyBorder="1" applyAlignment="1">
      <alignment horizontal="center" vertical="center" wrapText="1"/>
    </xf>
    <xf numFmtId="174" fontId="5" fillId="26" borderId="22" xfId="9" applyNumberFormat="1" applyFont="1" applyFill="1" applyBorder="1" applyAlignment="1">
      <alignment horizontal="center" vertical="center" wrapText="1"/>
    </xf>
    <xf numFmtId="0" fontId="28" fillId="13" borderId="22" xfId="9" applyFont="1" applyFill="1" applyBorder="1" applyAlignment="1">
      <alignment horizontal="center" vertical="center" wrapText="1"/>
    </xf>
    <xf numFmtId="0" fontId="5" fillId="13" borderId="22" xfId="9" applyFont="1" applyFill="1" applyBorder="1" applyAlignment="1">
      <alignment horizontal="center" vertical="center" wrapText="1"/>
    </xf>
    <xf numFmtId="2" fontId="5" fillId="16" borderId="22" xfId="9" applyNumberFormat="1" applyFont="1" applyFill="1" applyBorder="1" applyAlignment="1">
      <alignment horizontal="center" vertical="center" wrapText="1"/>
    </xf>
    <xf numFmtId="0" fontId="41" fillId="45" borderId="22" xfId="9" applyFont="1" applyFill="1" applyBorder="1" applyAlignment="1">
      <alignment horizontal="center" vertical="center" wrapText="1"/>
    </xf>
    <xf numFmtId="0" fontId="26" fillId="2" borderId="21" xfId="9" applyFill="1"/>
    <xf numFmtId="0" fontId="34" fillId="20" borderId="21" xfId="9" applyFont="1" applyFill="1"/>
    <xf numFmtId="0" fontId="26" fillId="20" borderId="21" xfId="9" applyFill="1"/>
    <xf numFmtId="172" fontId="26" fillId="20" borderId="21" xfId="9" applyNumberFormat="1" applyFill="1"/>
    <xf numFmtId="0" fontId="25" fillId="32" borderId="21" xfId="9" applyFont="1" applyFill="1" applyAlignment="1">
      <alignment horizontal="center"/>
    </xf>
    <xf numFmtId="0" fontId="25" fillId="6" borderId="21" xfId="9" applyFont="1" applyFill="1" applyAlignment="1">
      <alignment horizontal="center"/>
    </xf>
    <xf numFmtId="0" fontId="25" fillId="6" borderId="21" xfId="9" applyFont="1" applyFill="1" applyAlignment="1">
      <alignment horizontal="center" vertical="center" wrapText="1"/>
    </xf>
    <xf numFmtId="167" fontId="16" fillId="8" borderId="4" xfId="0" applyNumberFormat="1" applyFont="1" applyFill="1" applyBorder="1" applyAlignment="1">
      <alignment horizontal="center" vertical="center"/>
    </xf>
    <xf numFmtId="2" fontId="3" fillId="39" borderId="27" xfId="0" applyNumberFormat="1" applyFont="1" applyFill="1" applyBorder="1" applyAlignment="1">
      <alignment horizontal="center" vertical="center" wrapText="1"/>
    </xf>
    <xf numFmtId="2" fontId="26" fillId="23" borderId="24" xfId="9" applyNumberFormat="1" applyFill="1" applyBorder="1" applyAlignment="1" applyProtection="1">
      <alignment vertical="center"/>
      <protection hidden="1"/>
    </xf>
    <xf numFmtId="0" fontId="3" fillId="20" borderId="31" xfId="0" applyFont="1" applyFill="1" applyBorder="1"/>
    <xf numFmtId="0" fontId="3" fillId="20" borderId="33" xfId="0" applyFont="1" applyFill="1" applyBorder="1"/>
    <xf numFmtId="167" fontId="12" fillId="14" borderId="22" xfId="9" applyNumberFormat="1" applyFont="1" applyFill="1" applyBorder="1" applyAlignment="1">
      <alignment horizontal="center" vertical="center"/>
    </xf>
    <xf numFmtId="2" fontId="5" fillId="14" borderId="22" xfId="9" applyNumberFormat="1" applyFont="1" applyFill="1" applyBorder="1" applyAlignment="1">
      <alignment horizontal="center" vertical="center" wrapText="1"/>
    </xf>
    <xf numFmtId="172" fontId="45" fillId="22" borderId="22" xfId="10" applyNumberFormat="1" applyFont="1" applyFill="1" applyBorder="1" applyAlignment="1">
      <alignment vertical="center"/>
    </xf>
    <xf numFmtId="2" fontId="30" fillId="28" borderId="22" xfId="9" applyNumberFormat="1" applyFont="1" applyFill="1" applyBorder="1" applyAlignment="1" applyProtection="1">
      <alignment horizontal="center" vertical="center" wrapText="1"/>
      <protection hidden="1"/>
    </xf>
    <xf numFmtId="171" fontId="35" fillId="17" borderId="22" xfId="9" applyNumberFormat="1" applyFont="1" applyFill="1" applyBorder="1" applyAlignment="1">
      <alignment horizontal="center" vertical="center" wrapText="1"/>
    </xf>
    <xf numFmtId="2" fontId="35" fillId="17" borderId="22" xfId="9" applyNumberFormat="1" applyFont="1" applyFill="1" applyBorder="1" applyAlignment="1">
      <alignment horizontal="center" vertical="center" wrapText="1"/>
    </xf>
    <xf numFmtId="0" fontId="5" fillId="0" borderId="45" xfId="9" applyFont="1" applyBorder="1" applyAlignment="1">
      <alignment horizontal="center" vertical="center" wrapText="1"/>
    </xf>
    <xf numFmtId="2" fontId="5" fillId="45" borderId="22" xfId="9" applyNumberFormat="1" applyFont="1" applyFill="1" applyBorder="1" applyAlignment="1">
      <alignment horizontal="center" vertical="center" wrapText="1"/>
    </xf>
    <xf numFmtId="2" fontId="5" fillId="26" borderId="22" xfId="9" applyNumberFormat="1" applyFont="1" applyFill="1" applyBorder="1" applyAlignment="1">
      <alignment horizontal="center" vertical="center" wrapText="1"/>
    </xf>
    <xf numFmtId="2" fontId="5" fillId="13" borderId="22" xfId="9" applyNumberFormat="1" applyFont="1" applyFill="1" applyBorder="1" applyAlignment="1">
      <alignment horizontal="center" vertical="center" wrapText="1"/>
    </xf>
    <xf numFmtId="2" fontId="12" fillId="17" borderId="22" xfId="9" applyNumberFormat="1" applyFont="1" applyFill="1" applyBorder="1" applyAlignment="1">
      <alignment horizontal="center" vertical="center" wrapText="1"/>
    </xf>
    <xf numFmtId="0" fontId="5" fillId="19" borderId="45" xfId="9" applyFont="1" applyFill="1" applyBorder="1" applyAlignment="1">
      <alignment horizontal="center" vertical="center" wrapText="1"/>
    </xf>
    <xf numFmtId="0" fontId="38" fillId="20" borderId="21" xfId="0" applyFont="1" applyFill="1" applyBorder="1" applyAlignment="1" applyProtection="1">
      <alignment horizontal="center"/>
      <protection hidden="1"/>
    </xf>
    <xf numFmtId="0" fontId="38" fillId="20" borderId="34" xfId="0" applyFont="1" applyFill="1" applyBorder="1" applyAlignment="1" applyProtection="1">
      <alignment horizontal="center"/>
      <protection hidden="1"/>
    </xf>
    <xf numFmtId="0" fontId="17" fillId="38" borderId="23" xfId="8" applyFont="1" applyFill="1" applyBorder="1" applyAlignment="1">
      <alignment horizontal="center" vertical="center" wrapText="1"/>
    </xf>
    <xf numFmtId="0" fontId="17" fillId="38" borderId="26" xfId="8" applyFont="1" applyFill="1" applyBorder="1" applyAlignment="1">
      <alignment horizontal="center" vertical="center" wrapText="1"/>
    </xf>
    <xf numFmtId="0" fontId="17" fillId="39" borderId="23" xfId="8" applyFont="1" applyFill="1" applyBorder="1" applyAlignment="1">
      <alignment horizontal="center" vertical="center" wrapText="1"/>
    </xf>
    <xf numFmtId="0" fontId="17" fillId="39" borderId="26" xfId="8" applyFont="1" applyFill="1" applyBorder="1" applyAlignment="1">
      <alignment horizontal="center" vertical="center" wrapText="1"/>
    </xf>
    <xf numFmtId="0" fontId="17" fillId="42" borderId="23" xfId="8" applyFont="1" applyFill="1" applyBorder="1" applyAlignment="1">
      <alignment horizontal="center" vertical="center" wrapText="1"/>
    </xf>
    <xf numFmtId="0" fontId="17" fillId="42" borderId="26" xfId="8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/>
    </xf>
    <xf numFmtId="2" fontId="8" fillId="8" borderId="8" xfId="0" applyNumberFormat="1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2" fontId="10" fillId="7" borderId="8" xfId="0" applyNumberFormat="1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12" fillId="7" borderId="10" xfId="0" applyFont="1" applyFill="1" applyBorder="1" applyAlignment="1">
      <alignment horizontal="center"/>
    </xf>
    <xf numFmtId="0" fontId="13" fillId="0" borderId="3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3" fillId="0" borderId="20" xfId="0" applyFont="1" applyBorder="1" applyAlignment="1">
      <alignment wrapText="1"/>
    </xf>
    <xf numFmtId="0" fontId="18" fillId="0" borderId="11" xfId="0" applyFont="1" applyBorder="1" applyAlignment="1">
      <alignment horizontal="center"/>
    </xf>
    <xf numFmtId="0" fontId="18" fillId="18" borderId="7" xfId="0" applyFont="1" applyFill="1" applyBorder="1" applyAlignment="1">
      <alignment horizontal="center" vertical="center"/>
    </xf>
    <xf numFmtId="0" fontId="34" fillId="3" borderId="23" xfId="0" applyFont="1" applyFill="1" applyBorder="1" applyAlignment="1">
      <alignment horizontal="left"/>
    </xf>
    <xf numFmtId="0" fontId="34" fillId="3" borderId="43" xfId="0" applyFont="1" applyFill="1" applyBorder="1" applyAlignment="1">
      <alignment horizontal="left"/>
    </xf>
    <xf numFmtId="0" fontId="34" fillId="3" borderId="26" xfId="0" applyFont="1" applyFill="1" applyBorder="1" applyAlignment="1">
      <alignment horizontal="left"/>
    </xf>
    <xf numFmtId="0" fontId="38" fillId="20" borderId="21" xfId="8" applyFont="1" applyFill="1" applyAlignment="1" applyProtection="1">
      <alignment horizontal="center"/>
      <protection hidden="1"/>
    </xf>
    <xf numFmtId="0" fontId="17" fillId="38" borderId="43" xfId="8" applyFont="1" applyFill="1" applyBorder="1" applyAlignment="1">
      <alignment horizontal="center" vertical="center" wrapText="1"/>
    </xf>
    <xf numFmtId="0" fontId="17" fillId="39" borderId="43" xfId="8" applyFont="1" applyFill="1" applyBorder="1" applyAlignment="1">
      <alignment horizontal="center" vertical="center" wrapText="1"/>
    </xf>
    <xf numFmtId="0" fontId="17" fillId="42" borderId="43" xfId="8" applyFont="1" applyFill="1" applyBorder="1" applyAlignment="1">
      <alignment horizontal="center" vertical="center" wrapText="1"/>
    </xf>
    <xf numFmtId="0" fontId="25" fillId="15" borderId="68" xfId="9" applyFont="1" applyFill="1" applyBorder="1" applyAlignment="1">
      <alignment horizontal="center"/>
    </xf>
    <xf numFmtId="0" fontId="25" fillId="15" borderId="29" xfId="9" applyFont="1" applyFill="1" applyBorder="1" applyAlignment="1">
      <alignment horizontal="center"/>
    </xf>
    <xf numFmtId="0" fontId="25" fillId="16" borderId="6" xfId="9" applyFont="1" applyFill="1" applyBorder="1" applyAlignment="1">
      <alignment horizontal="center"/>
    </xf>
    <xf numFmtId="0" fontId="33" fillId="26" borderId="22" xfId="9" applyFont="1" applyFill="1" applyBorder="1" applyAlignment="1">
      <alignment horizontal="center" vertical="center" wrapText="1"/>
    </xf>
    <xf numFmtId="0" fontId="24" fillId="0" borderId="49" xfId="9" applyFont="1" applyBorder="1" applyAlignment="1">
      <alignment horizontal="center"/>
    </xf>
    <xf numFmtId="0" fontId="24" fillId="0" borderId="52" xfId="9" applyFont="1" applyBorder="1" applyAlignment="1">
      <alignment horizontal="center"/>
    </xf>
    <xf numFmtId="0" fontId="24" fillId="0" borderId="50" xfId="9" applyFont="1" applyBorder="1" applyAlignment="1">
      <alignment horizontal="center"/>
    </xf>
    <xf numFmtId="0" fontId="25" fillId="6" borderId="65" xfId="9" applyFont="1" applyFill="1" applyBorder="1" applyAlignment="1">
      <alignment horizontal="center"/>
    </xf>
    <xf numFmtId="0" fontId="25" fillId="6" borderId="43" xfId="9" applyFont="1" applyFill="1" applyBorder="1" applyAlignment="1">
      <alignment horizontal="center"/>
    </xf>
    <xf numFmtId="0" fontId="25" fillId="13" borderId="66" xfId="9" applyFont="1" applyFill="1" applyBorder="1" applyAlignment="1">
      <alignment horizontal="center" vertical="center" wrapText="1"/>
    </xf>
    <xf numFmtId="0" fontId="25" fillId="14" borderId="10" xfId="9" applyFont="1" applyFill="1" applyBorder="1" applyAlignment="1">
      <alignment horizontal="center" wrapText="1"/>
    </xf>
    <xf numFmtId="0" fontId="25" fillId="11" borderId="66" xfId="9" applyFont="1" applyFill="1" applyBorder="1" applyAlignment="1">
      <alignment horizontal="center"/>
    </xf>
    <xf numFmtId="0" fontId="25" fillId="11" borderId="6" xfId="9" applyFont="1" applyFill="1" applyBorder="1" applyAlignment="1">
      <alignment horizontal="center"/>
    </xf>
    <xf numFmtId="0" fontId="25" fillId="11" borderId="67" xfId="9" applyFont="1" applyFill="1" applyBorder="1" applyAlignment="1">
      <alignment horizontal="center"/>
    </xf>
    <xf numFmtId="0" fontId="25" fillId="12" borderId="66" xfId="9" applyFont="1" applyFill="1" applyBorder="1" applyAlignment="1">
      <alignment horizontal="center"/>
    </xf>
    <xf numFmtId="0" fontId="25" fillId="24" borderId="66" xfId="9" applyFont="1" applyFill="1" applyBorder="1" applyAlignment="1">
      <alignment horizontal="center"/>
    </xf>
    <xf numFmtId="0" fontId="25" fillId="24" borderId="6" xfId="9" applyFont="1" applyFill="1" applyBorder="1" applyAlignment="1">
      <alignment horizontal="center"/>
    </xf>
    <xf numFmtId="0" fontId="26" fillId="20" borderId="46" xfId="9" applyFill="1" applyBorder="1" applyAlignment="1" applyProtection="1">
      <alignment horizontal="center"/>
      <protection hidden="1"/>
    </xf>
    <xf numFmtId="0" fontId="26" fillId="20" borderId="27" xfId="9" applyFill="1" applyBorder="1" applyAlignment="1" applyProtection="1">
      <alignment horizontal="center"/>
      <protection hidden="1"/>
    </xf>
    <xf numFmtId="0" fontId="34" fillId="3" borderId="6" xfId="9" applyFont="1" applyFill="1" applyBorder="1" applyAlignment="1">
      <alignment horizontal="left"/>
    </xf>
    <xf numFmtId="0" fontId="26" fillId="20" borderId="54" xfId="9" applyFill="1" applyBorder="1" applyAlignment="1" applyProtection="1">
      <alignment horizontal="center"/>
      <protection hidden="1"/>
    </xf>
    <xf numFmtId="0" fontId="26" fillId="20" borderId="47" xfId="9" applyFill="1" applyBorder="1" applyAlignment="1" applyProtection="1">
      <alignment horizontal="center"/>
      <protection hidden="1"/>
    </xf>
    <xf numFmtId="0" fontId="34" fillId="3" borderId="65" xfId="0" applyFont="1" applyFill="1" applyBorder="1" applyAlignment="1">
      <alignment horizontal="left"/>
    </xf>
    <xf numFmtId="0" fontId="34" fillId="3" borderId="53" xfId="0" applyFont="1" applyFill="1" applyBorder="1" applyAlignment="1">
      <alignment horizontal="left"/>
    </xf>
    <xf numFmtId="0" fontId="7" fillId="25" borderId="51" xfId="0" applyFont="1" applyFill="1" applyBorder="1" applyAlignment="1">
      <alignment horizontal="center" vertical="center"/>
    </xf>
    <xf numFmtId="0" fontId="16" fillId="20" borderId="30" xfId="0" applyFont="1" applyFill="1" applyBorder="1"/>
    <xf numFmtId="0" fontId="16" fillId="2" borderId="31" xfId="0" applyFont="1" applyFill="1" applyBorder="1"/>
    <xf numFmtId="0" fontId="16" fillId="0" borderId="32" xfId="0" applyFont="1" applyBorder="1"/>
    <xf numFmtId="0" fontId="16" fillId="20" borderId="21" xfId="0" applyFont="1" applyFill="1" applyBorder="1"/>
    <xf numFmtId="0" fontId="16" fillId="2" borderId="21" xfId="0" applyFont="1" applyFill="1" applyBorder="1"/>
    <xf numFmtId="0" fontId="16" fillId="20" borderId="34" xfId="0" applyFont="1" applyFill="1" applyBorder="1"/>
    <xf numFmtId="0" fontId="16" fillId="20" borderId="35" xfId="0" applyFont="1" applyFill="1" applyBorder="1"/>
    <xf numFmtId="0" fontId="6" fillId="3" borderId="33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left"/>
    </xf>
    <xf numFmtId="0" fontId="13" fillId="4" borderId="55" xfId="0" applyFont="1" applyFill="1" applyBorder="1" applyAlignment="1">
      <alignment horizontal="center" vertical="center" wrapText="1"/>
    </xf>
    <xf numFmtId="0" fontId="13" fillId="4" borderId="56" xfId="0" applyFont="1" applyFill="1" applyBorder="1" applyAlignment="1">
      <alignment horizontal="center" vertical="center" wrapText="1"/>
    </xf>
    <xf numFmtId="0" fontId="13" fillId="41" borderId="46" xfId="0" applyFont="1" applyFill="1" applyBorder="1" applyAlignment="1">
      <alignment vertical="center"/>
    </xf>
    <xf numFmtId="0" fontId="7" fillId="37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 wrapText="1"/>
    </xf>
    <xf numFmtId="0" fontId="7" fillId="36" borderId="27" xfId="0" applyFont="1" applyFill="1" applyBorder="1" applyAlignment="1">
      <alignment horizontal="center" vertical="center"/>
    </xf>
    <xf numFmtId="2" fontId="8" fillId="39" borderId="27" xfId="0" applyNumberFormat="1" applyFont="1" applyFill="1" applyBorder="1" applyAlignment="1">
      <alignment horizontal="center" vertical="center" wrapText="1"/>
    </xf>
    <xf numFmtId="0" fontId="7" fillId="35" borderId="27" xfId="0" applyFont="1" applyFill="1" applyBorder="1" applyAlignment="1">
      <alignment horizontal="center" vertical="center"/>
    </xf>
    <xf numFmtId="2" fontId="8" fillId="40" borderId="27" xfId="0" applyNumberFormat="1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indent="4"/>
    </xf>
    <xf numFmtId="0" fontId="16" fillId="37" borderId="23" xfId="0" applyFont="1" applyFill="1" applyBorder="1" applyAlignment="1">
      <alignment horizontal="center" vertical="center"/>
    </xf>
    <xf numFmtId="0" fontId="16" fillId="37" borderId="26" xfId="0" applyFont="1" applyFill="1" applyBorder="1" applyAlignment="1">
      <alignment horizontal="center" vertical="center"/>
    </xf>
    <xf numFmtId="0" fontId="16" fillId="36" borderId="23" xfId="0" applyFont="1" applyFill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5" borderId="22" xfId="0" applyFont="1" applyFill="1" applyBorder="1" applyAlignment="1">
      <alignment horizontal="center" vertical="center"/>
    </xf>
    <xf numFmtId="0" fontId="16" fillId="36" borderId="23" xfId="0" applyFont="1" applyFill="1" applyBorder="1" applyAlignment="1">
      <alignment horizontal="center"/>
    </xf>
    <xf numFmtId="0" fontId="16" fillId="36" borderId="26" xfId="0" applyFont="1" applyFill="1" applyBorder="1" applyAlignment="1">
      <alignment horizontal="center"/>
    </xf>
    <xf numFmtId="0" fontId="16" fillId="35" borderId="23" xfId="0" applyFont="1" applyFill="1" applyBorder="1" applyAlignment="1">
      <alignment horizontal="center"/>
    </xf>
    <xf numFmtId="0" fontId="16" fillId="35" borderId="26" xfId="0" applyFont="1" applyFill="1" applyBorder="1" applyAlignment="1">
      <alignment horizontal="center"/>
    </xf>
    <xf numFmtId="0" fontId="16" fillId="35" borderId="23" xfId="0" applyFont="1" applyFill="1" applyBorder="1" applyAlignment="1">
      <alignment horizontal="center" vertical="center"/>
    </xf>
    <xf numFmtId="0" fontId="16" fillId="35" borderId="26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left" vertical="center" indent="4"/>
    </xf>
    <xf numFmtId="0" fontId="16" fillId="37" borderId="57" xfId="0" applyFont="1" applyFill="1" applyBorder="1" applyAlignment="1">
      <alignment horizontal="center" vertical="center"/>
    </xf>
    <xf numFmtId="0" fontId="16" fillId="37" borderId="58" xfId="0" applyFont="1" applyFill="1" applyBorder="1" applyAlignment="1">
      <alignment horizontal="center" vertical="center"/>
    </xf>
    <xf numFmtId="0" fontId="16" fillId="36" borderId="57" xfId="0" applyFont="1" applyFill="1" applyBorder="1" applyAlignment="1">
      <alignment horizontal="center" vertical="center"/>
    </xf>
    <xf numFmtId="0" fontId="16" fillId="36" borderId="58" xfId="0" applyFont="1" applyFill="1" applyBorder="1" applyAlignment="1">
      <alignment horizontal="center" vertical="center"/>
    </xf>
    <xf numFmtId="0" fontId="16" fillId="35" borderId="57" xfId="0" applyFont="1" applyFill="1" applyBorder="1" applyAlignment="1">
      <alignment horizontal="center" vertical="center"/>
    </xf>
    <xf numFmtId="0" fontId="16" fillId="35" borderId="58" xfId="0" applyFont="1" applyFill="1" applyBorder="1" applyAlignment="1">
      <alignment horizontal="center" vertical="center"/>
    </xf>
    <xf numFmtId="0" fontId="7" fillId="41" borderId="46" xfId="0" applyFont="1" applyFill="1" applyBorder="1" applyAlignment="1">
      <alignment vertical="center" wrapText="1"/>
    </xf>
    <xf numFmtId="0" fontId="16" fillId="36" borderId="22" xfId="0" applyFont="1" applyFill="1" applyBorder="1" applyAlignment="1">
      <alignment horizontal="center" vertical="center"/>
    </xf>
    <xf numFmtId="0" fontId="16" fillId="37" borderId="23" xfId="0" applyFont="1" applyFill="1" applyBorder="1" applyAlignment="1">
      <alignment horizontal="center" vertical="center" wrapText="1"/>
    </xf>
    <xf numFmtId="0" fontId="16" fillId="37" borderId="26" xfId="0" applyFont="1" applyFill="1" applyBorder="1" applyAlignment="1">
      <alignment horizontal="center" vertical="center" wrapText="1"/>
    </xf>
    <xf numFmtId="172" fontId="16" fillId="37" borderId="48" xfId="1" applyNumberFormat="1" applyFont="1" applyFill="1" applyBorder="1" applyAlignment="1">
      <alignment vertical="center" wrapText="1"/>
    </xf>
    <xf numFmtId="172" fontId="16" fillId="36" borderId="57" xfId="1" applyNumberFormat="1" applyFont="1" applyFill="1" applyBorder="1" applyAlignment="1">
      <alignment horizontal="center" vertical="center"/>
    </xf>
    <xf numFmtId="172" fontId="16" fillId="36" borderId="58" xfId="1" applyNumberFormat="1" applyFont="1" applyFill="1" applyBorder="1" applyAlignment="1">
      <alignment horizontal="center" vertical="center"/>
    </xf>
    <xf numFmtId="172" fontId="16" fillId="35" borderId="57" xfId="1" applyNumberFormat="1" applyFont="1" applyFill="1" applyBorder="1" applyAlignment="1">
      <alignment horizontal="center" vertical="center"/>
    </xf>
    <xf numFmtId="172" fontId="16" fillId="35" borderId="58" xfId="1" applyNumberFormat="1" applyFont="1" applyFill="1" applyBorder="1" applyAlignment="1">
      <alignment horizontal="center" vertical="center"/>
    </xf>
    <xf numFmtId="0" fontId="7" fillId="41" borderId="46" xfId="0" applyFont="1" applyFill="1" applyBorder="1" applyAlignment="1">
      <alignment vertical="center"/>
    </xf>
    <xf numFmtId="2" fontId="8" fillId="39" borderId="59" xfId="0" applyNumberFormat="1" applyFont="1" applyFill="1" applyBorder="1" applyAlignment="1">
      <alignment horizontal="center" vertical="center" wrapText="1"/>
    </xf>
    <xf numFmtId="0" fontId="16" fillId="37" borderId="22" xfId="0" applyFont="1" applyFill="1" applyBorder="1" applyAlignment="1">
      <alignment horizontal="center" vertical="center"/>
    </xf>
    <xf numFmtId="0" fontId="16" fillId="36" borderId="60" xfId="0" applyFont="1" applyFill="1" applyBorder="1" applyAlignment="1">
      <alignment horizontal="center" vertical="center"/>
    </xf>
    <xf numFmtId="0" fontId="16" fillId="36" borderId="52" xfId="0" applyFont="1" applyFill="1" applyBorder="1" applyAlignment="1">
      <alignment horizontal="center" vertical="center"/>
    </xf>
    <xf numFmtId="0" fontId="16" fillId="35" borderId="22" xfId="0" applyFont="1" applyFill="1" applyBorder="1" applyAlignment="1">
      <alignment horizontal="center"/>
    </xf>
    <xf numFmtId="0" fontId="16" fillId="36" borderId="61" xfId="0" applyFont="1" applyFill="1" applyBorder="1" applyAlignment="1">
      <alignment horizontal="center" vertical="center"/>
    </xf>
    <xf numFmtId="0" fontId="16" fillId="36" borderId="62" xfId="0" applyFont="1" applyFill="1" applyBorder="1" applyAlignment="1">
      <alignment horizontal="center" vertical="center"/>
    </xf>
    <xf numFmtId="165" fontId="16" fillId="37" borderId="48" xfId="1" applyFont="1" applyFill="1" applyBorder="1" applyAlignment="1">
      <alignment horizontal="center"/>
    </xf>
    <xf numFmtId="165" fontId="16" fillId="36" borderId="48" xfId="1" applyFont="1" applyFill="1" applyBorder="1" applyAlignment="1">
      <alignment horizontal="center"/>
    </xf>
    <xf numFmtId="165" fontId="16" fillId="36" borderId="57" xfId="1" applyFont="1" applyFill="1" applyBorder="1" applyAlignment="1">
      <alignment horizontal="center"/>
    </xf>
    <xf numFmtId="165" fontId="16" fillId="35" borderId="48" xfId="1" applyFont="1" applyFill="1" applyBorder="1" applyAlignment="1">
      <alignment horizontal="center"/>
    </xf>
    <xf numFmtId="165" fontId="16" fillId="35" borderId="57" xfId="1" applyFont="1" applyFill="1" applyBorder="1" applyAlignment="1">
      <alignment horizontal="center"/>
    </xf>
    <xf numFmtId="0" fontId="16" fillId="0" borderId="40" xfId="0" applyFont="1" applyBorder="1"/>
    <xf numFmtId="0" fontId="7" fillId="19" borderId="63" xfId="0" applyFont="1" applyFill="1" applyBorder="1" applyAlignment="1">
      <alignment horizontal="center"/>
    </xf>
    <xf numFmtId="0" fontId="16" fillId="20" borderId="42" xfId="0" applyFont="1" applyFill="1" applyBorder="1"/>
    <xf numFmtId="0" fontId="13" fillId="41" borderId="46" xfId="0" applyFont="1" applyFill="1" applyBorder="1" applyAlignment="1">
      <alignment horizontal="center" vertical="center"/>
    </xf>
    <xf numFmtId="0" fontId="7" fillId="44" borderId="27" xfId="0" applyFont="1" applyFill="1" applyBorder="1" applyAlignment="1">
      <alignment horizontal="center" vertical="center"/>
    </xf>
    <xf numFmtId="2" fontId="8" fillId="43" borderId="27" xfId="0" applyNumberFormat="1" applyFont="1" applyFill="1" applyBorder="1" applyAlignment="1">
      <alignment horizontal="center" vertical="center" wrapText="1"/>
    </xf>
    <xf numFmtId="0" fontId="7" fillId="41" borderId="46" xfId="0" applyFont="1" applyFill="1" applyBorder="1" applyAlignment="1">
      <alignment horizontal="center" vertical="center" wrapText="1"/>
    </xf>
    <xf numFmtId="0" fontId="2" fillId="20" borderId="30" xfId="0" applyFont="1" applyFill="1" applyBorder="1" applyAlignment="1"/>
    <xf numFmtId="0" fontId="3" fillId="20" borderId="31" xfId="0" applyFont="1" applyFill="1" applyBorder="1" applyAlignment="1"/>
    <xf numFmtId="0" fontId="3" fillId="20" borderId="33" xfId="0" applyFont="1" applyFill="1" applyBorder="1" applyAlignment="1"/>
    <xf numFmtId="0" fontId="0" fillId="20" borderId="21" xfId="0" applyFill="1" applyBorder="1" applyAlignment="1"/>
    <xf numFmtId="0" fontId="3" fillId="20" borderId="21" xfId="0" applyFont="1" applyFill="1" applyBorder="1" applyAlignment="1"/>
    <xf numFmtId="0" fontId="34" fillId="3" borderId="21" xfId="0" applyFont="1" applyFill="1" applyBorder="1" applyAlignment="1"/>
    <xf numFmtId="0" fontId="3" fillId="0" borderId="21" xfId="0" applyFont="1" applyBorder="1" applyAlignment="1"/>
    <xf numFmtId="0" fontId="3" fillId="0" borderId="6" xfId="0" applyFont="1" applyBorder="1" applyAlignment="1"/>
    <xf numFmtId="0" fontId="3" fillId="0" borderId="5" xfId="0" applyFont="1" applyBorder="1" applyAlignment="1"/>
    <xf numFmtId="0" fontId="3" fillId="0" borderId="39" xfId="0" applyFont="1" applyBorder="1" applyAlignment="1"/>
    <xf numFmtId="0" fontId="3" fillId="0" borderId="20" xfId="0" applyFont="1" applyBorder="1" applyAlignment="1"/>
    <xf numFmtId="0" fontId="3" fillId="0" borderId="13" xfId="0" applyFont="1" applyBorder="1" applyAlignment="1"/>
    <xf numFmtId="0" fontId="3" fillId="0" borderId="14" xfId="0" applyFont="1" applyBorder="1" applyAlignment="1"/>
    <xf numFmtId="0" fontId="16" fillId="0" borderId="13" xfId="0" applyFont="1" applyBorder="1" applyAlignment="1"/>
    <xf numFmtId="0" fontId="16" fillId="0" borderId="14" xfId="0" applyFont="1" applyBorder="1" applyAlignment="1"/>
    <xf numFmtId="0" fontId="3" fillId="0" borderId="16" xfId="0" applyFont="1" applyBorder="1" applyAlignment="1"/>
    <xf numFmtId="0" fontId="3" fillId="0" borderId="17" xfId="0" applyFont="1" applyBorder="1" applyAlignment="1"/>
    <xf numFmtId="0" fontId="7" fillId="0" borderId="2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22" fillId="0" borderId="3" xfId="0" applyFont="1" applyBorder="1" applyAlignment="1"/>
    <xf numFmtId="0" fontId="22" fillId="0" borderId="18" xfId="0" applyFont="1" applyBorder="1" applyAlignment="1"/>
    <xf numFmtId="0" fontId="22" fillId="0" borderId="19" xfId="0" applyFont="1" applyBorder="1" applyAlignment="1"/>
    <xf numFmtId="2" fontId="7" fillId="0" borderId="8" xfId="0" applyNumberFormat="1" applyFont="1" applyBorder="1" applyAlignment="1">
      <alignment horizontal="center" vertical="center"/>
    </xf>
    <xf numFmtId="0" fontId="7" fillId="19" borderId="22" xfId="0" applyFont="1" applyFill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14" fontId="16" fillId="0" borderId="22" xfId="0" applyNumberFormat="1" applyFont="1" applyBorder="1" applyAlignment="1">
      <alignment horizontal="center" vertical="center"/>
    </xf>
    <xf numFmtId="3" fontId="16" fillId="0" borderId="22" xfId="0" applyNumberFormat="1" applyFont="1" applyBorder="1" applyAlignment="1">
      <alignment horizontal="center" vertical="center"/>
    </xf>
    <xf numFmtId="0" fontId="16" fillId="20" borderId="10" xfId="8" applyFont="1" applyFill="1" applyBorder="1"/>
    <xf numFmtId="0" fontId="3" fillId="20" borderId="21" xfId="8" applyFont="1" applyFill="1"/>
    <xf numFmtId="0" fontId="16" fillId="2" borderId="21" xfId="8" applyFont="1" applyFill="1"/>
    <xf numFmtId="0" fontId="16" fillId="0" borderId="21" xfId="8" applyFont="1"/>
    <xf numFmtId="0" fontId="3" fillId="20" borderId="1" xfId="8" applyFont="1" applyFill="1" applyBorder="1"/>
    <xf numFmtId="0" fontId="16" fillId="20" borderId="21" xfId="8" applyFont="1" applyFill="1"/>
    <xf numFmtId="0" fontId="16" fillId="20" borderId="11" xfId="8" applyFont="1" applyFill="1" applyBorder="1"/>
    <xf numFmtId="0" fontId="6" fillId="3" borderId="21" xfId="8" applyFont="1" applyFill="1" applyAlignment="1">
      <alignment horizontal="left"/>
    </xf>
    <xf numFmtId="0" fontId="8" fillId="20" borderId="21" xfId="8" applyFont="1" applyFill="1"/>
    <xf numFmtId="0" fontId="8" fillId="0" borderId="21" xfId="8" applyFont="1"/>
    <xf numFmtId="0" fontId="13" fillId="4" borderId="7" xfId="8" applyFont="1" applyFill="1" applyBorder="1" applyAlignment="1">
      <alignment horizontal="center" vertical="center" wrapText="1"/>
    </xf>
    <xf numFmtId="0" fontId="13" fillId="4" borderId="10" xfId="8" applyFont="1" applyFill="1" applyBorder="1" applyAlignment="1">
      <alignment horizontal="center" vertical="center" wrapText="1"/>
    </xf>
    <xf numFmtId="0" fontId="13" fillId="0" borderId="22" xfId="8" applyFont="1" applyBorder="1" applyAlignment="1">
      <alignment horizontal="center" vertical="center" wrapText="1"/>
    </xf>
    <xf numFmtId="0" fontId="16" fillId="37" borderId="22" xfId="8" applyFont="1" applyFill="1" applyBorder="1" applyAlignment="1">
      <alignment horizontal="center" vertical="center" wrapText="1"/>
    </xf>
    <xf numFmtId="2" fontId="8" fillId="39" borderId="22" xfId="8" applyNumberFormat="1" applyFont="1" applyFill="1" applyBorder="1" applyAlignment="1">
      <alignment horizontal="center" vertical="center" wrapText="1"/>
    </xf>
    <xf numFmtId="2" fontId="8" fillId="43" borderId="22" xfId="8" applyNumberFormat="1" applyFont="1" applyFill="1" applyBorder="1" applyAlignment="1">
      <alignment horizontal="center" vertical="center" wrapText="1"/>
    </xf>
    <xf numFmtId="0" fontId="13" fillId="0" borderId="22" xfId="8" applyFont="1" applyBorder="1" applyAlignment="1">
      <alignment horizontal="center" vertical="center"/>
    </xf>
    <xf numFmtId="0" fontId="3" fillId="36" borderId="22" xfId="8" applyFont="1" applyFill="1" applyBorder="1" applyAlignment="1">
      <alignment horizontal="center" wrapText="1"/>
    </xf>
    <xf numFmtId="0" fontId="7" fillId="19" borderId="22" xfId="8" applyFont="1" applyFill="1" applyBorder="1" applyAlignment="1">
      <alignment horizontal="center"/>
    </xf>
    <xf numFmtId="0" fontId="7" fillId="29" borderId="22" xfId="8" applyFont="1" applyFill="1" applyBorder="1" applyAlignment="1">
      <alignment horizontal="center"/>
    </xf>
    <xf numFmtId="0" fontId="2" fillId="20" borderId="30" xfId="9" applyFont="1" applyFill="1" applyBorder="1" applyAlignment="1"/>
    <xf numFmtId="0" fontId="3" fillId="20" borderId="31" xfId="9" applyFont="1" applyFill="1" applyBorder="1" applyAlignment="1"/>
    <xf numFmtId="0" fontId="2" fillId="2" borderId="31" xfId="9" applyFont="1" applyFill="1" applyBorder="1"/>
    <xf numFmtId="0" fontId="2" fillId="2" borderId="32" xfId="9" applyFont="1" applyFill="1" applyBorder="1"/>
    <xf numFmtId="0" fontId="3" fillId="20" borderId="33" xfId="9" applyFont="1" applyFill="1" applyBorder="1" applyAlignment="1"/>
    <xf numFmtId="0" fontId="26" fillId="20" borderId="21" xfId="9" applyFill="1" applyAlignment="1"/>
    <xf numFmtId="0" fontId="4" fillId="2" borderId="21" xfId="9" applyFont="1" applyFill="1" applyAlignment="1">
      <alignment horizontal="center"/>
    </xf>
    <xf numFmtId="0" fontId="3" fillId="20" borderId="21" xfId="9" applyFont="1" applyFill="1" applyAlignment="1"/>
    <xf numFmtId="0" fontId="2" fillId="2" borderId="34" xfId="9" applyFont="1" applyFill="1" applyBorder="1"/>
    <xf numFmtId="0" fontId="2" fillId="2" borderId="21" xfId="9" applyFont="1" applyFill="1"/>
    <xf numFmtId="0" fontId="5" fillId="2" borderId="21" xfId="9" applyFont="1" applyFill="1" applyAlignment="1">
      <alignment horizontal="center"/>
    </xf>
    <xf numFmtId="0" fontId="2" fillId="20" borderId="35" xfId="9" applyFont="1" applyFill="1" applyBorder="1"/>
    <xf numFmtId="0" fontId="2" fillId="20" borderId="3" xfId="9" applyFont="1" applyFill="1" applyBorder="1"/>
    <xf numFmtId="0" fontId="2" fillId="2" borderId="3" xfId="9" applyFont="1" applyFill="1" applyBorder="1"/>
    <xf numFmtId="0" fontId="2" fillId="2" borderId="36" xfId="9" applyFont="1" applyFill="1" applyBorder="1"/>
    <xf numFmtId="0" fontId="6" fillId="3" borderId="33" xfId="9" applyFont="1" applyFill="1" applyBorder="1"/>
    <xf numFmtId="0" fontId="6" fillId="3" borderId="21" xfId="9" applyFont="1" applyFill="1"/>
    <xf numFmtId="0" fontId="6" fillId="3" borderId="34" xfId="9" applyFont="1" applyFill="1" applyBorder="1"/>
    <xf numFmtId="0" fontId="6" fillId="31" borderId="33" xfId="9" applyFont="1" applyFill="1" applyBorder="1"/>
    <xf numFmtId="0" fontId="3" fillId="20" borderId="21" xfId="9" applyFont="1" applyFill="1"/>
    <xf numFmtId="0" fontId="3" fillId="20" borderId="30" xfId="9" applyFont="1" applyFill="1" applyBorder="1"/>
    <xf numFmtId="0" fontId="3" fillId="20" borderId="31" xfId="9" applyFont="1" applyFill="1" applyBorder="1"/>
    <xf numFmtId="170" fontId="2" fillId="20" borderId="21" xfId="9" applyNumberFormat="1" applyFont="1" applyFill="1"/>
    <xf numFmtId="167" fontId="7" fillId="23" borderId="23" xfId="9" applyNumberFormat="1" applyFont="1" applyFill="1" applyBorder="1" applyAlignment="1" applyProtection="1">
      <alignment horizontal="center" vertical="center"/>
      <protection hidden="1"/>
    </xf>
    <xf numFmtId="167" fontId="7" fillId="23" borderId="53" xfId="9" applyNumberFormat="1" applyFont="1" applyFill="1" applyBorder="1" applyAlignment="1" applyProtection="1">
      <alignment horizontal="center" vertical="center"/>
      <protection hidden="1"/>
    </xf>
    <xf numFmtId="0" fontId="2" fillId="13" borderId="66" xfId="9" applyFont="1" applyFill="1" applyBorder="1" applyAlignment="1">
      <alignment horizontal="center" vertical="center" wrapText="1"/>
    </xf>
    <xf numFmtId="0" fontId="2" fillId="13" borderId="67" xfId="9" applyFont="1" applyFill="1" applyBorder="1" applyAlignment="1">
      <alignment horizontal="center" vertical="center" wrapText="1"/>
    </xf>
    <xf numFmtId="167" fontId="7" fillId="23" borderId="22" xfId="9" applyNumberFormat="1" applyFont="1" applyFill="1" applyBorder="1" applyAlignment="1" applyProtection="1">
      <alignment horizontal="center" vertical="center"/>
      <protection hidden="1"/>
    </xf>
    <xf numFmtId="0" fontId="7" fillId="20" borderId="4" xfId="9" applyFont="1" applyFill="1" applyBorder="1"/>
    <xf numFmtId="172" fontId="7" fillId="0" borderId="21" xfId="10" applyNumberFormat="1" applyFont="1" applyBorder="1" applyAlignment="1"/>
    <xf numFmtId="167" fontId="15" fillId="20" borderId="33" xfId="9" applyNumberFormat="1" applyFont="1" applyFill="1" applyBorder="1"/>
    <xf numFmtId="167" fontId="15" fillId="20" borderId="21" xfId="9" applyNumberFormat="1" applyFont="1" applyFill="1"/>
    <xf numFmtId="2" fontId="7" fillId="33" borderId="22" xfId="9" applyNumberFormat="1" applyFont="1" applyFill="1" applyBorder="1" applyProtection="1">
      <protection hidden="1"/>
    </xf>
    <xf numFmtId="2" fontId="7" fillId="23" borderId="26" xfId="9" applyNumberFormat="1" applyFont="1" applyFill="1" applyBorder="1" applyProtection="1">
      <protection hidden="1"/>
    </xf>
    <xf numFmtId="0" fontId="2" fillId="13" borderId="33" xfId="9" applyFont="1" applyFill="1" applyBorder="1" applyAlignment="1">
      <alignment horizontal="center" vertical="center" wrapText="1"/>
    </xf>
    <xf numFmtId="0" fontId="2" fillId="13" borderId="34" xfId="9" applyFont="1" applyFill="1" applyBorder="1" applyAlignment="1">
      <alignment horizontal="center" vertical="center" wrapText="1"/>
    </xf>
    <xf numFmtId="2" fontId="7" fillId="23" borderId="24" xfId="9" applyNumberFormat="1" applyFont="1" applyFill="1" applyBorder="1" applyProtection="1">
      <protection hidden="1"/>
    </xf>
    <xf numFmtId="0" fontId="2" fillId="32" borderId="33" xfId="9" applyFont="1" applyFill="1" applyBorder="1"/>
    <xf numFmtId="0" fontId="2" fillId="32" borderId="21" xfId="9" applyFont="1" applyFill="1"/>
    <xf numFmtId="0" fontId="2" fillId="6" borderId="21" xfId="9" applyFont="1" applyFill="1"/>
    <xf numFmtId="0" fontId="26" fillId="0" borderId="33" xfId="9" applyBorder="1" applyAlignment="1"/>
    <xf numFmtId="0" fontId="3" fillId="0" borderId="2" xfId="9" applyFont="1" applyBorder="1" applyAlignment="1"/>
    <xf numFmtId="0" fontId="3" fillId="0" borderId="6" xfId="9" applyFont="1" applyBorder="1" applyAlignment="1"/>
    <xf numFmtId="0" fontId="3" fillId="0" borderId="67" xfId="9" applyFont="1" applyBorder="1" applyAlignment="1"/>
    <xf numFmtId="0" fontId="3" fillId="25" borderId="6" xfId="9" applyFont="1" applyFill="1" applyBorder="1" applyAlignment="1"/>
    <xf numFmtId="0" fontId="15" fillId="0" borderId="24" xfId="9" applyFont="1" applyBorder="1" applyAlignment="1">
      <alignment horizontal="center" vertical="center"/>
    </xf>
    <xf numFmtId="0" fontId="12" fillId="14" borderId="22" xfId="9" applyFont="1" applyFill="1" applyBorder="1" applyAlignment="1">
      <alignment horizontal="center" vertical="center" wrapText="1"/>
    </xf>
    <xf numFmtId="0" fontId="5" fillId="14" borderId="22" xfId="9" applyFont="1" applyFill="1" applyBorder="1" applyAlignment="1">
      <alignment horizontal="center" vertical="center" wrapText="1"/>
    </xf>
    <xf numFmtId="0" fontId="5" fillId="17" borderId="22" xfId="9" applyFont="1" applyFill="1" applyBorder="1" applyAlignment="1">
      <alignment horizontal="center" vertical="center" wrapText="1"/>
    </xf>
    <xf numFmtId="0" fontId="5" fillId="16" borderId="22" xfId="9" applyFont="1" applyFill="1" applyBorder="1" applyAlignment="1">
      <alignment horizontal="center" vertical="center" wrapText="1"/>
    </xf>
    <xf numFmtId="0" fontId="5" fillId="16" borderId="45" xfId="9" applyFont="1" applyFill="1" applyBorder="1" applyAlignment="1">
      <alignment horizontal="center" vertical="center" wrapText="1"/>
    </xf>
    <xf numFmtId="0" fontId="5" fillId="0" borderId="24" xfId="9" applyFont="1" applyBorder="1" applyAlignment="1">
      <alignment horizontal="center" vertical="center"/>
    </xf>
    <xf numFmtId="0" fontId="5" fillId="0" borderId="22" xfId="9" applyFont="1" applyBorder="1" applyAlignment="1">
      <alignment horizontal="left" vertical="center" wrapText="1"/>
    </xf>
    <xf numFmtId="0" fontId="2" fillId="2" borderId="5" xfId="0" applyFont="1" applyFill="1" applyBorder="1"/>
    <xf numFmtId="0" fontId="7" fillId="0" borderId="28" xfId="0" applyFont="1" applyBorder="1" applyAlignment="1">
      <alignment horizontal="center"/>
    </xf>
    <xf numFmtId="0" fontId="7" fillId="34" borderId="22" xfId="0" applyFont="1" applyFill="1" applyBorder="1" applyAlignment="1">
      <alignment horizontal="center"/>
    </xf>
    <xf numFmtId="0" fontId="7" fillId="36" borderId="22" xfId="0" applyFont="1" applyFill="1" applyBorder="1" applyAlignment="1">
      <alignment horizontal="center"/>
    </xf>
    <xf numFmtId="0" fontId="7" fillId="25" borderId="28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174" fontId="7" fillId="36" borderId="22" xfId="0" applyNumberFormat="1" applyFont="1" applyFill="1" applyBorder="1" applyAlignment="1">
      <alignment horizontal="center"/>
    </xf>
  </cellXfs>
  <cellStyles count="12">
    <cellStyle name="Millares" xfId="3" builtinId="3"/>
    <cellStyle name="Moneda" xfId="1" builtinId="4"/>
    <cellStyle name="Moneda 2" xfId="5" xr:uid="{00000000-0005-0000-0000-000001000000}"/>
    <cellStyle name="Moneda 3" xfId="7" xr:uid="{00000000-0005-0000-0000-000030000000}"/>
    <cellStyle name="Moneda 4" xfId="10" xr:uid="{B0DD5945-143D-4621-A17E-1FB26632836A}"/>
    <cellStyle name="Normal" xfId="0" builtinId="0"/>
    <cellStyle name="Normal 2" xfId="2" xr:uid="{17A5A746-7871-4220-B207-01C7B53E2A3E}"/>
    <cellStyle name="Normal 2 2" xfId="6" xr:uid="{00000000-0005-0000-0000-000003000000}"/>
    <cellStyle name="Normal 3" xfId="4" xr:uid="{00000000-0005-0000-0000-000032000000}"/>
    <cellStyle name="Normal 4" xfId="8" xr:uid="{46674B12-05A3-4F10-8E8F-C9C765F55C93}"/>
    <cellStyle name="Normal 5" xfId="9" xr:uid="{AF1C3AB5-8A2E-4A6F-BB5A-2B6B7C38DDD0}"/>
    <cellStyle name="Porcentaje 2" xfId="11" xr:uid="{1F9401F1-0FE9-4D7A-A930-EB560722F461}"/>
  </cellStyles>
  <dxfs count="0"/>
  <tableStyles count="0" defaultTableStyle="TableStyleMedium2" defaultPivotStyle="PivotStyleLight16"/>
  <colors>
    <mruColors>
      <color rgb="FFD090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466725</xdr:colOff>
      <xdr:row>1</xdr:row>
      <xdr:rowOff>7144</xdr:rowOff>
    </xdr:from>
    <xdr:ext cx="2157412" cy="759619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4FA15DE6-F676-4616-95E9-B3ED852105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725" y="188119"/>
          <a:ext cx="2157412" cy="759619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466725</xdr:colOff>
      <xdr:row>1</xdr:row>
      <xdr:rowOff>7144</xdr:rowOff>
    </xdr:from>
    <xdr:ext cx="2157412" cy="759619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D84B38CB-7F5A-4A97-AF54-7DE135E5E10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725" y="188119"/>
          <a:ext cx="2157412" cy="759619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247650</xdr:colOff>
      <xdr:row>0</xdr:row>
      <xdr:rowOff>114300</xdr:rowOff>
    </xdr:from>
    <xdr:ext cx="1981200" cy="7048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92869</xdr:colOff>
      <xdr:row>1</xdr:row>
      <xdr:rowOff>19050</xdr:rowOff>
    </xdr:from>
    <xdr:ext cx="1981200" cy="704850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CAF9BD48-74B8-44AC-B85E-46D4EB66C07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6307" y="209550"/>
          <a:ext cx="1981200" cy="7048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178594</xdr:rowOff>
    </xdr:from>
    <xdr:ext cx="2157412" cy="759619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B6EE177B-3CA6-4423-9A7F-7D8366D4FF6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5350" y="178594"/>
          <a:ext cx="2157412" cy="759619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247650</xdr:colOff>
      <xdr:row>0</xdr:row>
      <xdr:rowOff>114300</xdr:rowOff>
    </xdr:from>
    <xdr:ext cx="1981200" cy="7048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95913C82-C169-432C-8AA7-B66EFCF72E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025" y="114300"/>
          <a:ext cx="1981200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447676</xdr:colOff>
      <xdr:row>6</xdr:row>
      <xdr:rowOff>66675</xdr:rowOff>
    </xdr:from>
    <xdr:ext cx="2838450" cy="838299"/>
    <xdr:pic>
      <xdr:nvPicPr>
        <xdr:cNvPr id="3" name="Imagen 2">
          <a:extLst>
            <a:ext uri="{FF2B5EF4-FFF2-40B4-BE49-F238E27FC236}">
              <a16:creationId xmlns:a16="http://schemas.microsoft.com/office/drawing/2014/main" id="{019ACB43-A6A3-499E-B47A-FADB1F194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77176" y="1438275"/>
          <a:ext cx="2838450" cy="838299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0</xdr:row>
      <xdr:rowOff>114300</xdr:rowOff>
    </xdr:from>
    <xdr:ext cx="1981200" cy="7048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6A319A66-187B-4879-BBC6-C0BA4FCC3D2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5375" y="114300"/>
          <a:ext cx="1981200" cy="704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D3146-873D-4893-B672-B454EB700435}">
  <dimension ref="A1:H25"/>
  <sheetViews>
    <sheetView zoomScale="80" zoomScaleNormal="80" workbookViewId="0">
      <selection activeCell="A26" sqref="A26"/>
    </sheetView>
  </sheetViews>
  <sheetFormatPr defaultColWidth="15.25" defaultRowHeight="14.25"/>
  <cols>
    <col min="1" max="1" width="41.75" style="100" customWidth="1"/>
    <col min="2" max="2" width="15.25" style="100"/>
    <col min="3" max="3" width="19.5" style="100" customWidth="1"/>
    <col min="4" max="4" width="15.25" style="100"/>
    <col min="5" max="5" width="21.625" style="100" customWidth="1"/>
    <col min="6" max="6" width="15.25" style="100"/>
    <col min="7" max="7" width="26.25" style="100" customWidth="1"/>
    <col min="8" max="16384" width="15.25" style="100"/>
  </cols>
  <sheetData>
    <row r="1" spans="1:8">
      <c r="A1" s="264"/>
      <c r="B1" s="191"/>
      <c r="C1" s="191"/>
      <c r="D1" s="191"/>
      <c r="E1" s="191"/>
      <c r="F1" s="265"/>
      <c r="G1" s="265"/>
      <c r="H1" s="266"/>
    </row>
    <row r="2" spans="1:8" ht="23.25" customHeight="1">
      <c r="A2" s="192"/>
      <c r="B2" s="205" t="s">
        <v>0</v>
      </c>
      <c r="C2" s="205"/>
      <c r="D2" s="205"/>
      <c r="E2" s="205"/>
      <c r="F2" s="205"/>
      <c r="G2" s="205"/>
      <c r="H2" s="206"/>
    </row>
    <row r="3" spans="1:8">
      <c r="A3" s="192"/>
      <c r="B3" s="267"/>
      <c r="C3" s="267"/>
      <c r="D3" s="267"/>
      <c r="E3" s="267"/>
      <c r="F3" s="268"/>
      <c r="G3" s="268"/>
      <c r="H3" s="269"/>
    </row>
    <row r="4" spans="1:8" ht="24" customHeight="1">
      <c r="A4" s="192"/>
      <c r="B4" s="267"/>
      <c r="C4" s="267"/>
      <c r="D4" s="267"/>
      <c r="E4" s="267"/>
      <c r="F4" s="268"/>
      <c r="G4" s="268"/>
      <c r="H4" s="269"/>
    </row>
    <row r="5" spans="1:8">
      <c r="A5" s="270"/>
      <c r="B5" s="267"/>
      <c r="C5" s="267"/>
      <c r="D5" s="267"/>
      <c r="E5" s="267"/>
      <c r="F5" s="268"/>
      <c r="G5" s="268"/>
      <c r="H5" s="269"/>
    </row>
    <row r="6" spans="1:8" ht="15.75" customHeight="1">
      <c r="A6" s="271" t="s">
        <v>1</v>
      </c>
      <c r="B6" s="272"/>
      <c r="C6" s="272"/>
      <c r="D6" s="272"/>
      <c r="E6" s="272"/>
      <c r="F6" s="272"/>
      <c r="G6" s="272"/>
      <c r="H6" s="269"/>
    </row>
    <row r="7" spans="1:8">
      <c r="A7" s="60"/>
      <c r="B7" s="101"/>
      <c r="C7" s="101"/>
      <c r="D7" s="101"/>
      <c r="E7" s="101"/>
      <c r="F7" s="63"/>
      <c r="G7" s="63"/>
      <c r="H7" s="269"/>
    </row>
    <row r="8" spans="1:8" ht="44.25" customHeight="1">
      <c r="A8" s="273" t="s">
        <v>2</v>
      </c>
      <c r="B8" s="207" t="s">
        <v>3</v>
      </c>
      <c r="C8" s="208"/>
      <c r="D8" s="209" t="s">
        <v>4</v>
      </c>
      <c r="E8" s="210"/>
      <c r="F8" s="211" t="s">
        <v>5</v>
      </c>
      <c r="G8" s="212"/>
      <c r="H8" s="269"/>
    </row>
    <row r="9" spans="1:8" ht="32.25" thickBot="1">
      <c r="A9" s="274"/>
      <c r="B9" s="102" t="s">
        <v>6</v>
      </c>
      <c r="C9" s="102" t="s">
        <v>7</v>
      </c>
      <c r="D9" s="103" t="s">
        <v>6</v>
      </c>
      <c r="E9" s="103" t="s">
        <v>7</v>
      </c>
      <c r="F9" s="104" t="s">
        <v>6</v>
      </c>
      <c r="G9" s="104" t="s">
        <v>7</v>
      </c>
      <c r="H9" s="269"/>
    </row>
    <row r="10" spans="1:8" ht="73.5" customHeight="1">
      <c r="A10" s="275" t="s">
        <v>8</v>
      </c>
      <c r="B10" s="276" t="s">
        <v>9</v>
      </c>
      <c r="C10" s="277" t="s">
        <v>10</v>
      </c>
      <c r="D10" s="278" t="s">
        <v>9</v>
      </c>
      <c r="E10" s="279" t="s">
        <v>11</v>
      </c>
      <c r="F10" s="280" t="s">
        <v>9</v>
      </c>
      <c r="G10" s="281" t="s">
        <v>12</v>
      </c>
      <c r="H10" s="269"/>
    </row>
    <row r="11" spans="1:8">
      <c r="A11" s="282" t="s">
        <v>13</v>
      </c>
      <c r="B11" s="283" t="s">
        <v>14</v>
      </c>
      <c r="C11" s="284"/>
      <c r="D11" s="285" t="s">
        <v>14</v>
      </c>
      <c r="E11" s="286"/>
      <c r="F11" s="287" t="s">
        <v>15</v>
      </c>
      <c r="G11" s="287"/>
      <c r="H11" s="269"/>
    </row>
    <row r="12" spans="1:8">
      <c r="A12" s="282" t="s">
        <v>16</v>
      </c>
      <c r="B12" s="283">
        <v>2007121</v>
      </c>
      <c r="C12" s="284"/>
      <c r="D12" s="288">
        <v>27049</v>
      </c>
      <c r="E12" s="289"/>
      <c r="F12" s="290" t="s">
        <v>17</v>
      </c>
      <c r="G12" s="291"/>
      <c r="H12" s="269"/>
    </row>
    <row r="13" spans="1:8">
      <c r="A13" s="282" t="s">
        <v>18</v>
      </c>
      <c r="B13" s="283" t="s">
        <v>19</v>
      </c>
      <c r="C13" s="284"/>
      <c r="D13" s="285" t="s">
        <v>20</v>
      </c>
      <c r="E13" s="286"/>
      <c r="F13" s="292" t="s">
        <v>21</v>
      </c>
      <c r="G13" s="293"/>
      <c r="H13" s="269"/>
    </row>
    <row r="14" spans="1:8" ht="15" thickBot="1">
      <c r="A14" s="294" t="s">
        <v>22</v>
      </c>
      <c r="B14" s="295" t="s">
        <v>22</v>
      </c>
      <c r="C14" s="296"/>
      <c r="D14" s="297" t="s">
        <v>22</v>
      </c>
      <c r="E14" s="298"/>
      <c r="F14" s="299" t="s">
        <v>22</v>
      </c>
      <c r="G14" s="300"/>
      <c r="H14" s="269"/>
    </row>
    <row r="15" spans="1:8" ht="73.5" customHeight="1">
      <c r="A15" s="301" t="s">
        <v>23</v>
      </c>
      <c r="B15" s="276" t="s">
        <v>9</v>
      </c>
      <c r="C15" s="277" t="s">
        <v>24</v>
      </c>
      <c r="D15" s="278" t="s">
        <v>9</v>
      </c>
      <c r="E15" s="279" t="s">
        <v>25</v>
      </c>
      <c r="F15" s="280" t="s">
        <v>9</v>
      </c>
      <c r="G15" s="281" t="s">
        <v>12</v>
      </c>
      <c r="H15" s="269"/>
    </row>
    <row r="16" spans="1:8">
      <c r="A16" s="282" t="s">
        <v>13</v>
      </c>
      <c r="B16" s="283" t="s">
        <v>26</v>
      </c>
      <c r="C16" s="284"/>
      <c r="D16" s="302" t="s">
        <v>15</v>
      </c>
      <c r="E16" s="302"/>
      <c r="F16" s="292" t="s">
        <v>27</v>
      </c>
      <c r="G16" s="293"/>
      <c r="H16" s="269"/>
    </row>
    <row r="17" spans="1:8">
      <c r="A17" s="282" t="s">
        <v>16</v>
      </c>
      <c r="B17" s="303" t="s">
        <v>28</v>
      </c>
      <c r="C17" s="304"/>
      <c r="D17" s="285" t="s">
        <v>29</v>
      </c>
      <c r="E17" s="286"/>
      <c r="F17" s="292">
        <v>22700</v>
      </c>
      <c r="G17" s="293"/>
      <c r="H17" s="269"/>
    </row>
    <row r="18" spans="1:8">
      <c r="A18" s="282" t="s">
        <v>18</v>
      </c>
      <c r="B18" s="303" t="s">
        <v>30</v>
      </c>
      <c r="C18" s="304"/>
      <c r="D18" s="285" t="s">
        <v>31</v>
      </c>
      <c r="E18" s="286"/>
      <c r="F18" s="292" t="s">
        <v>32</v>
      </c>
      <c r="G18" s="293"/>
      <c r="H18" s="269"/>
    </row>
    <row r="19" spans="1:8" ht="15" thickBot="1">
      <c r="A19" s="294" t="s">
        <v>33</v>
      </c>
      <c r="B19" s="305">
        <v>520000000</v>
      </c>
      <c r="C19" s="305"/>
      <c r="D19" s="306">
        <v>520000000</v>
      </c>
      <c r="E19" s="307"/>
      <c r="F19" s="308">
        <v>5000000000</v>
      </c>
      <c r="G19" s="309"/>
      <c r="H19" s="269"/>
    </row>
    <row r="20" spans="1:8" ht="69.75" customHeight="1">
      <c r="A20" s="310" t="s">
        <v>34</v>
      </c>
      <c r="B20" s="276" t="s">
        <v>9</v>
      </c>
      <c r="C20" s="277" t="s">
        <v>35</v>
      </c>
      <c r="D20" s="278" t="s">
        <v>9</v>
      </c>
      <c r="E20" s="311" t="s">
        <v>36</v>
      </c>
      <c r="F20" s="280" t="s">
        <v>9</v>
      </c>
      <c r="G20" s="281" t="s">
        <v>12</v>
      </c>
      <c r="H20" s="269"/>
    </row>
    <row r="21" spans="1:8">
      <c r="A21" s="282" t="s">
        <v>13</v>
      </c>
      <c r="B21" s="312" t="s">
        <v>15</v>
      </c>
      <c r="C21" s="312"/>
      <c r="D21" s="302" t="s">
        <v>15</v>
      </c>
      <c r="E21" s="285"/>
      <c r="F21" s="287" t="s">
        <v>37</v>
      </c>
      <c r="G21" s="287"/>
      <c r="H21" s="269"/>
    </row>
    <row r="22" spans="1:8">
      <c r="A22" s="282" t="s">
        <v>16</v>
      </c>
      <c r="B22" s="312" t="s">
        <v>38</v>
      </c>
      <c r="C22" s="312"/>
      <c r="D22" s="313" t="s">
        <v>39</v>
      </c>
      <c r="E22" s="314"/>
      <c r="F22" s="315" t="s">
        <v>40</v>
      </c>
      <c r="G22" s="315"/>
      <c r="H22" s="269"/>
    </row>
    <row r="23" spans="1:8">
      <c r="A23" s="282" t="s">
        <v>41</v>
      </c>
      <c r="B23" s="312" t="s">
        <v>42</v>
      </c>
      <c r="C23" s="312"/>
      <c r="D23" s="316" t="s">
        <v>43</v>
      </c>
      <c r="E23" s="317"/>
      <c r="F23" s="287" t="s">
        <v>44</v>
      </c>
      <c r="G23" s="287"/>
      <c r="H23" s="269"/>
    </row>
    <row r="24" spans="1:8" ht="15.75" customHeight="1" thickBot="1">
      <c r="A24" s="294" t="s">
        <v>45</v>
      </c>
      <c r="B24" s="318">
        <v>117482174.3</v>
      </c>
      <c r="C24" s="318"/>
      <c r="D24" s="319">
        <v>117482174.3</v>
      </c>
      <c r="E24" s="320"/>
      <c r="F24" s="321">
        <v>117482174.3</v>
      </c>
      <c r="G24" s="322"/>
      <c r="H24" s="269"/>
    </row>
    <row r="25" spans="1:8" ht="15.75" customHeight="1" thickBot="1">
      <c r="A25" s="323"/>
      <c r="B25" s="324" t="s">
        <v>46</v>
      </c>
      <c r="C25" s="324"/>
      <c r="D25" s="324" t="s">
        <v>46</v>
      </c>
      <c r="E25" s="324"/>
      <c r="F25" s="324" t="s">
        <v>46</v>
      </c>
      <c r="G25" s="324"/>
      <c r="H25" s="325"/>
    </row>
  </sheetData>
  <mergeCells count="45">
    <mergeCell ref="B14:C14"/>
    <mergeCell ref="D14:E14"/>
    <mergeCell ref="F14:G14"/>
    <mergeCell ref="B16:C16"/>
    <mergeCell ref="D16:E16"/>
    <mergeCell ref="F16:G16"/>
    <mergeCell ref="B13:C13"/>
    <mergeCell ref="D13:E13"/>
    <mergeCell ref="F13:G13"/>
    <mergeCell ref="B2:H2"/>
    <mergeCell ref="A6:G6"/>
    <mergeCell ref="A8:A9"/>
    <mergeCell ref="B8:C8"/>
    <mergeCell ref="D8:E8"/>
    <mergeCell ref="F8:G8"/>
    <mergeCell ref="B11:C11"/>
    <mergeCell ref="D11:E11"/>
    <mergeCell ref="F11:G11"/>
    <mergeCell ref="B12:C12"/>
    <mergeCell ref="D12:E12"/>
    <mergeCell ref="F12:G12"/>
    <mergeCell ref="B18:C18"/>
    <mergeCell ref="D18:E18"/>
    <mergeCell ref="F18:G18"/>
    <mergeCell ref="B17:C17"/>
    <mergeCell ref="D17:E17"/>
    <mergeCell ref="F17:G17"/>
    <mergeCell ref="B21:C21"/>
    <mergeCell ref="D21:E21"/>
    <mergeCell ref="F21:G21"/>
    <mergeCell ref="B19:C19"/>
    <mergeCell ref="D19:E19"/>
    <mergeCell ref="F19:G19"/>
    <mergeCell ref="B23:C23"/>
    <mergeCell ref="D23:E23"/>
    <mergeCell ref="F23:G23"/>
    <mergeCell ref="B22:C22"/>
    <mergeCell ref="D22:E22"/>
    <mergeCell ref="F22:G22"/>
    <mergeCell ref="B25:C25"/>
    <mergeCell ref="D25:E25"/>
    <mergeCell ref="F25:G25"/>
    <mergeCell ref="B24:C24"/>
    <mergeCell ref="D24:E24"/>
    <mergeCell ref="F24:G24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CB75E-D670-4242-80BE-9199086622D8}">
  <dimension ref="A1:H12"/>
  <sheetViews>
    <sheetView topLeftCell="A3" zoomScale="80" zoomScaleNormal="80" workbookViewId="0">
      <selection activeCell="A11" sqref="A11"/>
    </sheetView>
  </sheetViews>
  <sheetFormatPr defaultColWidth="15.25" defaultRowHeight="14.25"/>
  <cols>
    <col min="1" max="1" width="41.75" style="100" customWidth="1"/>
    <col min="2" max="2" width="15.25" style="100"/>
    <col min="3" max="3" width="19.5" style="100" customWidth="1"/>
    <col min="4" max="4" width="15.25" style="100"/>
    <col min="5" max="5" width="27.375" style="100" customWidth="1"/>
    <col min="6" max="6" width="15.25" style="100"/>
    <col min="7" max="7" width="31" style="100" customWidth="1"/>
    <col min="8" max="16384" width="15.25" style="100"/>
  </cols>
  <sheetData>
    <row r="1" spans="1:8">
      <c r="A1" s="264"/>
      <c r="B1" s="191"/>
      <c r="C1" s="191"/>
      <c r="D1" s="191"/>
      <c r="E1" s="191"/>
      <c r="F1" s="265"/>
      <c r="G1" s="265"/>
      <c r="H1" s="266"/>
    </row>
    <row r="2" spans="1:8" ht="23.25" customHeight="1">
      <c r="A2" s="192"/>
      <c r="B2" s="205" t="s">
        <v>0</v>
      </c>
      <c r="C2" s="205"/>
      <c r="D2" s="205"/>
      <c r="E2" s="205"/>
      <c r="F2" s="205"/>
      <c r="G2" s="205"/>
      <c r="H2" s="206"/>
    </row>
    <row r="3" spans="1:8">
      <c r="A3" s="192"/>
      <c r="B3" s="267"/>
      <c r="C3" s="267"/>
      <c r="D3" s="267"/>
      <c r="E3" s="267"/>
      <c r="F3" s="268"/>
      <c r="G3" s="268"/>
      <c r="H3" s="269"/>
    </row>
    <row r="4" spans="1:8" ht="24" customHeight="1">
      <c r="A4" s="192"/>
      <c r="B4" s="267"/>
      <c r="C4" s="267"/>
      <c r="D4" s="267"/>
      <c r="E4" s="267"/>
      <c r="F4" s="268"/>
      <c r="G4" s="268"/>
      <c r="H4" s="269"/>
    </row>
    <row r="5" spans="1:8">
      <c r="A5" s="270"/>
      <c r="B5" s="267"/>
      <c r="C5" s="267"/>
      <c r="D5" s="267"/>
      <c r="E5" s="267"/>
      <c r="F5" s="268"/>
      <c r="G5" s="268"/>
      <c r="H5" s="269"/>
    </row>
    <row r="6" spans="1:8" ht="15.75" customHeight="1">
      <c r="A6" s="271" t="s">
        <v>47</v>
      </c>
      <c r="B6" s="272"/>
      <c r="C6" s="272"/>
      <c r="D6" s="272"/>
      <c r="E6" s="272"/>
      <c r="F6" s="272"/>
      <c r="G6" s="272"/>
      <c r="H6" s="269"/>
    </row>
    <row r="7" spans="1:8">
      <c r="A7" s="60"/>
      <c r="B7" s="101"/>
      <c r="C7" s="101"/>
      <c r="D7" s="101"/>
      <c r="E7" s="101"/>
      <c r="F7" s="63"/>
      <c r="G7" s="63"/>
      <c r="H7" s="269"/>
    </row>
    <row r="8" spans="1:8" ht="44.25" customHeight="1">
      <c r="A8" s="273" t="s">
        <v>48</v>
      </c>
      <c r="B8" s="207" t="s">
        <v>3</v>
      </c>
      <c r="C8" s="208"/>
      <c r="D8" s="209" t="s">
        <v>4</v>
      </c>
      <c r="E8" s="210"/>
      <c r="F8" s="211" t="s">
        <v>5</v>
      </c>
      <c r="G8" s="212"/>
      <c r="H8" s="269"/>
    </row>
    <row r="9" spans="1:8" ht="16.5" thickBot="1">
      <c r="A9" s="274"/>
      <c r="B9" s="102" t="s">
        <v>49</v>
      </c>
      <c r="C9" s="102" t="s">
        <v>7</v>
      </c>
      <c r="D9" s="103" t="s">
        <v>49</v>
      </c>
      <c r="E9" s="103" t="s">
        <v>7</v>
      </c>
      <c r="F9" s="117" t="s">
        <v>49</v>
      </c>
      <c r="G9" s="117" t="s">
        <v>7</v>
      </c>
      <c r="H9" s="269"/>
    </row>
    <row r="10" spans="1:8" ht="96" customHeight="1" thickBot="1">
      <c r="A10" s="326">
        <v>921215</v>
      </c>
      <c r="B10" s="276" t="s">
        <v>9</v>
      </c>
      <c r="C10" s="277" t="s">
        <v>50</v>
      </c>
      <c r="D10" s="278" t="s">
        <v>9</v>
      </c>
      <c r="E10" s="189" t="s">
        <v>51</v>
      </c>
      <c r="F10" s="327" t="s">
        <v>9</v>
      </c>
      <c r="G10" s="328" t="s">
        <v>52</v>
      </c>
      <c r="H10" s="269"/>
    </row>
    <row r="11" spans="1:8" ht="117" customHeight="1">
      <c r="A11" s="329">
        <v>921217</v>
      </c>
      <c r="B11" s="276" t="s">
        <v>9</v>
      </c>
      <c r="C11" s="277" t="s">
        <v>50</v>
      </c>
      <c r="D11" s="278" t="s">
        <v>9</v>
      </c>
      <c r="E11" s="189" t="s">
        <v>51</v>
      </c>
      <c r="F11" s="327" t="s">
        <v>9</v>
      </c>
      <c r="G11" s="328" t="s">
        <v>52</v>
      </c>
      <c r="H11" s="269"/>
    </row>
    <row r="12" spans="1:8" ht="15.75" customHeight="1" thickBot="1">
      <c r="A12" s="323"/>
      <c r="B12" s="324" t="s">
        <v>46</v>
      </c>
      <c r="C12" s="324"/>
      <c r="D12" s="324" t="s">
        <v>46</v>
      </c>
      <c r="E12" s="324"/>
      <c r="F12" s="324" t="s">
        <v>46</v>
      </c>
      <c r="G12" s="324"/>
      <c r="H12" s="325"/>
    </row>
  </sheetData>
  <mergeCells count="9">
    <mergeCell ref="B12:C12"/>
    <mergeCell ref="D12:E12"/>
    <mergeCell ref="F12:G12"/>
    <mergeCell ref="B2:H2"/>
    <mergeCell ref="A6:G6"/>
    <mergeCell ref="A8:A9"/>
    <mergeCell ref="B8:C8"/>
    <mergeCell ref="D8:E8"/>
    <mergeCell ref="F8:G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0"/>
  <sheetViews>
    <sheetView topLeftCell="A9" zoomScale="70" zoomScaleNormal="70" workbookViewId="0">
      <selection activeCell="G20" sqref="G20"/>
    </sheetView>
  </sheetViews>
  <sheetFormatPr defaultColWidth="12.625" defaultRowHeight="15" customHeight="1"/>
  <cols>
    <col min="1" max="1" width="20.5" customWidth="1"/>
    <col min="2" max="2" width="21" customWidth="1"/>
    <col min="3" max="3" width="33.375" customWidth="1"/>
    <col min="4" max="4" width="15.625" customWidth="1"/>
    <col min="5" max="5" width="9.5" customWidth="1"/>
    <col min="6" max="6" width="18.75" customWidth="1"/>
    <col min="7" max="7" width="16.625" customWidth="1"/>
    <col min="8" max="8" width="10.125" customWidth="1"/>
    <col min="9" max="9" width="9.625" customWidth="1"/>
    <col min="10" max="10" width="20" customWidth="1"/>
    <col min="11" max="11" width="13.5" customWidth="1"/>
    <col min="12" max="12" width="25.625" customWidth="1"/>
    <col min="13" max="26" width="9.375" customWidth="1"/>
  </cols>
  <sheetData>
    <row r="1" spans="1:26">
      <c r="A1" s="330"/>
      <c r="B1" s="331"/>
      <c r="C1" s="331"/>
      <c r="D1" s="331"/>
      <c r="E1" s="331"/>
      <c r="F1" s="331"/>
      <c r="G1" s="331"/>
      <c r="H1" s="48"/>
      <c r="I1" s="48"/>
      <c r="J1" s="48"/>
      <c r="K1" s="48"/>
      <c r="L1" s="48"/>
      <c r="M1" s="49"/>
    </row>
    <row r="2" spans="1:26" ht="23.25">
      <c r="A2" s="332"/>
      <c r="B2" s="333"/>
      <c r="C2" s="333"/>
      <c r="D2" s="333"/>
      <c r="E2" s="333"/>
      <c r="F2" s="333"/>
      <c r="G2" s="333"/>
      <c r="H2" s="222"/>
      <c r="I2" s="334"/>
      <c r="J2" s="25"/>
      <c r="K2" s="25"/>
      <c r="L2" s="25"/>
      <c r="M2" s="50"/>
    </row>
    <row r="3" spans="1:26">
      <c r="A3" s="332"/>
      <c r="B3" s="333"/>
      <c r="C3" s="333"/>
      <c r="D3" s="333"/>
      <c r="E3" s="333"/>
      <c r="F3" s="333"/>
      <c r="G3" s="333"/>
      <c r="H3" s="35"/>
      <c r="I3" s="35"/>
      <c r="J3" s="25"/>
      <c r="K3" s="25"/>
      <c r="L3" s="25"/>
      <c r="M3" s="50"/>
    </row>
    <row r="4" spans="1:26" ht="24" customHeight="1">
      <c r="A4" s="332"/>
      <c r="B4" s="333"/>
      <c r="C4" s="333"/>
      <c r="D4" s="333"/>
      <c r="E4" s="333"/>
      <c r="F4" s="333"/>
      <c r="G4" s="333"/>
      <c r="H4" s="223"/>
      <c r="I4" s="334"/>
      <c r="J4" s="25"/>
      <c r="K4" s="25"/>
      <c r="L4" s="25"/>
      <c r="M4" s="50"/>
    </row>
    <row r="5" spans="1:26">
      <c r="A5" s="51"/>
      <c r="B5" s="52"/>
      <c r="C5" s="52"/>
      <c r="D5" s="52"/>
      <c r="E5" s="52"/>
      <c r="F5" s="52"/>
      <c r="G5" s="52"/>
      <c r="H5" s="2"/>
      <c r="I5" s="2"/>
      <c r="J5" s="2"/>
      <c r="K5" s="2"/>
      <c r="L5" s="2"/>
      <c r="M5" s="53"/>
    </row>
    <row r="6" spans="1:26">
      <c r="A6" s="54"/>
      <c r="B6" s="335" t="s">
        <v>53</v>
      </c>
      <c r="C6" s="336"/>
      <c r="D6" s="336"/>
      <c r="E6" s="336"/>
      <c r="F6" s="336"/>
      <c r="G6" s="336"/>
      <c r="H6" s="26"/>
      <c r="I6" s="26"/>
      <c r="J6" s="26"/>
      <c r="K6" s="26"/>
      <c r="L6" s="26"/>
      <c r="M6" s="55"/>
    </row>
    <row r="7" spans="1:26" ht="14.25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8"/>
    </row>
    <row r="8" spans="1:26" ht="15" customHeight="1">
      <c r="A8" s="56"/>
      <c r="B8" s="57"/>
      <c r="C8" s="59" t="s">
        <v>54</v>
      </c>
      <c r="D8" s="57"/>
      <c r="E8" s="57"/>
      <c r="F8" s="57"/>
      <c r="G8" s="57"/>
      <c r="H8" s="57"/>
      <c r="I8" s="57"/>
      <c r="J8" s="57"/>
      <c r="K8" s="57"/>
      <c r="L8" s="57"/>
      <c r="M8" s="58"/>
    </row>
    <row r="9" spans="1:26">
      <c r="A9" s="60"/>
      <c r="B9" s="61" t="s">
        <v>55</v>
      </c>
      <c r="C9" s="3">
        <v>0.2</v>
      </c>
      <c r="D9" s="62"/>
      <c r="E9" s="62"/>
      <c r="F9" s="62"/>
      <c r="G9" s="62"/>
      <c r="H9" s="62"/>
      <c r="I9" s="62"/>
      <c r="J9" s="63"/>
      <c r="K9" s="63"/>
      <c r="L9" s="63"/>
      <c r="M9" s="64"/>
      <c r="N9" s="4"/>
      <c r="O9" s="4"/>
      <c r="P9" s="4"/>
      <c r="Q9" s="4"/>
      <c r="R9" s="4"/>
      <c r="S9" s="4"/>
      <c r="T9" s="4"/>
    </row>
    <row r="10" spans="1:26" ht="15.75">
      <c r="A10" s="60"/>
      <c r="B10" s="30">
        <v>1174821743</v>
      </c>
      <c r="C10" s="5">
        <f>B10*C9</f>
        <v>234964348.60000002</v>
      </c>
      <c r="D10" s="65"/>
      <c r="E10" s="65"/>
      <c r="F10" s="65"/>
      <c r="G10" s="65"/>
      <c r="H10" s="65"/>
      <c r="I10" s="65"/>
      <c r="J10" s="63"/>
      <c r="K10" s="63"/>
      <c r="L10" s="63"/>
      <c r="M10" s="64"/>
      <c r="N10" s="4"/>
      <c r="O10" s="4"/>
      <c r="P10" s="4"/>
      <c r="Q10" s="4"/>
      <c r="R10" s="4"/>
      <c r="S10" s="4"/>
      <c r="T10" s="4"/>
    </row>
    <row r="11" spans="1:26" ht="15.75" customHeight="1">
      <c r="A11" s="60"/>
      <c r="B11" s="66"/>
      <c r="C11" s="66"/>
      <c r="D11" s="224" t="s">
        <v>3</v>
      </c>
      <c r="E11" s="337"/>
      <c r="F11" s="338"/>
      <c r="G11" s="213" t="s">
        <v>56</v>
      </c>
      <c r="H11" s="337"/>
      <c r="I11" s="338"/>
      <c r="J11" s="213" t="s">
        <v>57</v>
      </c>
      <c r="K11" s="337"/>
      <c r="L11" s="338"/>
      <c r="M11" s="6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31.5" customHeight="1">
      <c r="A12" s="67" t="s">
        <v>58</v>
      </c>
      <c r="B12" s="6" t="s">
        <v>59</v>
      </c>
      <c r="C12" s="6" t="s">
        <v>60</v>
      </c>
      <c r="D12" s="7" t="s">
        <v>61</v>
      </c>
      <c r="E12" s="8" t="s">
        <v>62</v>
      </c>
      <c r="F12" s="8" t="s">
        <v>7</v>
      </c>
      <c r="G12" s="9" t="s">
        <v>61</v>
      </c>
      <c r="H12" s="10" t="s">
        <v>62</v>
      </c>
      <c r="I12" s="10" t="s">
        <v>7</v>
      </c>
      <c r="J12" s="9" t="s">
        <v>61</v>
      </c>
      <c r="K12" s="10" t="s">
        <v>62</v>
      </c>
      <c r="L12" s="10" t="s">
        <v>7</v>
      </c>
      <c r="M12" s="6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>
      <c r="A13" s="218" t="s">
        <v>63</v>
      </c>
      <c r="B13" s="219" t="s">
        <v>64</v>
      </c>
      <c r="C13" s="219" t="s">
        <v>65</v>
      </c>
      <c r="D13" s="220">
        <v>5</v>
      </c>
      <c r="E13" s="221" t="str">
        <f>IF($D$13&gt;=2,"SI","NO")</f>
        <v>SI</v>
      </c>
      <c r="F13" s="228" t="s">
        <v>66</v>
      </c>
      <c r="G13" s="216">
        <v>2.12</v>
      </c>
      <c r="H13" s="217" t="str">
        <f>IF($G$13&gt;=2,"SI","NO")</f>
        <v>SI</v>
      </c>
      <c r="I13" s="217">
        <v>4</v>
      </c>
      <c r="J13" s="216">
        <v>2.2000000000000002</v>
      </c>
      <c r="K13" s="217" t="str">
        <f>IF($G$13&gt;=2,"SI","NO")</f>
        <v>SI</v>
      </c>
      <c r="L13" s="217" t="s">
        <v>67</v>
      </c>
      <c r="M13" s="6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9" customHeight="1">
      <c r="A14" s="339"/>
      <c r="B14" s="340"/>
      <c r="C14" s="340"/>
      <c r="D14" s="340"/>
      <c r="E14" s="340"/>
      <c r="F14" s="229"/>
      <c r="G14" s="340"/>
      <c r="H14" s="340"/>
      <c r="I14" s="340"/>
      <c r="J14" s="340"/>
      <c r="K14" s="340"/>
      <c r="L14" s="340"/>
      <c r="M14" s="6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>
      <c r="A15" s="225" t="s">
        <v>68</v>
      </c>
      <c r="B15" s="226" t="s">
        <v>69</v>
      </c>
      <c r="C15" s="219" t="s">
        <v>70</v>
      </c>
      <c r="D15" s="220">
        <v>0.33</v>
      </c>
      <c r="E15" s="221" t="str">
        <f>IF($D$15&lt;=0.6,"SI","NO")</f>
        <v>SI</v>
      </c>
      <c r="F15" s="228" t="s">
        <v>66</v>
      </c>
      <c r="G15" s="216">
        <v>0.51</v>
      </c>
      <c r="H15" s="217" t="str">
        <f>IF($G$15&lt;=0.6,"SI","NO")</f>
        <v>SI</v>
      </c>
      <c r="I15" s="217">
        <v>4</v>
      </c>
      <c r="J15" s="216">
        <v>0.48</v>
      </c>
      <c r="K15" s="217" t="str">
        <f>IF($G$15&lt;=0.6,"SI","NO")</f>
        <v>SI</v>
      </c>
      <c r="L15" s="217" t="s">
        <v>67</v>
      </c>
      <c r="M15" s="6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41.25" customHeight="1">
      <c r="A16" s="339"/>
      <c r="B16" s="340"/>
      <c r="C16" s="340"/>
      <c r="D16" s="340"/>
      <c r="E16" s="340"/>
      <c r="F16" s="229"/>
      <c r="G16" s="340"/>
      <c r="H16" s="340"/>
      <c r="I16" s="340"/>
      <c r="J16" s="340"/>
      <c r="K16" s="340"/>
      <c r="L16" s="340"/>
      <c r="M16" s="6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58.5" customHeight="1">
      <c r="A17" s="68" t="s">
        <v>54</v>
      </c>
      <c r="B17" s="11" t="s">
        <v>71</v>
      </c>
      <c r="C17" s="11" t="s">
        <v>72</v>
      </c>
      <c r="D17" s="12">
        <f>55888309000-11157781000</f>
        <v>44730528000</v>
      </c>
      <c r="E17" s="13" t="str">
        <f>IF($D$17&gt;$C$10,"SI","NO")</f>
        <v>SI</v>
      </c>
      <c r="F17" s="14" t="s">
        <v>66</v>
      </c>
      <c r="G17" s="188">
        <f>18262203141-8507956761</f>
        <v>9754246380</v>
      </c>
      <c r="H17" s="15" t="str">
        <f>IF($G$17&gt;$C$10,"SI","NO")</f>
        <v>SI</v>
      </c>
      <c r="I17" s="151">
        <v>4</v>
      </c>
      <c r="J17" s="188">
        <f>42171835214-19164182677</f>
        <v>23007652537</v>
      </c>
      <c r="K17" s="15" t="str">
        <f>IF($G$17&gt;$C$10,"SI","NO")</f>
        <v>SI</v>
      </c>
      <c r="L17" s="16" t="s">
        <v>67</v>
      </c>
      <c r="M17" s="6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0" customHeight="1" thickBot="1">
      <c r="A18" s="60"/>
      <c r="B18" s="63"/>
      <c r="C18" s="63"/>
      <c r="D18" s="214" t="s">
        <v>73</v>
      </c>
      <c r="E18" s="341"/>
      <c r="F18" s="342"/>
      <c r="G18" s="227" t="s">
        <v>74</v>
      </c>
      <c r="H18" s="343"/>
      <c r="I18" s="344"/>
      <c r="J18" s="214" t="s">
        <v>73</v>
      </c>
      <c r="K18" s="341"/>
      <c r="L18" s="342"/>
      <c r="M18" s="6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 thickBot="1">
      <c r="A19" s="69"/>
      <c r="B19" s="70"/>
      <c r="C19" s="70"/>
      <c r="D19" s="215" t="s">
        <v>46</v>
      </c>
      <c r="E19" s="345"/>
      <c r="F19" s="346"/>
      <c r="G19" s="215" t="s">
        <v>46</v>
      </c>
      <c r="H19" s="345"/>
      <c r="I19" s="346"/>
      <c r="J19" s="215" t="s">
        <v>46</v>
      </c>
      <c r="K19" s="345"/>
      <c r="L19" s="346"/>
      <c r="M19" s="6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8"/>
    </row>
    <row r="21" spans="1:26" ht="15.75" customHeight="1" thickBot="1">
      <c r="A21" s="71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3"/>
    </row>
    <row r="22" spans="1:26" ht="15.75" customHeight="1"/>
    <row r="23" spans="1:26" ht="15.75" customHeight="1"/>
    <row r="24" spans="1:26" ht="15.75" customHeight="1"/>
    <row r="25" spans="1:26" ht="15.75" customHeight="1"/>
    <row r="26" spans="1:26" ht="15.75" customHeight="1"/>
    <row r="27" spans="1:26" ht="15.75" customHeight="1"/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37">
    <mergeCell ref="H13:H14"/>
    <mergeCell ref="I13:I14"/>
    <mergeCell ref="D19:F19"/>
    <mergeCell ref="G19:I19"/>
    <mergeCell ref="L15:L16"/>
    <mergeCell ref="D18:F18"/>
    <mergeCell ref="G18:I18"/>
    <mergeCell ref="F15:F16"/>
    <mergeCell ref="G15:G16"/>
    <mergeCell ref="H15:H16"/>
    <mergeCell ref="I15:I16"/>
    <mergeCell ref="J15:J16"/>
    <mergeCell ref="K15:K16"/>
    <mergeCell ref="F13:F14"/>
    <mergeCell ref="G13:G14"/>
    <mergeCell ref="A15:A16"/>
    <mergeCell ref="B15:B16"/>
    <mergeCell ref="C15:C16"/>
    <mergeCell ref="D15:D16"/>
    <mergeCell ref="E15:E16"/>
    <mergeCell ref="A1:G4"/>
    <mergeCell ref="H2:I2"/>
    <mergeCell ref="H4:I4"/>
    <mergeCell ref="B6:G6"/>
    <mergeCell ref="D11:F11"/>
    <mergeCell ref="G11:I11"/>
    <mergeCell ref="A13:A14"/>
    <mergeCell ref="B13:B14"/>
    <mergeCell ref="C13:C14"/>
    <mergeCell ref="D13:D14"/>
    <mergeCell ref="E13:E14"/>
    <mergeCell ref="J11:L11"/>
    <mergeCell ref="J18:L18"/>
    <mergeCell ref="J19:L19"/>
    <mergeCell ref="J13:J14"/>
    <mergeCell ref="K13:K14"/>
    <mergeCell ref="L13:L14"/>
  </mergeCells>
  <pageMargins left="0.7" right="0.7" top="0.75" bottom="0.75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9"/>
  <sheetViews>
    <sheetView topLeftCell="B1" zoomScale="80" zoomScaleNormal="80" workbookViewId="0">
      <selection activeCell="L1" sqref="L1"/>
    </sheetView>
  </sheetViews>
  <sheetFormatPr defaultColWidth="11" defaultRowHeight="14.25"/>
  <cols>
    <col min="3" max="3" width="21" customWidth="1"/>
    <col min="4" max="4" width="26" bestFit="1" customWidth="1"/>
    <col min="10" max="10" width="15.75" customWidth="1"/>
    <col min="11" max="11" width="18.75" bestFit="1" customWidth="1"/>
    <col min="12" max="12" width="21" customWidth="1"/>
    <col min="14" max="14" width="16.75" bestFit="1" customWidth="1"/>
  </cols>
  <sheetData>
    <row r="1" spans="1:15" ht="15">
      <c r="A1" s="330"/>
      <c r="B1" s="331"/>
      <c r="C1" s="331"/>
      <c r="D1" s="331"/>
      <c r="E1" s="331"/>
      <c r="F1" s="331"/>
      <c r="G1" s="331"/>
      <c r="H1" s="48"/>
      <c r="I1" s="48"/>
      <c r="J1" s="48"/>
      <c r="K1" s="48"/>
      <c r="L1" s="48"/>
      <c r="M1" s="74"/>
      <c r="N1" s="75"/>
      <c r="O1" s="76"/>
    </row>
    <row r="2" spans="1:15" ht="23.25">
      <c r="A2" s="332"/>
      <c r="B2" s="333"/>
      <c r="C2" s="333"/>
      <c r="D2" s="333"/>
      <c r="E2" s="333"/>
      <c r="F2" s="333"/>
      <c r="G2" s="333"/>
      <c r="H2" s="222"/>
      <c r="I2" s="334"/>
      <c r="J2" s="25"/>
      <c r="K2" s="25"/>
      <c r="L2" s="25"/>
      <c r="M2" s="1"/>
      <c r="N2" s="57"/>
      <c r="O2" s="58"/>
    </row>
    <row r="3" spans="1:15" ht="15">
      <c r="A3" s="332"/>
      <c r="B3" s="333"/>
      <c r="C3" s="333"/>
      <c r="D3" s="333"/>
      <c r="E3" s="333"/>
      <c r="F3" s="333"/>
      <c r="G3" s="333"/>
      <c r="H3" s="35"/>
      <c r="I3" s="35"/>
      <c r="J3" s="25"/>
      <c r="K3" s="25"/>
      <c r="L3" s="25"/>
      <c r="M3" s="1"/>
      <c r="N3" s="57"/>
      <c r="O3" s="58"/>
    </row>
    <row r="4" spans="1:15" ht="24" customHeight="1">
      <c r="A4" s="332"/>
      <c r="B4" s="333"/>
      <c r="C4" s="333"/>
      <c r="D4" s="333"/>
      <c r="E4" s="333"/>
      <c r="F4" s="333"/>
      <c r="G4" s="333"/>
      <c r="H4" s="223"/>
      <c r="I4" s="334"/>
      <c r="J4" s="25"/>
      <c r="K4" s="25"/>
      <c r="L4" s="25"/>
      <c r="M4" s="1"/>
      <c r="N4" s="57"/>
      <c r="O4" s="58"/>
    </row>
    <row r="5" spans="1:15" ht="15">
      <c r="A5" s="69"/>
      <c r="B5" s="70"/>
      <c r="C5" s="70"/>
      <c r="D5" s="70"/>
      <c r="E5" s="70"/>
      <c r="F5" s="70"/>
      <c r="G5" s="70"/>
      <c r="H5" s="35"/>
      <c r="I5" s="35"/>
      <c r="J5" s="35"/>
      <c r="K5" s="35"/>
      <c r="L5" s="35"/>
      <c r="M5" s="1"/>
      <c r="N5" s="57"/>
      <c r="O5" s="58"/>
    </row>
    <row r="6" spans="1:15" ht="15">
      <c r="A6" s="77"/>
      <c r="B6" s="232" t="s">
        <v>75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4"/>
      <c r="N6" s="32"/>
      <c r="O6" s="58"/>
    </row>
    <row r="7" spans="1:15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8"/>
    </row>
    <row r="8" spans="1:15">
      <c r="A8" s="56"/>
      <c r="B8" s="57"/>
      <c r="C8" s="57"/>
      <c r="D8" s="57"/>
      <c r="E8" s="57"/>
      <c r="F8" s="57"/>
      <c r="G8" s="57"/>
      <c r="H8" s="57"/>
      <c r="I8" s="57"/>
      <c r="J8" s="57"/>
      <c r="K8" s="18" t="s">
        <v>76</v>
      </c>
      <c r="L8" s="19">
        <v>1300000</v>
      </c>
      <c r="M8" s="57"/>
      <c r="N8" s="57"/>
      <c r="O8" s="58"/>
    </row>
    <row r="9" spans="1:15" ht="15.75">
      <c r="A9" s="56"/>
      <c r="B9" s="57"/>
      <c r="C9" s="57"/>
      <c r="D9" s="57"/>
      <c r="E9" s="57"/>
      <c r="F9" s="57"/>
      <c r="G9" s="57"/>
      <c r="H9" s="57"/>
      <c r="I9" s="57"/>
      <c r="J9" s="57"/>
      <c r="K9" s="18" t="s">
        <v>77</v>
      </c>
      <c r="L9" s="17">
        <f>Financiera!B10</f>
        <v>1174821743</v>
      </c>
      <c r="M9" s="57"/>
      <c r="N9" s="57"/>
      <c r="O9" s="58"/>
    </row>
    <row r="10" spans="1:15" ht="38.25">
      <c r="A10" s="56"/>
      <c r="B10" s="347" t="s">
        <v>3</v>
      </c>
      <c r="C10" s="347"/>
      <c r="D10" s="347"/>
      <c r="E10" s="348"/>
      <c r="F10" s="348"/>
      <c r="G10" s="348"/>
      <c r="H10" s="348"/>
      <c r="I10" s="348"/>
      <c r="J10" s="348"/>
      <c r="K10" s="37" t="s">
        <v>78</v>
      </c>
      <c r="L10" s="38">
        <f>L9/L8</f>
        <v>903.70903307692311</v>
      </c>
      <c r="M10" s="57"/>
      <c r="N10" s="57"/>
      <c r="O10" s="58"/>
    </row>
    <row r="11" spans="1:15" ht="89.25">
      <c r="A11" s="56"/>
      <c r="B11" s="42" t="s">
        <v>79</v>
      </c>
      <c r="C11" s="42" t="s">
        <v>80</v>
      </c>
      <c r="D11" s="43" t="s">
        <v>81</v>
      </c>
      <c r="E11" s="44" t="s">
        <v>82</v>
      </c>
      <c r="F11" s="44" t="s">
        <v>83</v>
      </c>
      <c r="G11" s="44" t="s">
        <v>84</v>
      </c>
      <c r="H11" s="44" t="s">
        <v>85</v>
      </c>
      <c r="I11" s="44" t="s">
        <v>86</v>
      </c>
      <c r="J11" s="44" t="s">
        <v>87</v>
      </c>
      <c r="K11" s="44" t="s">
        <v>88</v>
      </c>
      <c r="L11" s="45" t="s">
        <v>89</v>
      </c>
      <c r="M11" s="44" t="s">
        <v>90</v>
      </c>
      <c r="N11" s="44" t="s">
        <v>91</v>
      </c>
      <c r="O11" s="58"/>
    </row>
    <row r="12" spans="1:15" ht="28.5">
      <c r="A12" s="56"/>
      <c r="B12" s="82">
        <v>1</v>
      </c>
      <c r="C12" s="80" t="s">
        <v>92</v>
      </c>
      <c r="D12" s="83" t="s">
        <v>93</v>
      </c>
      <c r="E12" s="84">
        <v>42947</v>
      </c>
      <c r="F12" s="84">
        <v>45656</v>
      </c>
      <c r="G12" s="85">
        <v>1300000</v>
      </c>
      <c r="H12" s="86" t="s">
        <v>94</v>
      </c>
      <c r="I12" s="87">
        <v>0.33</v>
      </c>
      <c r="J12" s="85">
        <f>81619*G12</f>
        <v>106104700000</v>
      </c>
      <c r="K12" s="85">
        <f>I12*J12</f>
        <v>35014551000</v>
      </c>
      <c r="L12" s="88">
        <f>K12/G12</f>
        <v>26934.27</v>
      </c>
      <c r="M12" s="80">
        <v>34</v>
      </c>
      <c r="N12" s="81" t="s">
        <v>95</v>
      </c>
      <c r="O12" s="58"/>
    </row>
    <row r="13" spans="1:15">
      <c r="A13" s="56"/>
      <c r="B13" s="82">
        <v>2</v>
      </c>
      <c r="C13" s="80" t="s">
        <v>96</v>
      </c>
      <c r="D13" s="83" t="s">
        <v>97</v>
      </c>
      <c r="E13" s="84">
        <v>42143</v>
      </c>
      <c r="F13" s="84">
        <v>43049</v>
      </c>
      <c r="G13" s="85">
        <v>737717</v>
      </c>
      <c r="H13" s="86" t="s">
        <v>98</v>
      </c>
      <c r="I13" s="87">
        <v>1</v>
      </c>
      <c r="J13" s="85">
        <f>19548*G13</f>
        <v>14420891916</v>
      </c>
      <c r="K13" s="85">
        <f>I13*J13</f>
        <v>14420891916</v>
      </c>
      <c r="L13" s="88">
        <f>K13/G13</f>
        <v>19548</v>
      </c>
      <c r="M13" s="80">
        <v>35</v>
      </c>
      <c r="N13" s="81" t="s">
        <v>95</v>
      </c>
      <c r="O13" s="58"/>
    </row>
    <row r="14" spans="1:15" ht="28.5">
      <c r="A14" s="56"/>
      <c r="B14" s="82">
        <v>3</v>
      </c>
      <c r="C14" s="80" t="s">
        <v>99</v>
      </c>
      <c r="D14" s="83" t="s">
        <v>100</v>
      </c>
      <c r="E14" s="84">
        <v>42842</v>
      </c>
      <c r="F14" s="84">
        <v>43237</v>
      </c>
      <c r="G14" s="85">
        <v>781242</v>
      </c>
      <c r="H14" s="86" t="s">
        <v>94</v>
      </c>
      <c r="I14" s="87">
        <v>0.4</v>
      </c>
      <c r="J14" s="85">
        <f>22541*G14</f>
        <v>17609975922</v>
      </c>
      <c r="K14" s="85">
        <f>I14*J14</f>
        <v>7043990368.8000002</v>
      </c>
      <c r="L14" s="88">
        <f>K14/G14</f>
        <v>9016.4</v>
      </c>
      <c r="M14" s="80">
        <v>24</v>
      </c>
      <c r="N14" s="81" t="s">
        <v>95</v>
      </c>
      <c r="O14" s="58"/>
    </row>
    <row r="15" spans="1:15" ht="42.75">
      <c r="A15" s="56"/>
      <c r="B15" s="82">
        <v>4</v>
      </c>
      <c r="C15" s="80" t="s">
        <v>101</v>
      </c>
      <c r="D15" s="83" t="s">
        <v>102</v>
      </c>
      <c r="E15" s="84">
        <v>43313</v>
      </c>
      <c r="F15" s="84">
        <v>44121</v>
      </c>
      <c r="G15" s="85">
        <v>877803</v>
      </c>
      <c r="H15" s="86" t="s">
        <v>94</v>
      </c>
      <c r="I15" s="87">
        <v>0.5</v>
      </c>
      <c r="J15" s="85">
        <f>63601*G15</f>
        <v>55829148603</v>
      </c>
      <c r="K15" s="85">
        <f>I15*J15</f>
        <v>27914574301.5</v>
      </c>
      <c r="L15" s="88">
        <f>K15/G15</f>
        <v>31800.5</v>
      </c>
      <c r="M15" s="80">
        <v>47</v>
      </c>
      <c r="N15" s="81" t="s">
        <v>95</v>
      </c>
      <c r="O15" s="58"/>
    </row>
    <row r="16" spans="1:15" ht="28.5">
      <c r="A16" s="56"/>
      <c r="B16" s="82">
        <v>5</v>
      </c>
      <c r="C16" s="80" t="s">
        <v>103</v>
      </c>
      <c r="D16" s="83" t="s">
        <v>104</v>
      </c>
      <c r="E16" s="84">
        <v>43586</v>
      </c>
      <c r="F16" s="84">
        <v>44012</v>
      </c>
      <c r="G16" s="85">
        <v>877803</v>
      </c>
      <c r="H16" s="86" t="s">
        <v>98</v>
      </c>
      <c r="I16" s="87">
        <v>1</v>
      </c>
      <c r="J16" s="85">
        <f>8806*G16</f>
        <v>7729933218</v>
      </c>
      <c r="K16" s="85">
        <f>I16*J16</f>
        <v>7729933218</v>
      </c>
      <c r="L16" s="88">
        <f>K16/G16</f>
        <v>8806</v>
      </c>
      <c r="M16" s="80">
        <v>48</v>
      </c>
      <c r="N16" s="81" t="s">
        <v>95</v>
      </c>
      <c r="O16" s="58"/>
    </row>
    <row r="17" spans="1:15">
      <c r="A17" s="56"/>
      <c r="B17" s="230" t="s">
        <v>105</v>
      </c>
      <c r="C17" s="349"/>
      <c r="D17" s="349"/>
      <c r="E17" s="349"/>
      <c r="F17" s="349"/>
      <c r="G17" s="349"/>
      <c r="H17" s="349"/>
      <c r="I17" s="349"/>
      <c r="J17" s="349"/>
      <c r="K17" s="349"/>
      <c r="L17" s="31">
        <f>SUM(L12:L16)</f>
        <v>96105.170000000013</v>
      </c>
      <c r="M17" s="57"/>
      <c r="N17" s="57"/>
      <c r="O17" s="58"/>
    </row>
    <row r="18" spans="1:15">
      <c r="A18" s="56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78"/>
      <c r="M18" s="57"/>
      <c r="N18" s="57"/>
      <c r="O18" s="58"/>
    </row>
    <row r="19" spans="1:15" ht="15">
      <c r="A19" s="56"/>
      <c r="B19" s="231" t="s">
        <v>106</v>
      </c>
      <c r="C19" s="350"/>
      <c r="D19" s="350"/>
      <c r="E19" s="350"/>
      <c r="F19" s="350"/>
      <c r="G19" s="350"/>
      <c r="H19" s="350"/>
      <c r="I19" s="350"/>
      <c r="J19" s="350"/>
      <c r="K19" s="351"/>
      <c r="L19" s="352">
        <f>L17/L10</f>
        <v>106.34525769072357</v>
      </c>
      <c r="M19" s="57"/>
      <c r="N19" s="57"/>
      <c r="O19" s="58"/>
    </row>
    <row r="20" spans="1:15" ht="15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353" t="s">
        <v>46</v>
      </c>
      <c r="M20" s="57"/>
      <c r="N20" s="57"/>
      <c r="O20" s="58"/>
    </row>
    <row r="21" spans="1:15">
      <c r="A21" s="56"/>
      <c r="B21" s="57"/>
      <c r="C21" s="57"/>
      <c r="D21" s="79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8"/>
    </row>
    <row r="22" spans="1:15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8"/>
    </row>
    <row r="23" spans="1:15">
      <c r="A23" s="56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8"/>
    </row>
    <row r="24" spans="1:15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18" t="s">
        <v>76</v>
      </c>
      <c r="L24" s="19">
        <v>1300000</v>
      </c>
      <c r="M24" s="57"/>
      <c r="N24" s="57"/>
      <c r="O24" s="58"/>
    </row>
    <row r="25" spans="1:15" ht="15.75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18" t="s">
        <v>77</v>
      </c>
      <c r="L25" s="17">
        <f>L9</f>
        <v>1174821743</v>
      </c>
      <c r="M25" s="57"/>
      <c r="N25" s="57"/>
      <c r="O25" s="58"/>
    </row>
    <row r="26" spans="1:15" ht="38.25">
      <c r="A26" s="56"/>
      <c r="B26" s="347" t="s">
        <v>56</v>
      </c>
      <c r="C26" s="347"/>
      <c r="D26" s="347"/>
      <c r="E26" s="347"/>
      <c r="F26" s="347"/>
      <c r="G26" s="347"/>
      <c r="H26" s="347"/>
      <c r="I26" s="347"/>
      <c r="J26" s="347"/>
      <c r="K26" s="20" t="s">
        <v>78</v>
      </c>
      <c r="L26" s="23">
        <f>L25/L24</f>
        <v>903.70903307692311</v>
      </c>
      <c r="M26" s="57"/>
      <c r="N26" s="57"/>
      <c r="O26" s="58"/>
    </row>
    <row r="27" spans="1:15" ht="89.25">
      <c r="A27" s="56"/>
      <c r="B27" s="21" t="s">
        <v>79</v>
      </c>
      <c r="C27" s="21" t="s">
        <v>80</v>
      </c>
      <c r="D27" s="21" t="s">
        <v>81</v>
      </c>
      <c r="E27" s="22" t="s">
        <v>82</v>
      </c>
      <c r="F27" s="22" t="s">
        <v>83</v>
      </c>
      <c r="G27" s="22" t="s">
        <v>84</v>
      </c>
      <c r="H27" s="22" t="s">
        <v>85</v>
      </c>
      <c r="I27" s="22" t="s">
        <v>86</v>
      </c>
      <c r="J27" s="22" t="s">
        <v>87</v>
      </c>
      <c r="K27" s="46" t="s">
        <v>88</v>
      </c>
      <c r="L27" s="40" t="s">
        <v>89</v>
      </c>
      <c r="M27" s="39" t="s">
        <v>90</v>
      </c>
      <c r="N27" s="39" t="s">
        <v>91</v>
      </c>
      <c r="O27" s="58"/>
    </row>
    <row r="28" spans="1:15">
      <c r="A28" s="56"/>
      <c r="B28" s="89">
        <v>1</v>
      </c>
      <c r="C28" s="152" t="s">
        <v>107</v>
      </c>
      <c r="D28" s="152" t="s">
        <v>108</v>
      </c>
      <c r="E28" s="153">
        <v>43206</v>
      </c>
      <c r="F28" s="153">
        <v>43562</v>
      </c>
      <c r="G28" s="85">
        <v>828116</v>
      </c>
      <c r="H28" s="156" t="s">
        <v>98</v>
      </c>
      <c r="I28" s="157">
        <v>1</v>
      </c>
      <c r="J28" s="158">
        <v>8982030290</v>
      </c>
      <c r="K28" s="159">
        <f t="shared" ref="K28:K33" si="0">J28*I28</f>
        <v>8982030290</v>
      </c>
      <c r="L28" s="88">
        <f t="shared" ref="L28:L33" si="1">K28/G28</f>
        <v>10846.343133087636</v>
      </c>
      <c r="M28" s="80"/>
      <c r="N28" s="81" t="s">
        <v>95</v>
      </c>
      <c r="O28" s="58"/>
    </row>
    <row r="29" spans="1:15" ht="38.25">
      <c r="A29" s="56"/>
      <c r="B29" s="89">
        <v>2</v>
      </c>
      <c r="C29" s="152" t="s">
        <v>109</v>
      </c>
      <c r="D29" s="152" t="s">
        <v>110</v>
      </c>
      <c r="E29" s="153">
        <v>43449</v>
      </c>
      <c r="F29" s="153">
        <v>44188</v>
      </c>
      <c r="G29" s="85">
        <v>877803</v>
      </c>
      <c r="H29" s="156" t="s">
        <v>98</v>
      </c>
      <c r="I29" s="157">
        <v>1</v>
      </c>
      <c r="J29" s="158">
        <v>28432016854</v>
      </c>
      <c r="K29" s="159">
        <f t="shared" si="0"/>
        <v>28432016854</v>
      </c>
      <c r="L29" s="88">
        <f t="shared" si="1"/>
        <v>32389.974577439356</v>
      </c>
      <c r="M29" s="80"/>
      <c r="N29" s="81" t="s">
        <v>95</v>
      </c>
      <c r="O29" s="58"/>
    </row>
    <row r="30" spans="1:15" ht="38.25">
      <c r="A30" s="56"/>
      <c r="B30" s="89">
        <v>3</v>
      </c>
      <c r="C30" s="152" t="s">
        <v>111</v>
      </c>
      <c r="D30" s="152" t="s">
        <v>110</v>
      </c>
      <c r="E30" s="153">
        <v>44189</v>
      </c>
      <c r="F30" s="153">
        <v>44875</v>
      </c>
      <c r="G30" s="85">
        <v>1000000</v>
      </c>
      <c r="H30" s="156" t="s">
        <v>98</v>
      </c>
      <c r="I30" s="157">
        <v>1</v>
      </c>
      <c r="J30" s="158">
        <v>26939630103</v>
      </c>
      <c r="K30" s="159">
        <f t="shared" si="0"/>
        <v>26939630103</v>
      </c>
      <c r="L30" s="88">
        <f t="shared" si="1"/>
        <v>26939.630103</v>
      </c>
      <c r="M30" s="80"/>
      <c r="N30" s="81" t="s">
        <v>95</v>
      </c>
      <c r="O30" s="58"/>
    </row>
    <row r="31" spans="1:15" ht="38.25">
      <c r="A31" s="56"/>
      <c r="B31" s="90">
        <v>4</v>
      </c>
      <c r="C31" s="152">
        <v>201900136</v>
      </c>
      <c r="D31" s="152" t="s">
        <v>112</v>
      </c>
      <c r="E31" s="153">
        <v>43638</v>
      </c>
      <c r="F31" s="153">
        <v>44187</v>
      </c>
      <c r="G31" s="85">
        <v>877803</v>
      </c>
      <c r="H31" s="156" t="s">
        <v>98</v>
      </c>
      <c r="I31" s="157">
        <v>1</v>
      </c>
      <c r="J31" s="158">
        <v>15683768279</v>
      </c>
      <c r="K31" s="159">
        <f t="shared" si="0"/>
        <v>15683768279</v>
      </c>
      <c r="L31" s="88">
        <f t="shared" si="1"/>
        <v>17867.070719740077</v>
      </c>
      <c r="M31" s="80"/>
      <c r="N31" s="81" t="s">
        <v>95</v>
      </c>
      <c r="O31" s="58"/>
    </row>
    <row r="32" spans="1:15">
      <c r="A32" s="56"/>
      <c r="B32" s="82">
        <v>5</v>
      </c>
      <c r="C32" s="152" t="s">
        <v>113</v>
      </c>
      <c r="D32" s="152" t="s">
        <v>114</v>
      </c>
      <c r="E32" s="153">
        <v>42917</v>
      </c>
      <c r="F32" s="153">
        <v>43555</v>
      </c>
      <c r="G32" s="85">
        <v>828116</v>
      </c>
      <c r="H32" s="156" t="s">
        <v>98</v>
      </c>
      <c r="I32" s="157">
        <v>1</v>
      </c>
      <c r="J32" s="158">
        <v>13627878298</v>
      </c>
      <c r="K32" s="159">
        <f t="shared" si="0"/>
        <v>13627878298</v>
      </c>
      <c r="L32" s="88">
        <f t="shared" si="1"/>
        <v>16456.484717116924</v>
      </c>
      <c r="M32" s="80"/>
      <c r="N32" s="81" t="s">
        <v>95</v>
      </c>
      <c r="O32" s="58"/>
    </row>
    <row r="33" spans="1:15">
      <c r="A33" s="56"/>
      <c r="B33" s="82">
        <v>6</v>
      </c>
      <c r="C33" s="154" t="s">
        <v>115</v>
      </c>
      <c r="D33" s="152" t="s">
        <v>114</v>
      </c>
      <c r="E33" s="155">
        <v>43601</v>
      </c>
      <c r="F33" s="155">
        <v>44180</v>
      </c>
      <c r="G33" s="85">
        <v>877803</v>
      </c>
      <c r="H33" s="156" t="s">
        <v>98</v>
      </c>
      <c r="I33" s="157">
        <v>1</v>
      </c>
      <c r="J33" s="160">
        <v>1187740398</v>
      </c>
      <c r="K33" s="159">
        <f t="shared" si="0"/>
        <v>1187740398</v>
      </c>
      <c r="L33" s="88">
        <f t="shared" si="1"/>
        <v>1353.0830926756914</v>
      </c>
      <c r="M33" s="80"/>
      <c r="N33" s="81" t="s">
        <v>95</v>
      </c>
      <c r="O33" s="58"/>
    </row>
    <row r="34" spans="1:15">
      <c r="A34" s="56"/>
      <c r="B34" s="230" t="s">
        <v>105</v>
      </c>
      <c r="C34" s="349"/>
      <c r="D34" s="349"/>
      <c r="E34" s="349"/>
      <c r="F34" s="349"/>
      <c r="G34" s="349"/>
      <c r="H34" s="349"/>
      <c r="I34" s="349"/>
      <c r="J34" s="349"/>
      <c r="K34" s="349"/>
      <c r="L34" s="41">
        <f>SUM(L28:L33)</f>
        <v>105852.58634305968</v>
      </c>
      <c r="M34" s="57"/>
      <c r="N34" s="57"/>
      <c r="O34" s="58"/>
    </row>
    <row r="35" spans="1:15">
      <c r="A35" s="56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78"/>
      <c r="M35" s="57"/>
      <c r="N35" s="57"/>
      <c r="O35" s="58"/>
    </row>
    <row r="36" spans="1:15" ht="15">
      <c r="A36" s="56"/>
      <c r="B36" s="231" t="s">
        <v>106</v>
      </c>
      <c r="C36" s="350"/>
      <c r="D36" s="350"/>
      <c r="E36" s="350"/>
      <c r="F36" s="350"/>
      <c r="G36" s="350"/>
      <c r="H36" s="350"/>
      <c r="I36" s="350"/>
      <c r="J36" s="350"/>
      <c r="K36" s="351"/>
      <c r="L36" s="352">
        <f>L34/L26</f>
        <v>117.13126954441937</v>
      </c>
      <c r="M36" s="57"/>
      <c r="N36" s="57"/>
      <c r="O36" s="58"/>
    </row>
    <row r="37" spans="1:15" ht="15">
      <c r="A37" s="56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353" t="s">
        <v>46</v>
      </c>
      <c r="M37" s="57"/>
      <c r="N37" s="57"/>
      <c r="O37" s="58"/>
    </row>
    <row r="38" spans="1:15">
      <c r="A38" s="56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8"/>
    </row>
    <row r="39" spans="1:15">
      <c r="A39" s="56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8"/>
    </row>
    <row r="40" spans="1:15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8"/>
    </row>
    <row r="41" spans="1:15">
      <c r="A41" s="56"/>
      <c r="B41" s="57"/>
      <c r="C41" s="57"/>
      <c r="D41" s="57"/>
      <c r="E41" s="57"/>
      <c r="F41" s="57"/>
      <c r="G41" s="57"/>
      <c r="H41" s="57"/>
      <c r="I41" s="57"/>
      <c r="J41" s="57"/>
      <c r="K41" s="18" t="s">
        <v>76</v>
      </c>
      <c r="L41" s="19">
        <v>1300000</v>
      </c>
      <c r="M41" s="57"/>
      <c r="N41" s="57"/>
      <c r="O41" s="58"/>
    </row>
    <row r="42" spans="1:15" ht="15.75">
      <c r="A42" s="56"/>
      <c r="B42" s="57"/>
      <c r="C42" s="57"/>
      <c r="D42" s="57"/>
      <c r="E42" s="57"/>
      <c r="F42" s="57"/>
      <c r="G42" s="57"/>
      <c r="H42" s="57"/>
      <c r="I42" s="57"/>
      <c r="J42" s="57"/>
      <c r="K42" s="18" t="s">
        <v>77</v>
      </c>
      <c r="L42" s="17">
        <f>L25</f>
        <v>1174821743</v>
      </c>
      <c r="M42" s="57"/>
      <c r="N42" s="57"/>
      <c r="O42" s="58"/>
    </row>
    <row r="43" spans="1:15" ht="38.25">
      <c r="A43" s="56"/>
      <c r="B43" s="348" t="s">
        <v>5</v>
      </c>
      <c r="C43" s="348"/>
      <c r="D43" s="348"/>
      <c r="E43" s="348"/>
      <c r="F43" s="348"/>
      <c r="G43" s="348"/>
      <c r="H43" s="348"/>
      <c r="I43" s="348"/>
      <c r="J43" s="348"/>
      <c r="K43" s="37" t="s">
        <v>78</v>
      </c>
      <c r="L43" s="38">
        <f>L42/L41</f>
        <v>903.70903307692311</v>
      </c>
      <c r="M43" s="57"/>
      <c r="N43" s="57"/>
      <c r="O43" s="58"/>
    </row>
    <row r="44" spans="1:15" ht="89.25">
      <c r="A44" s="56"/>
      <c r="B44" s="47" t="s">
        <v>79</v>
      </c>
      <c r="C44" s="47" t="s">
        <v>80</v>
      </c>
      <c r="D44" s="47" t="s">
        <v>81</v>
      </c>
      <c r="E44" s="39" t="s">
        <v>82</v>
      </c>
      <c r="F44" s="39" t="s">
        <v>83</v>
      </c>
      <c r="G44" s="39" t="s">
        <v>84</v>
      </c>
      <c r="H44" s="39" t="s">
        <v>85</v>
      </c>
      <c r="I44" s="39" t="s">
        <v>86</v>
      </c>
      <c r="J44" s="39" t="s">
        <v>87</v>
      </c>
      <c r="K44" s="39" t="s">
        <v>88</v>
      </c>
      <c r="L44" s="40" t="s">
        <v>89</v>
      </c>
      <c r="M44" s="39" t="s">
        <v>90</v>
      </c>
      <c r="N44" s="39" t="s">
        <v>91</v>
      </c>
      <c r="O44" s="58"/>
    </row>
    <row r="45" spans="1:15" ht="28.5">
      <c r="A45" s="56"/>
      <c r="B45" s="82">
        <v>1</v>
      </c>
      <c r="C45" s="354"/>
      <c r="D45" s="355" t="s">
        <v>116</v>
      </c>
      <c r="E45" s="356">
        <v>39962</v>
      </c>
      <c r="F45" s="356">
        <v>41670</v>
      </c>
      <c r="G45" s="85">
        <v>616000</v>
      </c>
      <c r="H45" s="161" t="s">
        <v>98</v>
      </c>
      <c r="I45" s="162">
        <v>1</v>
      </c>
      <c r="J45" s="357">
        <v>5704324215</v>
      </c>
      <c r="K45" s="163">
        <f t="shared" ref="K45:K50" si="2">J45*I45</f>
        <v>5704324215</v>
      </c>
      <c r="L45" s="88">
        <f t="shared" ref="L45:L50" si="3">K45/G45</f>
        <v>9260.2665827922083</v>
      </c>
      <c r="M45" s="80"/>
      <c r="N45" s="80"/>
      <c r="O45" s="58"/>
    </row>
    <row r="46" spans="1:15" ht="28.5">
      <c r="A46" s="56"/>
      <c r="B46" s="82">
        <v>2</v>
      </c>
      <c r="C46" s="164"/>
      <c r="D46" s="355" t="s">
        <v>117</v>
      </c>
      <c r="E46" s="356">
        <v>38367</v>
      </c>
      <c r="F46" s="356">
        <v>38731</v>
      </c>
      <c r="G46" s="85">
        <v>408000</v>
      </c>
      <c r="H46" s="161" t="s">
        <v>98</v>
      </c>
      <c r="I46" s="162">
        <v>1</v>
      </c>
      <c r="J46" s="357">
        <v>729396117</v>
      </c>
      <c r="K46" s="163">
        <f t="shared" si="2"/>
        <v>729396117</v>
      </c>
      <c r="L46" s="88">
        <f t="shared" si="3"/>
        <v>1787.7355808823529</v>
      </c>
      <c r="M46" s="80"/>
      <c r="N46" s="80"/>
      <c r="O46" s="58"/>
    </row>
    <row r="47" spans="1:15" ht="28.5">
      <c r="A47" s="56"/>
      <c r="B47" s="82">
        <v>3</v>
      </c>
      <c r="C47" s="164"/>
      <c r="D47" s="355" t="s">
        <v>118</v>
      </c>
      <c r="E47" s="356">
        <v>42064</v>
      </c>
      <c r="F47" s="356">
        <v>43524</v>
      </c>
      <c r="G47" s="85">
        <v>828116</v>
      </c>
      <c r="H47" s="161" t="s">
        <v>98</v>
      </c>
      <c r="I47" s="162">
        <v>1</v>
      </c>
      <c r="J47" s="357">
        <v>12362811411</v>
      </c>
      <c r="K47" s="163">
        <f t="shared" si="2"/>
        <v>12362811411</v>
      </c>
      <c r="L47" s="88">
        <f t="shared" si="3"/>
        <v>14928.840175772477</v>
      </c>
      <c r="M47" s="80"/>
      <c r="N47" s="80"/>
      <c r="O47" s="58"/>
    </row>
    <row r="48" spans="1:15" ht="28.5">
      <c r="A48" s="56"/>
      <c r="B48" s="82">
        <v>4</v>
      </c>
      <c r="C48" s="164"/>
      <c r="D48" s="355" t="s">
        <v>119</v>
      </c>
      <c r="E48" s="356">
        <v>41382</v>
      </c>
      <c r="F48" s="356">
        <v>41746</v>
      </c>
      <c r="G48" s="85">
        <v>616000</v>
      </c>
      <c r="H48" s="161" t="s">
        <v>98</v>
      </c>
      <c r="I48" s="162">
        <v>1</v>
      </c>
      <c r="J48" s="357">
        <v>747089494</v>
      </c>
      <c r="K48" s="163">
        <f t="shared" si="2"/>
        <v>747089494</v>
      </c>
      <c r="L48" s="88">
        <f t="shared" si="3"/>
        <v>1212.8076201298702</v>
      </c>
      <c r="M48" s="80"/>
      <c r="N48" s="81" t="s">
        <v>95</v>
      </c>
      <c r="O48" s="58"/>
    </row>
    <row r="49" spans="1:15" ht="28.5">
      <c r="A49" s="56"/>
      <c r="B49" s="82">
        <v>5</v>
      </c>
      <c r="C49" s="164"/>
      <c r="D49" s="355" t="s">
        <v>120</v>
      </c>
      <c r="E49" s="356">
        <v>41438</v>
      </c>
      <c r="F49" s="356">
        <v>41823</v>
      </c>
      <c r="G49" s="85">
        <v>616000</v>
      </c>
      <c r="H49" s="161" t="s">
        <v>98</v>
      </c>
      <c r="I49" s="162">
        <v>1</v>
      </c>
      <c r="J49" s="357">
        <v>8552608172</v>
      </c>
      <c r="K49" s="163">
        <f t="shared" si="2"/>
        <v>8552608172</v>
      </c>
      <c r="L49" s="88">
        <f t="shared" si="3"/>
        <v>13884.104175324675</v>
      </c>
      <c r="M49" s="80"/>
      <c r="N49" s="81" t="s">
        <v>95</v>
      </c>
      <c r="O49" s="58"/>
    </row>
    <row r="50" spans="1:15" ht="28.5">
      <c r="A50" s="56"/>
      <c r="B50" s="82">
        <v>6</v>
      </c>
      <c r="C50" s="154"/>
      <c r="D50" s="355" t="s">
        <v>121</v>
      </c>
      <c r="E50" s="356">
        <v>43706</v>
      </c>
      <c r="F50" s="356">
        <v>43830</v>
      </c>
      <c r="G50" s="85">
        <v>828116</v>
      </c>
      <c r="H50" s="161" t="s">
        <v>98</v>
      </c>
      <c r="I50" s="162">
        <v>1</v>
      </c>
      <c r="J50" s="357">
        <v>5994940080</v>
      </c>
      <c r="K50" s="163">
        <f t="shared" si="2"/>
        <v>5994940080</v>
      </c>
      <c r="L50" s="88">
        <f t="shared" si="3"/>
        <v>7239.2516024325096</v>
      </c>
      <c r="M50" s="80"/>
      <c r="N50" s="81" t="s">
        <v>95</v>
      </c>
      <c r="O50" s="58"/>
    </row>
    <row r="51" spans="1:15">
      <c r="A51" s="56"/>
      <c r="B51" s="230" t="s">
        <v>105</v>
      </c>
      <c r="C51" s="349"/>
      <c r="D51" s="349"/>
      <c r="E51" s="349"/>
      <c r="F51" s="349"/>
      <c r="G51" s="349"/>
      <c r="H51" s="349"/>
      <c r="I51" s="349"/>
      <c r="J51" s="349"/>
      <c r="K51" s="349"/>
      <c r="L51" s="41">
        <f>SUM(L45:L50)</f>
        <v>48313.00573733409</v>
      </c>
      <c r="M51" s="57"/>
      <c r="N51" s="57"/>
      <c r="O51" s="58"/>
    </row>
    <row r="52" spans="1:15">
      <c r="A52" s="56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78"/>
      <c r="M52" s="57"/>
      <c r="N52" s="57"/>
      <c r="O52" s="58"/>
    </row>
    <row r="53" spans="1:15" ht="15">
      <c r="A53" s="56"/>
      <c r="B53" s="231" t="s">
        <v>106</v>
      </c>
      <c r="C53" s="350"/>
      <c r="D53" s="350"/>
      <c r="E53" s="350"/>
      <c r="F53" s="350"/>
      <c r="G53" s="350"/>
      <c r="H53" s="350"/>
      <c r="I53" s="350"/>
      <c r="J53" s="350"/>
      <c r="K53" s="351"/>
      <c r="L53" s="352">
        <f>L51/L43</f>
        <v>53.46079763398992</v>
      </c>
      <c r="M53" s="57"/>
      <c r="N53" s="57"/>
      <c r="O53" s="58"/>
    </row>
    <row r="54" spans="1:15" ht="15">
      <c r="A54" s="56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353" t="s">
        <v>46</v>
      </c>
      <c r="M54" s="57"/>
      <c r="N54" s="57"/>
      <c r="O54" s="58"/>
    </row>
    <row r="55" spans="1:15">
      <c r="A55" s="5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8"/>
    </row>
    <row r="56" spans="1:15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8"/>
    </row>
    <row r="57" spans="1:15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8"/>
    </row>
    <row r="58" spans="1:15" ht="15" thickBot="1">
      <c r="A58" s="71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3"/>
    </row>
    <row r="59" spans="1:15">
      <c r="K59" s="27"/>
      <c r="L59" s="27"/>
      <c r="M59" s="27"/>
      <c r="N59" s="27"/>
      <c r="O59" s="27"/>
    </row>
  </sheetData>
  <mergeCells count="13">
    <mergeCell ref="B10:J10"/>
    <mergeCell ref="B26:J26"/>
    <mergeCell ref="B34:K34"/>
    <mergeCell ref="A1:G4"/>
    <mergeCell ref="H2:I2"/>
    <mergeCell ref="H4:I4"/>
    <mergeCell ref="B6:M6"/>
    <mergeCell ref="B43:J43"/>
    <mergeCell ref="B51:K51"/>
    <mergeCell ref="B53:K53"/>
    <mergeCell ref="B36:K36"/>
    <mergeCell ref="B17:K17"/>
    <mergeCell ref="B19:K1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8864F-6E3A-4D94-8D46-F5C757AF14AF}">
  <dimension ref="A1:N979"/>
  <sheetViews>
    <sheetView topLeftCell="A5" zoomScale="70" zoomScaleNormal="70" workbookViewId="0">
      <selection activeCell="L13" sqref="L13"/>
    </sheetView>
  </sheetViews>
  <sheetFormatPr defaultColWidth="12.625" defaultRowHeight="15" customHeight="1"/>
  <cols>
    <col min="1" max="1" width="16.875" style="105" customWidth="1"/>
    <col min="2" max="2" width="15.25" style="105" bestFit="1" customWidth="1"/>
    <col min="3" max="3" width="12.5" style="105" bestFit="1" customWidth="1"/>
    <col min="4" max="4" width="10.5" style="105" bestFit="1" customWidth="1"/>
    <col min="5" max="5" width="23.875" style="105" customWidth="1"/>
    <col min="6" max="8" width="15.25" style="105" customWidth="1"/>
    <col min="9" max="9" width="19.375" style="105" customWidth="1"/>
    <col min="10" max="10" width="15.25" style="105" bestFit="1" customWidth="1"/>
    <col min="11" max="11" width="25.75" style="105" customWidth="1"/>
    <col min="12" max="12" width="15.5" style="105" bestFit="1" customWidth="1"/>
    <col min="13" max="13" width="20" style="105" customWidth="1"/>
    <col min="14" max="17" width="9.375" style="105" customWidth="1"/>
    <col min="18" max="16384" width="12.625" style="105"/>
  </cols>
  <sheetData>
    <row r="1" spans="1:14" ht="14.25">
      <c r="A1" s="358"/>
      <c r="B1" s="359"/>
      <c r="C1" s="359"/>
      <c r="D1" s="359"/>
      <c r="E1" s="359"/>
      <c r="F1" s="359"/>
      <c r="G1" s="359"/>
      <c r="H1" s="359"/>
      <c r="I1" s="359"/>
      <c r="J1" s="360"/>
      <c r="K1" s="360"/>
      <c r="L1" s="360"/>
      <c r="M1" s="360"/>
      <c r="N1" s="361"/>
    </row>
    <row r="2" spans="1:14" ht="23.25" customHeight="1">
      <c r="A2" s="362"/>
      <c r="B2" s="235" t="s">
        <v>0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4" ht="14.25">
      <c r="A3" s="362"/>
      <c r="B3" s="363"/>
      <c r="C3" s="363"/>
      <c r="D3" s="363"/>
      <c r="E3" s="363"/>
      <c r="F3" s="363"/>
      <c r="G3" s="363"/>
      <c r="H3" s="363"/>
      <c r="I3" s="363"/>
      <c r="J3" s="360"/>
      <c r="K3" s="360"/>
      <c r="L3" s="360"/>
      <c r="M3" s="360"/>
      <c r="N3" s="361"/>
    </row>
    <row r="4" spans="1:14" ht="24" customHeight="1">
      <c r="A4" s="362"/>
      <c r="B4" s="363"/>
      <c r="C4" s="363"/>
      <c r="D4" s="363"/>
      <c r="E4" s="363"/>
      <c r="F4" s="363"/>
      <c r="G4" s="363"/>
      <c r="H4" s="363"/>
      <c r="I4" s="363"/>
      <c r="J4" s="360"/>
      <c r="K4" s="360"/>
      <c r="L4" s="360"/>
      <c r="M4" s="360"/>
      <c r="N4" s="361"/>
    </row>
    <row r="5" spans="1:14" ht="14.25">
      <c r="A5" s="364"/>
      <c r="B5" s="363"/>
      <c r="C5" s="363"/>
      <c r="D5" s="363"/>
      <c r="E5" s="363"/>
      <c r="F5" s="363"/>
      <c r="G5" s="363"/>
      <c r="H5" s="363"/>
      <c r="I5" s="363"/>
      <c r="J5" s="360"/>
      <c r="K5" s="360"/>
      <c r="L5" s="360"/>
      <c r="M5" s="360"/>
      <c r="N5" s="361"/>
    </row>
    <row r="6" spans="1:14" ht="15.75" customHeight="1">
      <c r="A6" s="365" t="s">
        <v>122</v>
      </c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1"/>
    </row>
    <row r="7" spans="1:14" ht="14.25">
      <c r="A7" s="366"/>
      <c r="B7" s="106"/>
      <c r="C7" s="106"/>
      <c r="D7" s="106"/>
      <c r="E7" s="106"/>
      <c r="F7" s="106"/>
      <c r="G7" s="106"/>
      <c r="H7" s="106"/>
      <c r="I7" s="106"/>
      <c r="J7" s="366"/>
      <c r="K7" s="366"/>
      <c r="L7" s="366"/>
      <c r="M7" s="367"/>
      <c r="N7" s="361"/>
    </row>
    <row r="8" spans="1:14" ht="44.25" customHeight="1">
      <c r="A8" s="368" t="s">
        <v>58</v>
      </c>
      <c r="B8" s="207" t="s">
        <v>3</v>
      </c>
      <c r="C8" s="236"/>
      <c r="D8" s="236"/>
      <c r="E8" s="208"/>
      <c r="F8" s="209" t="s">
        <v>4</v>
      </c>
      <c r="G8" s="237"/>
      <c r="H8" s="237"/>
      <c r="I8" s="210"/>
      <c r="J8" s="211" t="s">
        <v>5</v>
      </c>
      <c r="K8" s="238"/>
      <c r="L8" s="238"/>
      <c r="M8" s="212"/>
      <c r="N8" s="361"/>
    </row>
    <row r="9" spans="1:14" ht="34.5" customHeight="1">
      <c r="A9" s="369"/>
      <c r="B9" s="107" t="s">
        <v>6</v>
      </c>
      <c r="C9" s="107" t="s">
        <v>123</v>
      </c>
      <c r="D9" s="107" t="s">
        <v>124</v>
      </c>
      <c r="E9" s="107" t="s">
        <v>7</v>
      </c>
      <c r="F9" s="108" t="s">
        <v>6</v>
      </c>
      <c r="G9" s="108" t="s">
        <v>123</v>
      </c>
      <c r="H9" s="108" t="s">
        <v>124</v>
      </c>
      <c r="I9" s="108" t="s">
        <v>7</v>
      </c>
      <c r="J9" s="109" t="s">
        <v>6</v>
      </c>
      <c r="K9" s="109" t="s">
        <v>123</v>
      </c>
      <c r="L9" s="109" t="s">
        <v>124</v>
      </c>
      <c r="M9" s="109" t="s">
        <v>7</v>
      </c>
      <c r="N9" s="361"/>
    </row>
    <row r="10" spans="1:14" ht="71.25">
      <c r="A10" s="370" t="s">
        <v>125</v>
      </c>
      <c r="B10" s="110" t="s">
        <v>126</v>
      </c>
      <c r="C10" s="110" t="s">
        <v>126</v>
      </c>
      <c r="D10" s="110" t="s">
        <v>126</v>
      </c>
      <c r="E10" s="371" t="s">
        <v>127</v>
      </c>
      <c r="F10" s="111" t="s">
        <v>126</v>
      </c>
      <c r="G10" s="111" t="s">
        <v>126</v>
      </c>
      <c r="H10" s="111" t="s">
        <v>126</v>
      </c>
      <c r="I10" s="372" t="s">
        <v>128</v>
      </c>
      <c r="J10" s="112" t="s">
        <v>126</v>
      </c>
      <c r="K10" s="112" t="s">
        <v>126</v>
      </c>
      <c r="L10" s="112" t="s">
        <v>126</v>
      </c>
      <c r="M10" s="373" t="s">
        <v>129</v>
      </c>
      <c r="N10" s="361"/>
    </row>
    <row r="11" spans="1:14" ht="44.25" customHeight="1">
      <c r="A11" s="370" t="s">
        <v>130</v>
      </c>
      <c r="B11" s="110" t="s">
        <v>126</v>
      </c>
      <c r="C11" s="110" t="s">
        <v>126</v>
      </c>
      <c r="D11" s="110" t="s">
        <v>126</v>
      </c>
      <c r="E11" s="113" t="s">
        <v>131</v>
      </c>
      <c r="F11" s="111" t="s">
        <v>126</v>
      </c>
      <c r="G11" s="111" t="s">
        <v>126</v>
      </c>
      <c r="H11" s="111" t="s">
        <v>126</v>
      </c>
      <c r="I11" s="114" t="s">
        <v>132</v>
      </c>
      <c r="J11" s="112" t="s">
        <v>126</v>
      </c>
      <c r="K11" s="112" t="s">
        <v>126</v>
      </c>
      <c r="L11" s="112" t="s">
        <v>126</v>
      </c>
      <c r="M11" s="115" t="s">
        <v>133</v>
      </c>
      <c r="N11" s="361"/>
    </row>
    <row r="12" spans="1:14" ht="44.25">
      <c r="A12" s="370" t="s">
        <v>134</v>
      </c>
      <c r="B12" s="110" t="s">
        <v>126</v>
      </c>
      <c r="C12" s="110" t="s">
        <v>126</v>
      </c>
      <c r="D12" s="110" t="s">
        <v>126</v>
      </c>
      <c r="E12" s="371" t="s">
        <v>135</v>
      </c>
      <c r="F12" s="111" t="s">
        <v>126</v>
      </c>
      <c r="G12" s="111" t="s">
        <v>126</v>
      </c>
      <c r="H12" s="111" t="s">
        <v>126</v>
      </c>
      <c r="I12" s="372" t="s">
        <v>136</v>
      </c>
      <c r="J12" s="112" t="s">
        <v>126</v>
      </c>
      <c r="K12" s="112" t="s">
        <v>126</v>
      </c>
      <c r="L12" s="116" t="s">
        <v>137</v>
      </c>
      <c r="M12" s="373" t="s">
        <v>138</v>
      </c>
      <c r="N12" s="361"/>
    </row>
    <row r="13" spans="1:14" ht="71.25">
      <c r="A13" s="374" t="s">
        <v>139</v>
      </c>
      <c r="B13" s="110" t="s">
        <v>126</v>
      </c>
      <c r="C13" s="110" t="s">
        <v>126</v>
      </c>
      <c r="D13" s="110" t="s">
        <v>126</v>
      </c>
      <c r="E13" s="371" t="s">
        <v>140</v>
      </c>
      <c r="F13" s="111" t="s">
        <v>126</v>
      </c>
      <c r="G13" s="111" t="s">
        <v>126</v>
      </c>
      <c r="H13" s="111" t="s">
        <v>126</v>
      </c>
      <c r="I13" s="375" t="s">
        <v>141</v>
      </c>
      <c r="J13" s="112" t="s">
        <v>126</v>
      </c>
      <c r="K13" s="150" t="s">
        <v>142</v>
      </c>
      <c r="L13" s="112" t="s">
        <v>143</v>
      </c>
      <c r="M13" s="373" t="s">
        <v>144</v>
      </c>
      <c r="N13" s="361"/>
    </row>
    <row r="14" spans="1:14" ht="15.75" customHeight="1">
      <c r="A14" s="361"/>
      <c r="B14" s="361"/>
      <c r="C14" s="361"/>
      <c r="D14" s="361"/>
      <c r="E14" s="361"/>
      <c r="F14" s="361"/>
      <c r="G14" s="361"/>
      <c r="H14" s="361"/>
      <c r="I14" s="361"/>
      <c r="J14" s="361"/>
      <c r="K14" s="361"/>
      <c r="L14" s="361"/>
      <c r="M14" s="361"/>
      <c r="N14" s="361"/>
    </row>
    <row r="15" spans="1:14" ht="15.75" customHeight="1">
      <c r="A15" s="361"/>
      <c r="B15" s="376" t="s">
        <v>46</v>
      </c>
      <c r="C15" s="376"/>
      <c r="D15" s="376"/>
      <c r="E15" s="376"/>
      <c r="F15" s="376" t="s">
        <v>46</v>
      </c>
      <c r="G15" s="376"/>
      <c r="H15" s="376"/>
      <c r="I15" s="376"/>
      <c r="J15" s="377" t="s">
        <v>145</v>
      </c>
      <c r="K15" s="377"/>
      <c r="L15" s="377"/>
      <c r="M15" s="377"/>
      <c r="N15" s="361"/>
    </row>
    <row r="16" spans="1:14" ht="15.75" customHeight="1">
      <c r="A16" s="361"/>
      <c r="B16" s="361"/>
      <c r="C16" s="361"/>
      <c r="D16" s="361"/>
      <c r="E16" s="361"/>
      <c r="F16" s="361"/>
      <c r="G16" s="361"/>
      <c r="H16" s="361"/>
      <c r="I16" s="361"/>
      <c r="J16" s="361"/>
      <c r="K16" s="361"/>
      <c r="L16" s="361"/>
      <c r="M16" s="361"/>
      <c r="N16" s="361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</sheetData>
  <mergeCells count="8">
    <mergeCell ref="B15:E15"/>
    <mergeCell ref="F15:I15"/>
    <mergeCell ref="J15:M15"/>
    <mergeCell ref="B2:N2"/>
    <mergeCell ref="A6:M6"/>
    <mergeCell ref="B8:E8"/>
    <mergeCell ref="F8:I8"/>
    <mergeCell ref="J8:M8"/>
  </mergeCells>
  <pageMargins left="0.7" right="0.7" top="0.75" bottom="0.75" header="0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D152F-C0F3-4EFC-ADCC-AFD3706FBBFE}">
  <dimension ref="A1:AC931"/>
  <sheetViews>
    <sheetView tabSelected="1" zoomScale="50" zoomScaleNormal="50" workbookViewId="0">
      <selection activeCell="H41" sqref="H41"/>
    </sheetView>
  </sheetViews>
  <sheetFormatPr defaultColWidth="12.625" defaultRowHeight="15" customHeight="1"/>
  <cols>
    <col min="1" max="1" width="4.375" style="124" customWidth="1"/>
    <col min="2" max="2" width="24.5" style="124" customWidth="1"/>
    <col min="3" max="3" width="22.625" style="124" customWidth="1"/>
    <col min="4" max="4" width="19.5" style="124" customWidth="1"/>
    <col min="5" max="5" width="23.5" style="124" customWidth="1"/>
    <col min="6" max="6" width="14.75" style="124" customWidth="1"/>
    <col min="7" max="7" width="23.5" style="124" customWidth="1"/>
    <col min="8" max="8" width="23.25" style="124" customWidth="1"/>
    <col min="9" max="9" width="21.375" style="124" customWidth="1"/>
    <col min="10" max="10" width="20.125" style="124" customWidth="1"/>
    <col min="11" max="11" width="22.5" style="124" customWidth="1"/>
    <col min="12" max="12" width="18.5" style="124" customWidth="1"/>
    <col min="13" max="13" width="20.125" style="124" bestFit="1" customWidth="1"/>
    <col min="14" max="14" width="5.75" style="124" customWidth="1"/>
    <col min="15" max="15" width="18" style="124" customWidth="1"/>
    <col min="16" max="16" width="29.875" style="124" customWidth="1"/>
    <col min="17" max="17" width="13.25" style="124" customWidth="1"/>
    <col min="18" max="18" width="22" style="124" customWidth="1"/>
    <col min="19" max="19" width="20.5" style="124" customWidth="1"/>
    <col min="20" max="20" width="9.375" style="124" customWidth="1"/>
    <col min="21" max="21" width="19" style="124" customWidth="1"/>
    <col min="22" max="29" width="9.375" style="124" customWidth="1"/>
    <col min="30" max="16384" width="12.625" style="124"/>
  </cols>
  <sheetData>
    <row r="1" spans="1:29">
      <c r="A1" s="378"/>
      <c r="B1" s="379"/>
      <c r="C1" s="379"/>
      <c r="D1" s="379"/>
      <c r="E1" s="379"/>
      <c r="F1" s="379"/>
      <c r="G1" s="379"/>
      <c r="H1" s="379"/>
      <c r="I1" s="379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1"/>
    </row>
    <row r="2" spans="1:29" ht="23.25">
      <c r="A2" s="382"/>
      <c r="B2" s="383"/>
      <c r="C2" s="383"/>
      <c r="D2" s="383"/>
      <c r="E2" s="383"/>
      <c r="F2" s="383"/>
      <c r="G2" s="383"/>
      <c r="H2" s="383"/>
      <c r="I2" s="383"/>
      <c r="J2" s="384"/>
      <c r="K2" s="385"/>
      <c r="L2" s="385"/>
      <c r="M2" s="181"/>
      <c r="N2" s="181"/>
      <c r="O2" s="181"/>
      <c r="P2" s="181"/>
      <c r="Q2" s="181"/>
      <c r="R2" s="181"/>
      <c r="S2" s="181"/>
      <c r="T2" s="181"/>
      <c r="U2" s="386"/>
    </row>
    <row r="3" spans="1:29">
      <c r="A3" s="382"/>
      <c r="B3" s="383"/>
      <c r="C3" s="383"/>
      <c r="D3" s="383"/>
      <c r="E3" s="383"/>
      <c r="F3" s="383"/>
      <c r="G3" s="383"/>
      <c r="H3" s="383"/>
      <c r="I3" s="383"/>
      <c r="J3" s="387"/>
      <c r="K3" s="387"/>
      <c r="L3" s="387"/>
      <c r="M3" s="181"/>
      <c r="N3" s="181"/>
      <c r="O3" s="181"/>
      <c r="P3" s="181"/>
      <c r="Q3" s="181"/>
      <c r="R3" s="181"/>
      <c r="S3" s="181"/>
      <c r="T3" s="181"/>
      <c r="U3" s="386"/>
    </row>
    <row r="4" spans="1:29" ht="24" customHeight="1">
      <c r="A4" s="382"/>
      <c r="B4" s="383"/>
      <c r="C4" s="383"/>
      <c r="D4" s="383"/>
      <c r="E4" s="383"/>
      <c r="F4" s="383"/>
      <c r="G4" s="383"/>
      <c r="H4" s="383"/>
      <c r="I4" s="383"/>
      <c r="J4" s="388"/>
      <c r="K4" s="385"/>
      <c r="L4" s="385"/>
      <c r="M4" s="181"/>
      <c r="N4" s="181"/>
      <c r="O4" s="181"/>
      <c r="P4" s="181"/>
      <c r="Q4" s="181"/>
      <c r="R4" s="181"/>
      <c r="S4" s="181"/>
      <c r="T4" s="181"/>
      <c r="U4" s="386"/>
    </row>
    <row r="5" spans="1:29">
      <c r="A5" s="389"/>
      <c r="B5" s="390"/>
      <c r="C5" s="390"/>
      <c r="D5" s="390"/>
      <c r="E5" s="390"/>
      <c r="F5" s="390"/>
      <c r="G5" s="390"/>
      <c r="H5" s="390"/>
      <c r="I5" s="390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2"/>
    </row>
    <row r="6" spans="1:29" ht="15.75" thickBot="1">
      <c r="A6" s="393"/>
      <c r="B6" s="258" t="s">
        <v>146</v>
      </c>
      <c r="C6" s="258"/>
      <c r="D6" s="258"/>
      <c r="E6" s="258"/>
      <c r="F6" s="258"/>
      <c r="G6" s="258"/>
      <c r="H6" s="258"/>
      <c r="I6" s="258"/>
      <c r="J6" s="394"/>
      <c r="K6" s="394"/>
      <c r="L6" s="394"/>
      <c r="M6" s="394"/>
      <c r="N6" s="394"/>
      <c r="O6" s="394"/>
      <c r="P6" s="394"/>
      <c r="Q6" s="394"/>
      <c r="R6" s="394"/>
      <c r="S6" s="394"/>
      <c r="T6" s="394"/>
      <c r="U6" s="395"/>
    </row>
    <row r="7" spans="1:29" ht="16.5" thickBot="1">
      <c r="A7" s="396"/>
      <c r="B7" s="182"/>
      <c r="C7" s="397"/>
      <c r="D7" s="397"/>
      <c r="E7" s="398"/>
      <c r="F7" s="399"/>
      <c r="G7" s="399"/>
      <c r="H7" s="399"/>
      <c r="I7" s="125" t="s">
        <v>147</v>
      </c>
      <c r="J7" s="126">
        <v>4132.1099999999997</v>
      </c>
      <c r="K7" s="394"/>
      <c r="L7" s="394"/>
      <c r="M7" s="394"/>
      <c r="N7" s="394"/>
      <c r="O7" s="394"/>
      <c r="P7" s="394"/>
      <c r="Q7" s="394"/>
      <c r="R7" s="394"/>
      <c r="S7" s="394"/>
      <c r="T7" s="394"/>
      <c r="U7" s="395"/>
    </row>
    <row r="8" spans="1:29" ht="14.25">
      <c r="A8" s="127"/>
      <c r="B8" s="183"/>
      <c r="C8" s="183"/>
      <c r="D8" s="184"/>
      <c r="E8" s="127"/>
      <c r="F8" s="183"/>
      <c r="G8" s="183"/>
      <c r="H8" s="183"/>
      <c r="I8" s="125" t="s">
        <v>148</v>
      </c>
      <c r="J8" s="128">
        <f>ABS(J7-TRUNC(J7))</f>
        <v>0.10999999999967258</v>
      </c>
      <c r="K8" s="259"/>
      <c r="L8" s="260"/>
      <c r="M8" s="129"/>
      <c r="N8" s="130"/>
      <c r="O8" s="130"/>
      <c r="P8" s="131"/>
      <c r="Q8" s="133"/>
      <c r="R8" s="256"/>
      <c r="S8" s="257"/>
      <c r="T8" s="132"/>
      <c r="U8" s="133"/>
    </row>
    <row r="9" spans="1:29" ht="21.75" customHeight="1">
      <c r="A9" s="127"/>
      <c r="B9" s="183"/>
      <c r="C9" s="183"/>
      <c r="D9" s="183"/>
      <c r="E9" s="127"/>
      <c r="F9" s="183"/>
      <c r="G9" s="183"/>
      <c r="H9" s="400"/>
      <c r="I9" s="134" t="s">
        <v>149</v>
      </c>
      <c r="J9" s="135" t="str">
        <f>IF(J8&lt;=0.49,"Menor Valor","Media geométrica")</f>
        <v>Menor Valor</v>
      </c>
      <c r="K9" s="136" t="s">
        <v>149</v>
      </c>
      <c r="L9" s="137" t="s">
        <v>150</v>
      </c>
      <c r="M9" s="190" t="s">
        <v>149</v>
      </c>
      <c r="N9" s="401" t="s">
        <v>151</v>
      </c>
      <c r="O9" s="402"/>
      <c r="P9" s="403" t="s">
        <v>152</v>
      </c>
      <c r="Q9" s="404"/>
      <c r="R9" s="190" t="s">
        <v>149</v>
      </c>
      <c r="S9" s="405" t="s">
        <v>150</v>
      </c>
      <c r="T9" s="183"/>
      <c r="U9" s="138"/>
    </row>
    <row r="10" spans="1:29" ht="15" customHeight="1">
      <c r="A10" s="127"/>
      <c r="B10" s="183"/>
      <c r="C10" s="406" t="s">
        <v>55</v>
      </c>
      <c r="D10" s="407">
        <v>1174821743</v>
      </c>
      <c r="E10" s="408"/>
      <c r="F10" s="409"/>
      <c r="G10" s="409"/>
      <c r="H10" s="409"/>
      <c r="I10" s="410" t="str">
        <f>J9</f>
        <v>Menor Valor</v>
      </c>
      <c r="J10" s="139">
        <f>IF(I10="Media Aritmética",GEOMEAN(I15),MIN(I15))</f>
        <v>648401372</v>
      </c>
      <c r="K10" s="411" t="str">
        <f>L9</f>
        <v>Media Aritmética</v>
      </c>
      <c r="L10" s="140">
        <f>AVERAGE(K15)</f>
        <v>7626531</v>
      </c>
      <c r="M10" s="243"/>
      <c r="N10" s="244"/>
      <c r="O10" s="245"/>
      <c r="P10" s="412"/>
      <c r="Q10" s="413"/>
      <c r="R10" s="414" t="str">
        <f>S9</f>
        <v>Media Aritmética</v>
      </c>
      <c r="S10" s="141">
        <f>AVERAGE(R15)</f>
        <v>11208</v>
      </c>
      <c r="T10" s="183"/>
      <c r="U10" s="138"/>
    </row>
    <row r="11" spans="1:29" ht="18.75">
      <c r="A11" s="415"/>
      <c r="B11" s="416"/>
      <c r="C11" s="185"/>
      <c r="D11" s="185"/>
      <c r="E11" s="142"/>
      <c r="F11" s="185"/>
      <c r="G11" s="185"/>
      <c r="H11" s="185"/>
      <c r="I11" s="186"/>
      <c r="J11" s="143"/>
      <c r="K11" s="144"/>
      <c r="L11" s="145"/>
      <c r="M11" s="146"/>
      <c r="N11" s="187"/>
      <c r="O11" s="187"/>
      <c r="P11" s="146"/>
      <c r="Q11" s="147"/>
      <c r="R11" s="246"/>
      <c r="S11" s="247"/>
      <c r="T11" s="185"/>
      <c r="U11" s="148"/>
      <c r="V11" s="417"/>
      <c r="W11" s="417"/>
      <c r="X11" s="417"/>
      <c r="Y11" s="417"/>
      <c r="Z11" s="417"/>
      <c r="AA11" s="417"/>
      <c r="AB11" s="417"/>
      <c r="AC11" s="417"/>
    </row>
    <row r="12" spans="1:29" ht="18.75" customHeight="1">
      <c r="A12" s="418"/>
      <c r="B12" s="419"/>
      <c r="C12" s="249" t="s">
        <v>153</v>
      </c>
      <c r="D12" s="420"/>
      <c r="E12" s="250" t="s">
        <v>154</v>
      </c>
      <c r="F12" s="251"/>
      <c r="G12" s="251"/>
      <c r="H12" s="251"/>
      <c r="I12" s="251"/>
      <c r="J12" s="252"/>
      <c r="K12" s="253" t="s">
        <v>155</v>
      </c>
      <c r="L12" s="421"/>
      <c r="M12" s="254" t="s">
        <v>156</v>
      </c>
      <c r="N12" s="255"/>
      <c r="O12" s="422"/>
      <c r="P12" s="248" t="s">
        <v>157</v>
      </c>
      <c r="Q12" s="421"/>
      <c r="R12" s="239" t="s">
        <v>158</v>
      </c>
      <c r="S12" s="240"/>
      <c r="T12" s="241" t="s">
        <v>159</v>
      </c>
      <c r="U12" s="421"/>
    </row>
    <row r="13" spans="1:29" ht="120.75" customHeight="1">
      <c r="A13" s="423"/>
      <c r="B13" s="165" t="s">
        <v>160</v>
      </c>
      <c r="C13" s="424" t="s">
        <v>153</v>
      </c>
      <c r="D13" s="425" t="s">
        <v>161</v>
      </c>
      <c r="E13" s="166" t="s">
        <v>162</v>
      </c>
      <c r="F13" s="166" t="s">
        <v>163</v>
      </c>
      <c r="G13" s="166" t="s">
        <v>164</v>
      </c>
      <c r="H13" s="174" t="s">
        <v>161</v>
      </c>
      <c r="I13" s="174" t="s">
        <v>165</v>
      </c>
      <c r="J13" s="174" t="s">
        <v>166</v>
      </c>
      <c r="K13" s="167" t="s">
        <v>167</v>
      </c>
      <c r="L13" s="167" t="s">
        <v>166</v>
      </c>
      <c r="M13" s="168" t="s">
        <v>168</v>
      </c>
      <c r="N13" s="168" t="s">
        <v>169</v>
      </c>
      <c r="O13" s="168" t="s">
        <v>166</v>
      </c>
      <c r="P13" s="178" t="s">
        <v>170</v>
      </c>
      <c r="Q13" s="178" t="s">
        <v>166</v>
      </c>
      <c r="R13" s="426" t="s">
        <v>171</v>
      </c>
      <c r="S13" s="426" t="s">
        <v>166</v>
      </c>
      <c r="T13" s="427" t="s">
        <v>172</v>
      </c>
      <c r="U13" s="428" t="s">
        <v>173</v>
      </c>
    </row>
    <row r="14" spans="1:29" ht="15.75">
      <c r="A14" s="429">
        <v>1</v>
      </c>
      <c r="B14" s="430" t="s">
        <v>3</v>
      </c>
      <c r="C14" s="193">
        <v>1051398160.4047599</v>
      </c>
      <c r="D14" s="194" t="str">
        <f>IF(C14&lt;=$D$10,"CUMPLE","NO CUMPLE")</f>
        <v>CUMPLE</v>
      </c>
      <c r="E14" s="169">
        <v>18642718.469999999</v>
      </c>
      <c r="F14" s="170">
        <v>9500</v>
      </c>
      <c r="G14" s="171">
        <v>19957296.762475364</v>
      </c>
      <c r="H14" s="172" t="str">
        <f>IF(E14&lt;G14,"NO CUMPLE","CUMPLE")</f>
        <v>NO CUMPLE</v>
      </c>
      <c r="I14" s="173">
        <v>612345898</v>
      </c>
      <c r="J14" s="174" t="s">
        <v>174</v>
      </c>
      <c r="K14" s="195">
        <v>9052262</v>
      </c>
      <c r="L14" s="196" t="s">
        <v>174</v>
      </c>
      <c r="M14" s="242" t="s">
        <v>175</v>
      </c>
      <c r="N14" s="175">
        <v>0.08</v>
      </c>
      <c r="O14" s="176" t="s">
        <v>174</v>
      </c>
      <c r="P14" s="177">
        <v>21</v>
      </c>
      <c r="Q14" s="178" t="s">
        <v>174</v>
      </c>
      <c r="R14" s="197">
        <v>10180</v>
      </c>
      <c r="S14" s="198" t="s">
        <v>174</v>
      </c>
      <c r="T14" s="179" t="s">
        <v>174</v>
      </c>
      <c r="U14" s="199"/>
    </row>
    <row r="15" spans="1:29" ht="30.75" customHeight="1">
      <c r="A15" s="429">
        <v>2</v>
      </c>
      <c r="B15" s="430" t="s">
        <v>56</v>
      </c>
      <c r="C15" s="193">
        <v>1086027903</v>
      </c>
      <c r="D15" s="194" t="str">
        <f>IF(C15&lt;=$D$10,"CUMPLE","NO CUMPLE")</f>
        <v>CUMPLE</v>
      </c>
      <c r="E15" s="169">
        <v>21439486.859999999</v>
      </c>
      <c r="F15" s="170">
        <v>300</v>
      </c>
      <c r="G15" s="171">
        <v>19893578.114475362</v>
      </c>
      <c r="H15" s="180" t="str">
        <f>IF(E15&lt;G15,"NO CUMPLE","CUMPLE")</f>
        <v>CUMPLE</v>
      </c>
      <c r="I15" s="173">
        <v>648401372</v>
      </c>
      <c r="J15" s="200">
        <f>IF(I15&gt;$J$10,50*(1-2*((ABS($J$10-I15)/$J$10))),50*(1-((($J$10-I15)/$J$10))))</f>
        <v>50</v>
      </c>
      <c r="K15" s="195">
        <v>7626531</v>
      </c>
      <c r="L15" s="196">
        <f>IF(K15&gt;$L$10,15*(1-2*((ABS($L$10-K15)/$L$10))),15*(1-((($L$10-K15)/$L$10))))</f>
        <v>15</v>
      </c>
      <c r="M15" s="242"/>
      <c r="N15" s="175">
        <v>0.09</v>
      </c>
      <c r="O15" s="201">
        <f>'Evaluación factor 3'!H51</f>
        <v>20</v>
      </c>
      <c r="P15" s="177">
        <v>23</v>
      </c>
      <c r="Q15" s="202">
        <v>5</v>
      </c>
      <c r="R15" s="197">
        <v>11208</v>
      </c>
      <c r="S15" s="203">
        <f>IF(R15&gt;$S$10,10*(1-2*((ABS($S$10-R15)/$S$10))),10*(1-((($S$10-R15)/$S$10))))</f>
        <v>10</v>
      </c>
      <c r="T15" s="179">
        <f>J15+L15+Q15+O15+S15</f>
        <v>100</v>
      </c>
      <c r="U15" s="204">
        <v>1</v>
      </c>
    </row>
    <row r="16" spans="1:29" ht="14.25">
      <c r="A16" s="56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 t="s">
        <v>176</v>
      </c>
      <c r="R16" s="57"/>
      <c r="S16" s="57"/>
      <c r="T16" s="57"/>
      <c r="U16" s="58"/>
    </row>
    <row r="17" spans="1:21" ht="14.25">
      <c r="A17" s="56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8"/>
    </row>
    <row r="18" spans="1:21" ht="15.75" customHeight="1" thickBot="1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3"/>
    </row>
    <row r="19" spans="1:21" ht="15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1:21" ht="15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1:21" ht="15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 ht="15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1:21" ht="15.75" customHeight="1">
      <c r="J23" s="149"/>
    </row>
    <row r="24" spans="1:21" ht="15.75" customHeight="1">
      <c r="J24" s="149"/>
    </row>
    <row r="25" spans="1:21" ht="15.75" customHeight="1">
      <c r="J25" s="149"/>
    </row>
    <row r="26" spans="1:21" ht="15.75" customHeight="1"/>
    <row r="27" spans="1:21" ht="15.75" customHeight="1"/>
    <row r="28" spans="1:21" ht="15.75" customHeight="1"/>
    <row r="29" spans="1:21" ht="15.75" customHeight="1"/>
    <row r="30" spans="1:21" ht="15.75" customHeight="1"/>
    <row r="31" spans="1:21" ht="15.75" customHeight="1"/>
    <row r="32" spans="1:2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</sheetData>
  <sheetProtection algorithmName="SHA-512" hashValue="BI7qJYBJDnutfDu/mv2kI7HhDqG80kIgOpgcoEdslfsfEcQqSP5bPwFldBSMKi/U03Q7WCm3ybVgCuKKQMuPMg==" saltValue="Q77/iUoR4OV/sTiKpBVk8g==" spinCount="100000" sheet="1" objects="1" scenarios="1"/>
  <mergeCells count="19">
    <mergeCell ref="R8:S8"/>
    <mergeCell ref="A1:I4"/>
    <mergeCell ref="J2:L2"/>
    <mergeCell ref="J4:L4"/>
    <mergeCell ref="B6:I6"/>
    <mergeCell ref="K8:L8"/>
    <mergeCell ref="A12:B12"/>
    <mergeCell ref="C12:D12"/>
    <mergeCell ref="E12:J12"/>
    <mergeCell ref="K12:L12"/>
    <mergeCell ref="M12:O12"/>
    <mergeCell ref="R12:S12"/>
    <mergeCell ref="T12:U12"/>
    <mergeCell ref="M14:M15"/>
    <mergeCell ref="N9:O9"/>
    <mergeCell ref="M10:O10"/>
    <mergeCell ref="R11:S11"/>
    <mergeCell ref="P12:Q12"/>
    <mergeCell ref="P9:Q10"/>
  </mergeCells>
  <pageMargins left="0.7" right="0.7" top="0.75" bottom="0.75" header="0" footer="0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E0C17-7573-48BC-AEA1-4A1CAE72037E}">
  <dimension ref="A1:Q53"/>
  <sheetViews>
    <sheetView topLeftCell="A9" zoomScale="80" zoomScaleNormal="80" workbookViewId="0">
      <selection activeCell="F20" sqref="F20"/>
    </sheetView>
  </sheetViews>
  <sheetFormatPr defaultColWidth="11" defaultRowHeight="14.25"/>
  <cols>
    <col min="1" max="1" width="8.5" customWidth="1"/>
    <col min="2" max="2" width="2.625" bestFit="1" customWidth="1"/>
    <col min="3" max="3" width="34.625" customWidth="1"/>
    <col min="4" max="4" width="17.125" bestFit="1" customWidth="1"/>
    <col min="5" max="5" width="4.375" customWidth="1"/>
    <col min="6" max="6" width="19.75" customWidth="1"/>
    <col min="7" max="7" width="5.875" customWidth="1"/>
    <col min="8" max="8" width="17.125" bestFit="1" customWidth="1"/>
    <col min="9" max="9" width="16.5" customWidth="1"/>
    <col min="10" max="10" width="17.125" bestFit="1" customWidth="1"/>
  </cols>
  <sheetData>
    <row r="1" spans="1:17" ht="15">
      <c r="A1" s="98"/>
      <c r="B1" s="330"/>
      <c r="C1" s="331"/>
      <c r="D1" s="331"/>
      <c r="E1" s="331"/>
      <c r="F1" s="331"/>
      <c r="G1" s="331"/>
      <c r="H1" s="48"/>
      <c r="I1" s="48"/>
      <c r="J1" s="48"/>
      <c r="K1" s="49"/>
      <c r="L1" s="24"/>
      <c r="M1" s="24"/>
      <c r="N1" s="24"/>
      <c r="O1" s="24"/>
      <c r="P1" s="24"/>
      <c r="Q1" s="431"/>
    </row>
    <row r="2" spans="1:17" ht="23.25">
      <c r="A2" s="56"/>
      <c r="B2" s="332"/>
      <c r="C2" s="333"/>
      <c r="D2" s="333"/>
      <c r="E2" s="333"/>
      <c r="F2" s="333"/>
      <c r="G2" s="333"/>
      <c r="H2" s="222"/>
      <c r="I2" s="334"/>
      <c r="J2" s="25"/>
      <c r="K2" s="99"/>
      <c r="L2" s="25"/>
      <c r="M2" s="25"/>
      <c r="N2" s="25"/>
      <c r="O2" s="25"/>
      <c r="P2" s="25"/>
      <c r="Q2" s="1"/>
    </row>
    <row r="3" spans="1:17" ht="15">
      <c r="A3" s="56"/>
      <c r="B3" s="332"/>
      <c r="C3" s="333"/>
      <c r="D3" s="333"/>
      <c r="E3" s="333"/>
      <c r="F3" s="333"/>
      <c r="G3" s="333"/>
      <c r="H3" s="35"/>
      <c r="I3" s="35"/>
      <c r="J3" s="25"/>
      <c r="K3" s="99"/>
      <c r="L3" s="25"/>
      <c r="M3" s="25"/>
      <c r="N3" s="25"/>
      <c r="O3" s="25"/>
      <c r="P3" s="25"/>
      <c r="Q3" s="1"/>
    </row>
    <row r="4" spans="1:17" ht="24" customHeight="1">
      <c r="A4" s="56"/>
      <c r="B4" s="332"/>
      <c r="C4" s="333"/>
      <c r="D4" s="333"/>
      <c r="E4" s="333"/>
      <c r="F4" s="333"/>
      <c r="G4" s="333"/>
      <c r="H4" s="223"/>
      <c r="I4" s="334"/>
      <c r="J4" s="25"/>
      <c r="K4" s="99"/>
      <c r="L4" s="25"/>
      <c r="M4" s="25"/>
      <c r="N4" s="25"/>
      <c r="O4" s="25"/>
      <c r="P4" s="25"/>
      <c r="Q4" s="1"/>
    </row>
    <row r="5" spans="1:17" ht="15">
      <c r="A5" s="56"/>
      <c r="B5" s="69"/>
      <c r="C5" s="70"/>
      <c r="D5" s="70"/>
      <c r="E5" s="70"/>
      <c r="F5" s="70"/>
      <c r="G5" s="70"/>
      <c r="H5" s="35"/>
      <c r="I5" s="35"/>
      <c r="J5" s="35"/>
      <c r="K5" s="50"/>
      <c r="L5" s="35"/>
      <c r="M5" s="35"/>
      <c r="N5" s="35"/>
      <c r="O5" s="35"/>
      <c r="P5" s="35"/>
      <c r="Q5" s="1"/>
    </row>
    <row r="6" spans="1:17" ht="15">
      <c r="A6" s="91"/>
      <c r="B6" s="261" t="s">
        <v>177</v>
      </c>
      <c r="C6" s="233"/>
      <c r="D6" s="233"/>
      <c r="E6" s="233"/>
      <c r="F6" s="233"/>
      <c r="G6" s="233"/>
      <c r="H6" s="233"/>
      <c r="I6" s="233"/>
      <c r="J6" s="233"/>
      <c r="K6" s="262"/>
      <c r="L6" s="97"/>
      <c r="M6" s="36"/>
      <c r="N6" s="36"/>
      <c r="O6" s="36"/>
      <c r="P6" s="36"/>
      <c r="Q6" s="36"/>
    </row>
    <row r="7" spans="1:17" ht="35.25" customHeight="1">
      <c r="A7" s="56"/>
      <c r="B7" s="56"/>
      <c r="C7" s="57"/>
      <c r="D7" s="57"/>
      <c r="E7" s="57"/>
      <c r="F7" s="263" t="s">
        <v>178</v>
      </c>
      <c r="G7" s="120"/>
      <c r="H7" s="432"/>
      <c r="I7" s="57"/>
      <c r="J7" s="27"/>
      <c r="K7" s="58"/>
      <c r="L7" s="32"/>
      <c r="M7" s="32"/>
      <c r="N7" s="32"/>
      <c r="O7" s="32"/>
      <c r="P7" s="32"/>
      <c r="Q7" s="32"/>
    </row>
    <row r="8" spans="1:17" ht="15">
      <c r="A8" s="56"/>
      <c r="B8" s="122"/>
      <c r="C8" s="433" t="s">
        <v>179</v>
      </c>
      <c r="D8" s="434" t="s">
        <v>56</v>
      </c>
      <c r="E8" s="118"/>
      <c r="F8" s="435"/>
      <c r="G8" s="121"/>
      <c r="H8" s="434" t="s">
        <v>56</v>
      </c>
      <c r="I8" s="57"/>
      <c r="J8" s="27"/>
      <c r="K8" s="58"/>
      <c r="L8" s="32"/>
    </row>
    <row r="9" spans="1:17">
      <c r="A9" s="56"/>
      <c r="B9" s="123">
        <v>1</v>
      </c>
      <c r="C9" s="92" t="s">
        <v>180</v>
      </c>
      <c r="D9" s="96">
        <v>490500</v>
      </c>
      <c r="E9" s="118"/>
      <c r="F9" s="33">
        <f>GEOMEAN(D9:D9)</f>
        <v>490500</v>
      </c>
      <c r="G9" s="121"/>
      <c r="H9" s="34">
        <f t="shared" ref="H9:H48" si="0">IF(D9&gt;$F9,0.5*(1-2*((ABS($F9-D9)/$F9))),0.5*(1-((($F9-D9)/$F9))))</f>
        <v>0.5</v>
      </c>
      <c r="I9" s="57"/>
      <c r="J9" s="27"/>
      <c r="K9" s="58"/>
      <c r="L9" s="32"/>
    </row>
    <row r="10" spans="1:17" ht="38.25">
      <c r="A10" s="56"/>
      <c r="B10" s="123">
        <v>2</v>
      </c>
      <c r="C10" s="92" t="s">
        <v>181</v>
      </c>
      <c r="D10" s="96">
        <v>436000</v>
      </c>
      <c r="E10" s="118"/>
      <c r="F10" s="33">
        <f>GEOMEAN(D10:D10)</f>
        <v>436000</v>
      </c>
      <c r="G10" s="121"/>
      <c r="H10" s="34">
        <f t="shared" si="0"/>
        <v>0.5</v>
      </c>
      <c r="I10" s="57"/>
      <c r="J10" s="27"/>
      <c r="K10" s="58"/>
      <c r="L10" s="32"/>
    </row>
    <row r="11" spans="1:17" ht="38.25">
      <c r="A11" s="56"/>
      <c r="B11" s="123">
        <v>3</v>
      </c>
      <c r="C11" s="92" t="s">
        <v>182</v>
      </c>
      <c r="D11" s="96">
        <v>272500</v>
      </c>
      <c r="E11" s="118"/>
      <c r="F11" s="33">
        <f t="shared" ref="F11:F48" si="1">GEOMEAN(D11:D11)</f>
        <v>272500</v>
      </c>
      <c r="G11" s="121"/>
      <c r="H11" s="34">
        <f t="shared" si="0"/>
        <v>0.5</v>
      </c>
      <c r="I11" s="57"/>
      <c r="J11" s="27"/>
      <c r="K11" s="58"/>
      <c r="L11" s="32"/>
    </row>
    <row r="12" spans="1:17" ht="25.5">
      <c r="A12" s="56"/>
      <c r="B12" s="123">
        <v>4</v>
      </c>
      <c r="C12" s="92" t="s">
        <v>183</v>
      </c>
      <c r="D12" s="96">
        <v>471035.87</v>
      </c>
      <c r="E12" s="118"/>
      <c r="F12" s="33">
        <f t="shared" si="1"/>
        <v>471035.87</v>
      </c>
      <c r="G12" s="121"/>
      <c r="H12" s="34">
        <f t="shared" si="0"/>
        <v>0.5</v>
      </c>
      <c r="I12" s="57"/>
      <c r="J12" s="27"/>
      <c r="K12" s="58"/>
      <c r="L12" s="32"/>
    </row>
    <row r="13" spans="1:17" ht="25.5">
      <c r="A13" s="56"/>
      <c r="B13" s="123">
        <v>5</v>
      </c>
      <c r="C13" s="92" t="s">
        <v>184</v>
      </c>
      <c r="D13" s="96">
        <v>65400</v>
      </c>
      <c r="E13" s="118"/>
      <c r="F13" s="33">
        <f t="shared" si="1"/>
        <v>65400</v>
      </c>
      <c r="G13" s="121"/>
      <c r="H13" s="34">
        <f t="shared" si="0"/>
        <v>0.5</v>
      </c>
      <c r="I13" s="57"/>
      <c r="J13" s="27"/>
      <c r="K13" s="58"/>
      <c r="L13" s="32"/>
    </row>
    <row r="14" spans="1:17" ht="25.5">
      <c r="A14" s="56"/>
      <c r="B14" s="123">
        <v>6</v>
      </c>
      <c r="C14" s="93" t="s">
        <v>185</v>
      </c>
      <c r="D14" s="96">
        <v>577700</v>
      </c>
      <c r="E14" s="118"/>
      <c r="F14" s="33">
        <f t="shared" si="1"/>
        <v>577700</v>
      </c>
      <c r="G14" s="121"/>
      <c r="H14" s="34">
        <f t="shared" si="0"/>
        <v>0.5</v>
      </c>
      <c r="I14" s="57"/>
      <c r="J14" s="27"/>
      <c r="K14" s="58"/>
      <c r="L14" s="32"/>
    </row>
    <row r="15" spans="1:17" ht="25.5">
      <c r="A15" s="56"/>
      <c r="B15" s="123">
        <v>7</v>
      </c>
      <c r="C15" s="94" t="s">
        <v>186</v>
      </c>
      <c r="D15" s="96">
        <v>81750</v>
      </c>
      <c r="E15" s="118"/>
      <c r="F15" s="33">
        <f t="shared" si="1"/>
        <v>81750</v>
      </c>
      <c r="G15" s="121"/>
      <c r="H15" s="34">
        <f t="shared" si="0"/>
        <v>0.5</v>
      </c>
      <c r="I15" s="57"/>
      <c r="J15" s="27"/>
      <c r="K15" s="58"/>
      <c r="L15" s="32"/>
    </row>
    <row r="16" spans="1:17" ht="25.5">
      <c r="A16" s="56"/>
      <c r="B16" s="123">
        <v>8</v>
      </c>
      <c r="C16" s="92" t="s">
        <v>187</v>
      </c>
      <c r="D16" s="96">
        <v>490500</v>
      </c>
      <c r="E16" s="118"/>
      <c r="F16" s="33">
        <f t="shared" si="1"/>
        <v>490500</v>
      </c>
      <c r="G16" s="121"/>
      <c r="H16" s="34">
        <f t="shared" si="0"/>
        <v>0.5</v>
      </c>
      <c r="I16" s="57"/>
      <c r="J16" s="27"/>
      <c r="K16" s="58"/>
      <c r="L16" s="32"/>
    </row>
    <row r="17" spans="1:12" ht="63.75">
      <c r="A17" s="56"/>
      <c r="B17" s="123">
        <v>9</v>
      </c>
      <c r="C17" s="95" t="s">
        <v>188</v>
      </c>
      <c r="D17" s="96">
        <v>229990</v>
      </c>
      <c r="E17" s="118"/>
      <c r="F17" s="33">
        <f t="shared" si="1"/>
        <v>229990</v>
      </c>
      <c r="G17" s="121"/>
      <c r="H17" s="34">
        <f t="shared" si="0"/>
        <v>0.5</v>
      </c>
      <c r="I17" s="57"/>
      <c r="J17" s="27"/>
      <c r="K17" s="58"/>
      <c r="L17" s="32"/>
    </row>
    <row r="18" spans="1:12" ht="63.75">
      <c r="A18" s="56"/>
      <c r="B18" s="123">
        <v>10</v>
      </c>
      <c r="C18" s="95" t="s">
        <v>189</v>
      </c>
      <c r="D18" s="96">
        <v>174400</v>
      </c>
      <c r="E18" s="118"/>
      <c r="F18" s="33">
        <f t="shared" si="1"/>
        <v>174400</v>
      </c>
      <c r="G18" s="121"/>
      <c r="H18" s="34">
        <f t="shared" si="0"/>
        <v>0.5</v>
      </c>
      <c r="I18" s="57"/>
      <c r="J18" s="27"/>
      <c r="K18" s="58"/>
      <c r="L18" s="32"/>
    </row>
    <row r="19" spans="1:12" ht="38.25">
      <c r="A19" s="56"/>
      <c r="B19" s="123">
        <v>11</v>
      </c>
      <c r="C19" s="92" t="s">
        <v>190</v>
      </c>
      <c r="D19" s="96">
        <v>436000</v>
      </c>
      <c r="E19" s="118"/>
      <c r="F19" s="33">
        <f t="shared" si="1"/>
        <v>436000</v>
      </c>
      <c r="G19" s="121"/>
      <c r="H19" s="34">
        <f t="shared" si="0"/>
        <v>0.5</v>
      </c>
      <c r="I19" s="57"/>
      <c r="J19" s="27"/>
      <c r="K19" s="58"/>
      <c r="L19" s="32"/>
    </row>
    <row r="20" spans="1:12" ht="63.75">
      <c r="A20" s="56"/>
      <c r="B20" s="123">
        <v>12</v>
      </c>
      <c r="C20" s="94" t="s">
        <v>191</v>
      </c>
      <c r="D20" s="96">
        <v>713157.57</v>
      </c>
      <c r="E20" s="118"/>
      <c r="F20" s="33">
        <f t="shared" si="1"/>
        <v>713157.57</v>
      </c>
      <c r="G20" s="121"/>
      <c r="H20" s="34">
        <f t="shared" si="0"/>
        <v>0.5</v>
      </c>
      <c r="I20" s="57"/>
      <c r="J20" s="27"/>
      <c r="K20" s="58"/>
      <c r="L20" s="32"/>
    </row>
    <row r="21" spans="1:12" ht="38.25">
      <c r="A21" s="56"/>
      <c r="B21" s="123">
        <v>13</v>
      </c>
      <c r="C21" s="92" t="s">
        <v>192</v>
      </c>
      <c r="D21" s="96">
        <v>654000</v>
      </c>
      <c r="E21" s="118"/>
      <c r="F21" s="33">
        <f t="shared" si="1"/>
        <v>654000</v>
      </c>
      <c r="G21" s="121"/>
      <c r="H21" s="34">
        <f t="shared" si="0"/>
        <v>0.5</v>
      </c>
      <c r="I21" s="57"/>
      <c r="J21" s="27"/>
      <c r="K21" s="58"/>
      <c r="L21" s="32"/>
    </row>
    <row r="22" spans="1:12" ht="38.25">
      <c r="A22" s="56"/>
      <c r="B22" s="123">
        <v>14</v>
      </c>
      <c r="C22" s="94" t="s">
        <v>193</v>
      </c>
      <c r="D22" s="96">
        <v>183731.49</v>
      </c>
      <c r="E22" s="118"/>
      <c r="F22" s="33">
        <f t="shared" si="1"/>
        <v>183731.49</v>
      </c>
      <c r="G22" s="121"/>
      <c r="H22" s="34">
        <f t="shared" si="0"/>
        <v>0.5</v>
      </c>
      <c r="I22" s="57"/>
      <c r="J22" s="27"/>
      <c r="K22" s="58"/>
      <c r="L22" s="32"/>
    </row>
    <row r="23" spans="1:12" ht="38.25">
      <c r="A23" s="56"/>
      <c r="B23" s="123">
        <v>15</v>
      </c>
      <c r="C23" s="95" t="s">
        <v>194</v>
      </c>
      <c r="D23" s="96">
        <v>216431.49</v>
      </c>
      <c r="E23" s="118"/>
      <c r="F23" s="33">
        <f t="shared" si="1"/>
        <v>216431.49</v>
      </c>
      <c r="G23" s="121"/>
      <c r="H23" s="34">
        <f t="shared" si="0"/>
        <v>0.5</v>
      </c>
      <c r="I23" s="57"/>
      <c r="J23" s="27"/>
      <c r="K23" s="58"/>
      <c r="L23" s="32"/>
    </row>
    <row r="24" spans="1:12" ht="38.25">
      <c r="A24" s="56"/>
      <c r="B24" s="123">
        <v>16</v>
      </c>
      <c r="C24" s="92" t="s">
        <v>195</v>
      </c>
      <c r="D24" s="96">
        <v>386514</v>
      </c>
      <c r="E24" s="118"/>
      <c r="F24" s="33">
        <f t="shared" si="1"/>
        <v>386514</v>
      </c>
      <c r="G24" s="121"/>
      <c r="H24" s="34">
        <f t="shared" si="0"/>
        <v>0.5</v>
      </c>
      <c r="I24" s="57"/>
      <c r="J24" s="27"/>
      <c r="K24" s="58"/>
      <c r="L24" s="32"/>
    </row>
    <row r="25" spans="1:12" ht="25.5">
      <c r="A25" s="56"/>
      <c r="B25" s="123">
        <v>17</v>
      </c>
      <c r="C25" s="92" t="s">
        <v>196</v>
      </c>
      <c r="D25" s="96">
        <v>784800</v>
      </c>
      <c r="E25" s="118"/>
      <c r="F25" s="33">
        <f t="shared" si="1"/>
        <v>784800</v>
      </c>
      <c r="G25" s="121"/>
      <c r="H25" s="34">
        <f t="shared" si="0"/>
        <v>0.5</v>
      </c>
      <c r="I25" s="57"/>
      <c r="J25" s="27"/>
      <c r="K25" s="58"/>
      <c r="L25" s="32"/>
    </row>
    <row r="26" spans="1:12" ht="51">
      <c r="A26" s="56"/>
      <c r="B26" s="123">
        <v>18</v>
      </c>
      <c r="C26" s="92" t="s">
        <v>197</v>
      </c>
      <c r="D26" s="96">
        <v>58860</v>
      </c>
      <c r="E26" s="118"/>
      <c r="F26" s="33">
        <f t="shared" si="1"/>
        <v>58860</v>
      </c>
      <c r="G26" s="121"/>
      <c r="H26" s="34">
        <f t="shared" si="0"/>
        <v>0.5</v>
      </c>
      <c r="I26" s="57"/>
      <c r="J26" s="27"/>
      <c r="K26" s="58"/>
      <c r="L26" s="32"/>
    </row>
    <row r="27" spans="1:12" ht="38.25">
      <c r="A27" s="56"/>
      <c r="B27" s="123">
        <v>19</v>
      </c>
      <c r="C27" s="92" t="s">
        <v>198</v>
      </c>
      <c r="D27" s="96">
        <v>210915</v>
      </c>
      <c r="E27" s="118"/>
      <c r="F27" s="33">
        <f t="shared" si="1"/>
        <v>210915</v>
      </c>
      <c r="G27" s="121"/>
      <c r="H27" s="34">
        <f t="shared" si="0"/>
        <v>0.5</v>
      </c>
      <c r="I27" s="57"/>
      <c r="J27" s="27"/>
      <c r="K27" s="58"/>
      <c r="L27" s="32"/>
    </row>
    <row r="28" spans="1:12" ht="63.75">
      <c r="A28" s="56"/>
      <c r="B28" s="123">
        <v>20</v>
      </c>
      <c r="C28" s="92" t="s">
        <v>199</v>
      </c>
      <c r="D28" s="96">
        <v>1064.93</v>
      </c>
      <c r="E28" s="118"/>
      <c r="F28" s="33">
        <f t="shared" si="1"/>
        <v>1064.93</v>
      </c>
      <c r="G28" s="121"/>
      <c r="H28" s="34">
        <f t="shared" si="0"/>
        <v>0.5</v>
      </c>
      <c r="I28" s="57"/>
      <c r="J28" s="27"/>
      <c r="K28" s="58"/>
      <c r="L28" s="32"/>
    </row>
    <row r="29" spans="1:12" ht="25.5">
      <c r="A29" s="56"/>
      <c r="B29" s="123">
        <v>21</v>
      </c>
      <c r="C29" s="92" t="s">
        <v>200</v>
      </c>
      <c r="D29" s="96">
        <v>872</v>
      </c>
      <c r="E29" s="118"/>
      <c r="F29" s="33">
        <f t="shared" si="1"/>
        <v>872</v>
      </c>
      <c r="G29" s="121"/>
      <c r="H29" s="34">
        <f t="shared" si="0"/>
        <v>0.5</v>
      </c>
      <c r="I29" s="57"/>
      <c r="J29" s="27"/>
      <c r="K29" s="58"/>
      <c r="L29" s="32"/>
    </row>
    <row r="30" spans="1:12" ht="38.25">
      <c r="A30" s="56"/>
      <c r="B30" s="123">
        <v>22</v>
      </c>
      <c r="C30" s="92" t="s">
        <v>201</v>
      </c>
      <c r="D30" s="96">
        <v>39240</v>
      </c>
      <c r="E30" s="118"/>
      <c r="F30" s="33">
        <f t="shared" si="1"/>
        <v>39240</v>
      </c>
      <c r="G30" s="121"/>
      <c r="H30" s="34">
        <f t="shared" si="0"/>
        <v>0.5</v>
      </c>
      <c r="I30" s="57"/>
      <c r="J30" s="27"/>
      <c r="K30" s="58"/>
      <c r="L30" s="32"/>
    </row>
    <row r="31" spans="1:12" ht="38.25">
      <c r="A31" s="56"/>
      <c r="B31" s="123">
        <v>23</v>
      </c>
      <c r="C31" s="92" t="s">
        <v>202</v>
      </c>
      <c r="D31" s="96">
        <v>27250</v>
      </c>
      <c r="E31" s="118"/>
      <c r="F31" s="33">
        <f t="shared" si="1"/>
        <v>27250</v>
      </c>
      <c r="G31" s="121"/>
      <c r="H31" s="34">
        <f t="shared" si="0"/>
        <v>0.5</v>
      </c>
      <c r="I31" s="57"/>
      <c r="J31" s="27"/>
      <c r="K31" s="58"/>
      <c r="L31" s="32"/>
    </row>
    <row r="32" spans="1:12">
      <c r="A32" s="56"/>
      <c r="B32" s="123">
        <v>24</v>
      </c>
      <c r="C32" s="92" t="s">
        <v>203</v>
      </c>
      <c r="D32" s="96">
        <v>34662</v>
      </c>
      <c r="E32" s="118"/>
      <c r="F32" s="33">
        <f t="shared" si="1"/>
        <v>34662</v>
      </c>
      <c r="G32" s="121"/>
      <c r="H32" s="34">
        <f t="shared" si="0"/>
        <v>0.5</v>
      </c>
      <c r="I32" s="57"/>
      <c r="J32" s="27"/>
      <c r="K32" s="58"/>
      <c r="L32" s="32"/>
    </row>
    <row r="33" spans="1:12">
      <c r="A33" s="56"/>
      <c r="B33" s="123">
        <v>25</v>
      </c>
      <c r="C33" s="92" t="s">
        <v>204</v>
      </c>
      <c r="D33" s="96">
        <v>52756</v>
      </c>
      <c r="E33" s="118"/>
      <c r="F33" s="33">
        <f t="shared" si="1"/>
        <v>52756</v>
      </c>
      <c r="G33" s="121"/>
      <c r="H33" s="34">
        <f t="shared" si="0"/>
        <v>0.5</v>
      </c>
      <c r="I33" s="57"/>
      <c r="J33" s="27"/>
      <c r="K33" s="58"/>
      <c r="L33" s="32"/>
    </row>
    <row r="34" spans="1:12" ht="25.5">
      <c r="A34" s="56"/>
      <c r="B34" s="123">
        <v>26</v>
      </c>
      <c r="C34" s="92" t="s">
        <v>205</v>
      </c>
      <c r="D34" s="96">
        <v>9156</v>
      </c>
      <c r="E34" s="118"/>
      <c r="F34" s="33">
        <f t="shared" si="1"/>
        <v>9156</v>
      </c>
      <c r="G34" s="121"/>
      <c r="H34" s="34">
        <f t="shared" si="0"/>
        <v>0.5</v>
      </c>
      <c r="I34" s="57"/>
      <c r="J34" s="27"/>
      <c r="K34" s="58"/>
      <c r="L34" s="32"/>
    </row>
    <row r="35" spans="1:12" ht="25.5">
      <c r="A35" s="56"/>
      <c r="B35" s="123">
        <v>27</v>
      </c>
      <c r="C35" s="92" t="s">
        <v>206</v>
      </c>
      <c r="D35" s="96">
        <v>15532.5</v>
      </c>
      <c r="E35" s="118"/>
      <c r="F35" s="33">
        <f t="shared" si="1"/>
        <v>15532.5</v>
      </c>
      <c r="G35" s="121"/>
      <c r="H35" s="34">
        <f t="shared" si="0"/>
        <v>0.5</v>
      </c>
      <c r="I35" s="57"/>
      <c r="J35" s="27"/>
      <c r="K35" s="58"/>
      <c r="L35" s="32"/>
    </row>
    <row r="36" spans="1:12">
      <c r="A36" s="56"/>
      <c r="B36" s="123">
        <v>28</v>
      </c>
      <c r="C36" s="92" t="s">
        <v>207</v>
      </c>
      <c r="D36" s="96">
        <v>2071</v>
      </c>
      <c r="E36" s="118"/>
      <c r="F36" s="33">
        <f t="shared" si="1"/>
        <v>2071</v>
      </c>
      <c r="G36" s="121"/>
      <c r="H36" s="34">
        <f t="shared" si="0"/>
        <v>0.5</v>
      </c>
      <c r="I36" s="57"/>
      <c r="J36" s="27"/>
      <c r="K36" s="58"/>
      <c r="L36" s="32"/>
    </row>
    <row r="37" spans="1:12">
      <c r="A37" s="56"/>
      <c r="B37" s="123">
        <v>29</v>
      </c>
      <c r="C37" s="92" t="s">
        <v>208</v>
      </c>
      <c r="D37" s="96">
        <v>1962</v>
      </c>
      <c r="E37" s="118"/>
      <c r="F37" s="33">
        <f t="shared" si="1"/>
        <v>1962</v>
      </c>
      <c r="G37" s="121"/>
      <c r="H37" s="34">
        <f t="shared" si="0"/>
        <v>0.5</v>
      </c>
      <c r="I37" s="57"/>
      <c r="J37" s="27"/>
      <c r="K37" s="58"/>
      <c r="L37" s="32"/>
    </row>
    <row r="38" spans="1:12">
      <c r="A38" s="56"/>
      <c r="B38" s="123">
        <v>30</v>
      </c>
      <c r="C38" s="92" t="s">
        <v>209</v>
      </c>
      <c r="D38" s="96">
        <v>43055</v>
      </c>
      <c r="E38" s="118"/>
      <c r="F38" s="33">
        <f t="shared" si="1"/>
        <v>43055</v>
      </c>
      <c r="G38" s="121"/>
      <c r="H38" s="34">
        <f t="shared" si="0"/>
        <v>0.5</v>
      </c>
      <c r="I38" s="57"/>
      <c r="J38" s="27"/>
      <c r="K38" s="58"/>
      <c r="L38" s="32"/>
    </row>
    <row r="39" spans="1:12">
      <c r="A39" s="56"/>
      <c r="B39" s="123">
        <v>31</v>
      </c>
      <c r="C39" s="92" t="s">
        <v>210</v>
      </c>
      <c r="D39" s="96">
        <v>37605</v>
      </c>
      <c r="E39" s="118"/>
      <c r="F39" s="33">
        <f t="shared" si="1"/>
        <v>37605</v>
      </c>
      <c r="G39" s="121"/>
      <c r="H39" s="34">
        <f t="shared" si="0"/>
        <v>0.5</v>
      </c>
      <c r="I39" s="57"/>
      <c r="J39" s="27"/>
      <c r="K39" s="58"/>
      <c r="L39" s="32"/>
    </row>
    <row r="40" spans="1:12">
      <c r="A40" s="56"/>
      <c r="B40" s="123">
        <v>32</v>
      </c>
      <c r="C40" s="92" t="s">
        <v>211</v>
      </c>
      <c r="D40" s="96">
        <v>92650</v>
      </c>
      <c r="E40" s="118"/>
      <c r="F40" s="33">
        <f t="shared" si="1"/>
        <v>92650</v>
      </c>
      <c r="G40" s="121"/>
      <c r="H40" s="34">
        <f t="shared" si="0"/>
        <v>0.5</v>
      </c>
      <c r="I40" s="57"/>
      <c r="J40" s="27"/>
      <c r="K40" s="58"/>
      <c r="L40" s="32"/>
    </row>
    <row r="41" spans="1:12">
      <c r="A41" s="56"/>
      <c r="B41" s="123">
        <v>33</v>
      </c>
      <c r="C41" s="92" t="s">
        <v>212</v>
      </c>
      <c r="D41" s="96">
        <v>11908.25</v>
      </c>
      <c r="E41" s="118"/>
      <c r="F41" s="33">
        <f t="shared" si="1"/>
        <v>11908.25</v>
      </c>
      <c r="G41" s="121"/>
      <c r="H41" s="34">
        <f t="shared" si="0"/>
        <v>0.5</v>
      </c>
      <c r="I41" s="57"/>
      <c r="J41" s="27"/>
      <c r="K41" s="58"/>
      <c r="L41" s="32"/>
    </row>
    <row r="42" spans="1:12">
      <c r="A42" s="56"/>
      <c r="B42" s="123">
        <v>34</v>
      </c>
      <c r="C42" s="92" t="s">
        <v>213</v>
      </c>
      <c r="D42" s="96">
        <v>1863.9</v>
      </c>
      <c r="E42" s="118"/>
      <c r="F42" s="33">
        <f t="shared" si="1"/>
        <v>1863.9</v>
      </c>
      <c r="G42" s="121"/>
      <c r="H42" s="34">
        <f t="shared" si="0"/>
        <v>0.5</v>
      </c>
      <c r="I42" s="57"/>
      <c r="J42" s="27"/>
      <c r="K42" s="58"/>
      <c r="L42" s="32"/>
    </row>
    <row r="43" spans="1:12">
      <c r="A43" s="56"/>
      <c r="B43" s="123">
        <v>35</v>
      </c>
      <c r="C43" s="92" t="s">
        <v>214</v>
      </c>
      <c r="D43" s="96">
        <v>1863.9</v>
      </c>
      <c r="E43" s="118"/>
      <c r="F43" s="33">
        <f t="shared" si="1"/>
        <v>1863.9</v>
      </c>
      <c r="G43" s="121"/>
      <c r="H43" s="34">
        <f t="shared" si="0"/>
        <v>0.5</v>
      </c>
      <c r="I43" s="57"/>
      <c r="J43" s="27"/>
      <c r="K43" s="58"/>
      <c r="L43" s="32"/>
    </row>
    <row r="44" spans="1:12">
      <c r="A44" s="56"/>
      <c r="B44" s="123">
        <v>36</v>
      </c>
      <c r="C44" s="92" t="s">
        <v>215</v>
      </c>
      <c r="D44" s="96">
        <v>926500</v>
      </c>
      <c r="E44" s="118"/>
      <c r="F44" s="33">
        <f t="shared" si="1"/>
        <v>926500</v>
      </c>
      <c r="G44" s="121"/>
      <c r="H44" s="34">
        <f t="shared" si="0"/>
        <v>0.5</v>
      </c>
      <c r="I44" s="57"/>
      <c r="J44" s="27"/>
      <c r="K44" s="58"/>
      <c r="L44" s="32"/>
    </row>
    <row r="45" spans="1:12" ht="25.5">
      <c r="A45" s="56"/>
      <c r="B45" s="123">
        <v>37</v>
      </c>
      <c r="C45" s="92" t="s">
        <v>216</v>
      </c>
      <c r="D45" s="96">
        <v>70196</v>
      </c>
      <c r="E45" s="118"/>
      <c r="F45" s="33">
        <f t="shared" si="1"/>
        <v>70196</v>
      </c>
      <c r="G45" s="121"/>
      <c r="H45" s="34">
        <f t="shared" si="0"/>
        <v>0.5</v>
      </c>
      <c r="I45" s="57"/>
      <c r="J45" s="27"/>
      <c r="K45" s="58"/>
      <c r="L45" s="32"/>
    </row>
    <row r="46" spans="1:12" ht="25.5">
      <c r="A46" s="56"/>
      <c r="B46" s="123">
        <v>38</v>
      </c>
      <c r="C46" s="92" t="s">
        <v>217</v>
      </c>
      <c r="D46" s="96">
        <v>38150</v>
      </c>
      <c r="E46" s="118"/>
      <c r="F46" s="33">
        <f t="shared" si="1"/>
        <v>38150</v>
      </c>
      <c r="G46" s="121"/>
      <c r="H46" s="34">
        <f t="shared" si="0"/>
        <v>0.5</v>
      </c>
      <c r="I46" s="57"/>
      <c r="J46" s="27"/>
      <c r="K46" s="58"/>
      <c r="L46" s="32"/>
    </row>
    <row r="47" spans="1:12">
      <c r="A47" s="56"/>
      <c r="B47" s="123">
        <v>39</v>
      </c>
      <c r="C47" s="92" t="s">
        <v>218</v>
      </c>
      <c r="D47" s="96">
        <v>98100</v>
      </c>
      <c r="E47" s="118"/>
      <c r="F47" s="33">
        <f t="shared" si="1"/>
        <v>98100</v>
      </c>
      <c r="G47" s="121"/>
      <c r="H47" s="34">
        <f t="shared" si="0"/>
        <v>0.5</v>
      </c>
      <c r="I47" s="57"/>
      <c r="J47" s="27"/>
      <c r="K47" s="58"/>
      <c r="L47" s="32"/>
    </row>
    <row r="48" spans="1:12" ht="25.5">
      <c r="A48" s="56"/>
      <c r="B48" s="123">
        <v>40</v>
      </c>
      <c r="C48" s="92" t="s">
        <v>219</v>
      </c>
      <c r="D48" s="96">
        <v>70850</v>
      </c>
      <c r="E48" s="119"/>
      <c r="F48" s="33">
        <f t="shared" si="1"/>
        <v>70850</v>
      </c>
      <c r="G48" s="121"/>
      <c r="H48" s="34">
        <f t="shared" si="0"/>
        <v>0.5</v>
      </c>
      <c r="I48" s="57"/>
      <c r="J48" s="27"/>
      <c r="K48" s="58"/>
      <c r="L48" s="32"/>
    </row>
    <row r="49" spans="1:12">
      <c r="A49" s="56"/>
      <c r="B49" s="56"/>
      <c r="C49" s="57"/>
      <c r="D49" s="57"/>
      <c r="E49" s="57"/>
      <c r="F49" s="57"/>
      <c r="G49" s="121"/>
      <c r="H49" s="57"/>
      <c r="I49" s="57"/>
      <c r="J49" s="27"/>
      <c r="K49" s="58"/>
      <c r="L49" s="32"/>
    </row>
    <row r="50" spans="1:12">
      <c r="A50" s="56"/>
      <c r="B50" s="56"/>
      <c r="C50" s="57"/>
      <c r="D50" s="57"/>
      <c r="E50" s="57"/>
      <c r="F50" s="57"/>
      <c r="G50" s="121"/>
      <c r="H50" s="57"/>
      <c r="I50" s="57"/>
      <c r="J50" s="27"/>
      <c r="K50" s="58"/>
      <c r="L50" s="32"/>
    </row>
    <row r="51" spans="1:12" ht="15">
      <c r="A51" s="56"/>
      <c r="B51" s="56"/>
      <c r="C51" s="57"/>
      <c r="D51" s="57"/>
      <c r="E51" s="57"/>
      <c r="F51" s="436" t="s">
        <v>220</v>
      </c>
      <c r="G51" s="437"/>
      <c r="H51" s="438">
        <f>SUM(H9:H48)</f>
        <v>20</v>
      </c>
      <c r="I51" s="57"/>
      <c r="J51" s="27"/>
      <c r="K51" s="58"/>
      <c r="L51" s="32"/>
    </row>
    <row r="52" spans="1:12">
      <c r="A52" s="56"/>
      <c r="B52" s="56"/>
      <c r="C52" s="57"/>
      <c r="D52" s="57"/>
      <c r="E52" s="57"/>
      <c r="F52" s="57"/>
      <c r="G52" s="57"/>
      <c r="H52" s="57"/>
      <c r="I52" s="57"/>
      <c r="J52" s="57"/>
      <c r="K52" s="58"/>
      <c r="L52" s="32"/>
    </row>
    <row r="53" spans="1:12" ht="15" thickBot="1">
      <c r="A53" s="71"/>
      <c r="B53" s="71"/>
      <c r="C53" s="72"/>
      <c r="D53" s="72"/>
      <c r="E53" s="72"/>
      <c r="F53" s="72"/>
      <c r="G53" s="72"/>
      <c r="H53" s="72"/>
      <c r="I53" s="72"/>
      <c r="J53" s="72"/>
      <c r="K53" s="73"/>
      <c r="L53" s="32"/>
    </row>
  </sheetData>
  <sheetProtection algorithmName="SHA-512" hashValue="d3S9s8AKTeU1Ks0ogkuKv3ggYT/LSGlt4Pl5jGjxrpzVx1UNTEZ26zsDq2klvH9oW9PU9ClGRJJZVnyAwwfVnQ==" saltValue="ZeKNqKJ0tK/eXIi3WFYdqA==" spinCount="100000" sheet="1" objects="1" scenarios="1"/>
  <mergeCells count="6">
    <mergeCell ref="F51:G51"/>
    <mergeCell ref="B1:G4"/>
    <mergeCell ref="H2:I2"/>
    <mergeCell ref="H4:I4"/>
    <mergeCell ref="B6:K6"/>
    <mergeCell ref="F7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Ingeniero_Soporte</dc:creator>
  <cp:keywords/>
  <dc:description/>
  <cp:lastModifiedBy>Usuario invitado</cp:lastModifiedBy>
  <cp:revision/>
  <dcterms:created xsi:type="dcterms:W3CDTF">2020-11-14T18:06:27Z</dcterms:created>
  <dcterms:modified xsi:type="dcterms:W3CDTF">2024-09-11T15:53:04Z</dcterms:modified>
  <cp:category/>
  <cp:contentStatus/>
</cp:coreProperties>
</file>