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BDA" lockStructure="1"/>
  <bookViews>
    <workbookView xWindow="630" yWindow="525" windowWidth="10215" windowHeight="10680" activeTab="2"/>
  </bookViews>
  <sheets>
    <sheet name="Financiera" sheetId="1" r:id="rId1"/>
    <sheet name="Experiencia" sheetId="2" r:id="rId2"/>
    <sheet name="Técnica" sheetId="3" r:id="rId3"/>
  </sheets>
  <calcPr calcId="145621"/>
  <extLst>
    <ext uri="GoogleSheetsCustomDataVersion1">
      <go:sheetsCustomData xmlns:go="http://customooxmlschemas.google.com/" r:id="rId7" roundtripDataSignature="AMtx7mgsXCEcQJzCPxeIC6mtmfBUZbfWxg=="/>
    </ext>
  </extLst>
</workbook>
</file>

<file path=xl/calcChain.xml><?xml version="1.0" encoding="utf-8"?>
<calcChain xmlns="http://schemas.openxmlformats.org/spreadsheetml/2006/main">
  <c r="F15" i="3" l="1"/>
  <c r="D15" i="3"/>
  <c r="F14" i="3"/>
  <c r="D14" i="3"/>
  <c r="N10" i="3"/>
  <c r="N15" i="3" s="1"/>
  <c r="S9" i="3"/>
  <c r="S15" i="3" s="1"/>
  <c r="N9" i="3"/>
  <c r="L9" i="3"/>
  <c r="L15" i="3" s="1"/>
  <c r="J9" i="3"/>
  <c r="J15" i="3" s="1"/>
  <c r="H9" i="3"/>
  <c r="H15" i="3" s="1"/>
  <c r="J33" i="2"/>
  <c r="K33" i="2" s="1"/>
  <c r="L33" i="2" s="1"/>
  <c r="J32" i="2"/>
  <c r="K32" i="2" s="1"/>
  <c r="L32" i="2" s="1"/>
  <c r="L31" i="2"/>
  <c r="K31" i="2"/>
  <c r="J31" i="2"/>
  <c r="K30" i="2"/>
  <c r="L30" i="2" s="1"/>
  <c r="J29" i="2"/>
  <c r="K29" i="2" s="1"/>
  <c r="L29" i="2" s="1"/>
  <c r="K22" i="2"/>
  <c r="L22" i="2" s="1"/>
  <c r="J22" i="2"/>
  <c r="J21" i="2"/>
  <c r="K21" i="2" s="1"/>
  <c r="L21" i="2" s="1"/>
  <c r="J20" i="2"/>
  <c r="K20" i="2" s="1"/>
  <c r="L20" i="2" s="1"/>
  <c r="J19" i="2"/>
  <c r="K19" i="2" s="1"/>
  <c r="L19" i="2" s="1"/>
  <c r="K18" i="2"/>
  <c r="L18" i="2" s="1"/>
  <c r="L23" i="2" s="1"/>
  <c r="L25" i="2" s="1"/>
  <c r="M25" i="2" s="1"/>
  <c r="J18" i="2"/>
  <c r="K10" i="2"/>
  <c r="L10" i="2" s="1"/>
  <c r="K9" i="2"/>
  <c r="L9" i="2" s="1"/>
  <c r="L8" i="2"/>
  <c r="K8" i="2"/>
  <c r="K7" i="2"/>
  <c r="L7" i="2" s="1"/>
  <c r="K6" i="2"/>
  <c r="L6" i="2" s="1"/>
  <c r="L2" i="2"/>
  <c r="K11" i="1"/>
  <c r="J11" i="1"/>
  <c r="G11" i="1"/>
  <c r="H11" i="1" s="1"/>
  <c r="D11" i="1"/>
  <c r="K9" i="1"/>
  <c r="H9" i="1"/>
  <c r="E9" i="1"/>
  <c r="K7" i="1"/>
  <c r="H7" i="1"/>
  <c r="E7" i="1"/>
  <c r="C4" i="1"/>
  <c r="E11" i="1" s="1"/>
  <c r="L11" i="2" l="1"/>
  <c r="L13" i="2" s="1"/>
  <c r="M13" i="2" s="1"/>
  <c r="W15" i="3"/>
  <c r="L35" i="2"/>
  <c r="L37" i="2" s="1"/>
  <c r="M37" i="2" s="1"/>
  <c r="H14" i="3"/>
  <c r="J14" i="3"/>
  <c r="L14" i="3"/>
  <c r="N14" i="3"/>
  <c r="S14" i="3"/>
  <c r="W14" i="3" l="1"/>
</calcChain>
</file>

<file path=xl/sharedStrings.xml><?xml version="1.0" encoding="utf-8"?>
<sst xmlns="http://schemas.openxmlformats.org/spreadsheetml/2006/main" count="219" uniqueCount="120">
  <si>
    <t>Presupuesto oficial:</t>
  </si>
  <si>
    <t>SEGURCOL LTDA</t>
  </si>
  <si>
    <t>ANDISEG LTDA</t>
  </si>
  <si>
    <t>SEGURIDAD LAS AMÉRICAS LTDA</t>
  </si>
  <si>
    <t>CONCEPTO</t>
  </si>
  <si>
    <t>FÓRMULA</t>
  </si>
  <si>
    <t>RESULTADO</t>
  </si>
  <si>
    <t>VALOR</t>
  </si>
  <si>
    <t>CUMPLE (SI/NO)</t>
  </si>
  <si>
    <t>FOLIO</t>
  </si>
  <si>
    <t>Índice de Liquidez:</t>
  </si>
  <si>
    <t>(Activo corriente/Pasivo corriente)</t>
  </si>
  <si>
    <t>Igual o superior a dos (2) </t>
  </si>
  <si>
    <t>76 
Reverso</t>
  </si>
  <si>
    <t>Índice de Endeudamiento</t>
  </si>
  <si>
    <t>(Pasivo total/Activo total)</t>
  </si>
  <si>
    <t>Igual o menor a cero punto seis (0.6) </t>
  </si>
  <si>
    <t>Capital de trabajo</t>
  </si>
  <si>
    <t>Activo corriente - (menos) Pasivo corriente</t>
  </si>
  <si>
    <t>Igual o superior al 20% del presupuesto oficial</t>
  </si>
  <si>
    <t xml:space="preserve">
DATOS FINANCIEROS REPORTADOS EN EL RUP A CORTE DE 31/12/2019.</t>
  </si>
  <si>
    <t>CUMPLE</t>
  </si>
  <si>
    <t>SMMLV 2020</t>
  </si>
  <si>
    <t>Presupuesto en SMMLV 2020</t>
  </si>
  <si>
    <t>PRESUPUESTO OFICIAL EN SMMLV 2020:</t>
  </si>
  <si>
    <t>Item</t>
  </si>
  <si>
    <t>Experiencia General- SEGURCOL LTDA</t>
  </si>
  <si>
    <t>Contrato</t>
  </si>
  <si>
    <t>Contratante</t>
  </si>
  <si>
    <t>Fecha Inicio contrato día/mes/año</t>
  </si>
  <si>
    <t>Fecha Terminación contrato día/mes/año</t>
  </si>
  <si>
    <t>SMMLV del año de finalización del contrato</t>
  </si>
  <si>
    <t>Forma de ejecución (individual (I), en consorcio o Unión Temporal (CU))</t>
  </si>
  <si>
    <t>% de Participación</t>
  </si>
  <si>
    <t>Valor total del contrato</t>
  </si>
  <si>
    <t>Valor ejecutado por el oferente según el % de participación</t>
  </si>
  <si>
    <t>Valor del contrato ejecutado por el proponente en SMMLV del año de finalización del contrato, según el % de participación</t>
  </si>
  <si>
    <t>FOLIO PROPUESTA</t>
  </si>
  <si>
    <t>CUMPLE 
 SI/NO</t>
  </si>
  <si>
    <t>SGM-117-2014</t>
  </si>
  <si>
    <t>Municipio de Itagui</t>
  </si>
  <si>
    <t>I</t>
  </si>
  <si>
    <t>921215, 921217</t>
  </si>
  <si>
    <t>SI</t>
  </si>
  <si>
    <t>SGM-075-2015</t>
  </si>
  <si>
    <t>SGM-178-2016</t>
  </si>
  <si>
    <t>921015, 921215, 921217</t>
  </si>
  <si>
    <t>SGM-110-2017</t>
  </si>
  <si>
    <t>1008 DE 2014</t>
  </si>
  <si>
    <t>SENA</t>
  </si>
  <si>
    <t>CU</t>
  </si>
  <si>
    <t>SUMATORIA TOTAL EXPERIENCIA GENERAL EN SMMLV</t>
  </si>
  <si>
    <t>Sumatoria (Del valor total hasta cinco contratos ejecutados) / Valor del presupuesto oficial en SMMLV del año 2020</t>
  </si>
  <si>
    <t>Experiencia General- ANDISEG LTDA</t>
  </si>
  <si>
    <t>2119 del 06 de abril de 2016</t>
  </si>
  <si>
    <t>Secretaria de Educación Distrital</t>
  </si>
  <si>
    <t>1812 de 2017</t>
  </si>
  <si>
    <t>IDRD</t>
  </si>
  <si>
    <t>4/17/2017</t>
  </si>
  <si>
    <t>5/17/2018</t>
  </si>
  <si>
    <t>1008 de 2014</t>
  </si>
  <si>
    <t>Servicio Nacional de Aprendizaje- SENA</t>
  </si>
  <si>
    <t>12/30/2014</t>
  </si>
  <si>
    <t>7/31/2017</t>
  </si>
  <si>
    <t>MC SA 008 de 2015</t>
  </si>
  <si>
    <t>Ministerio de Cultura</t>
  </si>
  <si>
    <t>5/19/2015</t>
  </si>
  <si>
    <t>13395 del 27 de noviembre de 2013</t>
  </si>
  <si>
    <t>Instituto Geografico Agustin Codazzi</t>
  </si>
  <si>
    <t>11/28/2013</t>
  </si>
  <si>
    <t>Experiencia General-SEGURIDAD LAS AMÉRICAS LTDA</t>
  </si>
  <si>
    <t>200 de 2004</t>
  </si>
  <si>
    <t>COLDEPORTES</t>
  </si>
  <si>
    <t>921015, 921217, 921215</t>
  </si>
  <si>
    <t>CA-13126598</t>
  </si>
  <si>
    <t>CONFACUNDI</t>
  </si>
  <si>
    <t>ESU</t>
  </si>
  <si>
    <t>CORREAGRO - FONDO DE VIGILANCIA Y SEGURIDAD DE BOGOTÁ</t>
  </si>
  <si>
    <t xml:space="preserve"> 921217, 921215</t>
  </si>
  <si>
    <t>98 
reverso</t>
  </si>
  <si>
    <t>III. EVALUACIÓN TÉCNICA</t>
  </si>
  <si>
    <t>$ 888.317.695</t>
  </si>
  <si>
    <t>Mínimo a cobrar OMT</t>
  </si>
  <si>
    <t>Menor Valor =</t>
  </si>
  <si>
    <t>Media aritmética</t>
  </si>
  <si>
    <t>Escala - Términos de referencia</t>
  </si>
  <si>
    <t>Menor valor</t>
  </si>
  <si>
    <t>Media aritmética alta</t>
  </si>
  <si>
    <t>PRESUPUESTO OFICIAL</t>
  </si>
  <si>
    <t>FACTOR 1</t>
  </si>
  <si>
    <t>FACTOR 2</t>
  </si>
  <si>
    <t>FACTOR 3</t>
  </si>
  <si>
    <t>FACTOR 4</t>
  </si>
  <si>
    <t>FACTOR 5</t>
  </si>
  <si>
    <t>FACTOR 6</t>
  </si>
  <si>
    <t>FACTOR 7</t>
  </si>
  <si>
    <t>TOTAL</t>
  </si>
  <si>
    <t>OFERENTES</t>
  </si>
  <si>
    <t>CUMPLE / NO CUMPLE</t>
  </si>
  <si>
    <t>OPERADORES DE MEDIOS TECNOLÓGICOS (OMT)</t>
  </si>
  <si>
    <t>PERSONAL FIJO REQUERIDO
 (70 PUNTOS)</t>
  </si>
  <si>
    <t>PUNTAJE</t>
  </si>
  <si>
    <t>MONITOREO DE ALARMAS (30 PUNTOS)</t>
  </si>
  <si>
    <t xml:space="preserve">COMUNICACIONES      
 (20 PUNTOS)       
</t>
  </si>
  <si>
    <t>INSUMOS, EQUIPOS, REPUESTOS 
(40 PUNTOS)</t>
  </si>
  <si>
    <t>TÉCNICOS DISPONIBLES A  DEMANDA (10 PUNTOS)</t>
  </si>
  <si>
    <t>NOTAS</t>
  </si>
  <si>
    <t>VALOR HORA TÉCNICO MANTENIMIENTO PREVENTIVO Y CORRECTIVO (10 PUNTOS)</t>
  </si>
  <si>
    <t>PLATAFORMA GESTIÓN DE INFORMES DE MANTENIMIENTO (20 PUNTOS)</t>
  </si>
  <si>
    <t>NOMBRE DE LA PLATAFORMA</t>
  </si>
  <si>
    <t>PUNTAJE TOTAL</t>
  </si>
  <si>
    <t xml:space="preserve">ORDEN DE ELEGIBILIDAD </t>
  </si>
  <si>
    <t>A</t>
  </si>
  <si>
    <t>$ 828.048.304</t>
  </si>
  <si>
    <t>10 Contratos a término fijo sin soportes de renovación</t>
  </si>
  <si>
    <t>Zoho Desk</t>
  </si>
  <si>
    <t>B</t>
  </si>
  <si>
    <t>$ 888.076.346</t>
  </si>
  <si>
    <t>03 contratos  de personal a término fijo sin soporte de renovación</t>
  </si>
  <si>
    <t>Visitrack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</si>
</sst>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_-;\-&quot;$&quot;* #,##0_-;_-&quot;$&quot;* &quot;-&quot;??_-;_-@"/>
    <numFmt numFmtId="165" formatCode="_-* #,##0.00_-;\-* #,##0.00_-;_-* &quot;-&quot;??_-;_-@"/>
    <numFmt numFmtId="166" formatCode="_-* #,##0_-;\-* #,##0_-;_-* &quot;-&quot;??_-;_-@"/>
    <numFmt numFmtId="167" formatCode="d/m/yyyy"/>
    <numFmt numFmtId="168" formatCode="_-&quot;$&quot;* #,##0.00_-;\-&quot;$&quot;* #,##0.00_-;_-&quot;$&quot;* &quot;-&quot;??.00_-;_-@"/>
    <numFmt numFmtId="169" formatCode="_(&quot;$&quot;\ * #,##0_);_(&quot;$&quot;\ * \(#,##0\);_(&quot;$&quot;\ * &quot;-&quot;??_);_(@_)"/>
  </numFmts>
  <fonts count="31" x14ac:knownFonts="1"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b/>
      <sz val="12"/>
      <color rgb="FF000000"/>
      <name val="Calibri"/>
    </font>
    <font>
      <sz val="11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  <font>
      <b/>
      <sz val="8"/>
      <color rgb="FF000000"/>
      <name val="Arial"/>
    </font>
    <font>
      <sz val="11"/>
      <color rgb="FFFF0000"/>
      <name val="Arial"/>
    </font>
    <font>
      <sz val="10"/>
      <color rgb="FF000000"/>
      <name val="Arial"/>
    </font>
    <font>
      <b/>
      <sz val="18"/>
      <color theme="1"/>
      <name val="Calibri"/>
    </font>
    <font>
      <b/>
      <sz val="12"/>
      <color theme="1"/>
      <name val="Calibri"/>
    </font>
    <font>
      <b/>
      <sz val="11"/>
      <color rgb="FFFFFFFF"/>
      <name val="Arial"/>
    </font>
    <font>
      <b/>
      <sz val="11"/>
      <color rgb="FFFFFFFF"/>
      <name val="Calibri"/>
    </font>
    <font>
      <b/>
      <sz val="14"/>
      <color theme="1"/>
      <name val="Calibri"/>
    </font>
    <font>
      <b/>
      <sz val="11"/>
      <color theme="1"/>
      <name val="Arial"/>
    </font>
    <font>
      <sz val="14"/>
      <color theme="1"/>
      <name val="Arial"/>
    </font>
    <font>
      <sz val="10"/>
      <color rgb="FF000000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14"/>
      <color rgb="FF000000"/>
      <name val="Arial"/>
    </font>
    <font>
      <b/>
      <sz val="14"/>
      <color rgb="FF000000"/>
      <name val="Arial"/>
    </font>
    <font>
      <sz val="14"/>
      <color rgb="FFFF0000"/>
      <name val="Calibri"/>
    </font>
    <font>
      <b/>
      <sz val="14"/>
      <color rgb="FFFF0000"/>
      <name val="Calibri"/>
    </font>
  </fonts>
  <fills count="3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9FC5E8"/>
        <bgColor rgb="FF9FC5E8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7F7F7F"/>
        <bgColor rgb="FF7F7F7F"/>
      </patternFill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38761D"/>
        <bgColor rgb="FF38761D"/>
      </patternFill>
    </fill>
    <fill>
      <patternFill patternType="solid">
        <fgColor rgb="FFA8D08D"/>
        <bgColor rgb="FFA8D08D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theme="5"/>
        <bgColor theme="5"/>
      </patternFill>
    </fill>
    <fill>
      <patternFill patternType="solid">
        <fgColor rgb="FFFFD966"/>
        <bgColor rgb="FFFFD966"/>
      </patternFill>
    </fill>
    <fill>
      <patternFill patternType="solid">
        <fgColor rgb="FFFFE598"/>
        <bgColor rgb="FFFFE598"/>
      </patternFill>
    </fill>
    <fill>
      <patternFill patternType="solid">
        <fgColor rgb="FFB7B7B7"/>
        <bgColor rgb="FFB7B7B7"/>
      </patternFill>
    </fill>
    <fill>
      <patternFill patternType="solid">
        <fgColor rgb="FFF6B26B"/>
        <bgColor rgb="FFF6B26B"/>
      </patternFill>
    </fill>
    <fill>
      <patternFill patternType="solid">
        <fgColor rgb="FFFEF2CB"/>
        <bgColor rgb="FFFEF2CB"/>
      </patternFill>
    </fill>
    <fill>
      <patternFill patternType="solid">
        <fgColor rgb="FFC9DAF8"/>
        <bgColor rgb="FFC9DAF8"/>
      </patternFill>
    </fill>
    <fill>
      <patternFill patternType="solid">
        <fgColor rgb="FFAEABAB"/>
        <bgColor rgb="FFAEABAB"/>
      </patternFill>
    </fill>
    <fill>
      <patternFill patternType="solid">
        <fgColor rgb="FFBDD6EE"/>
        <bgColor rgb="FFBDD6EE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/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0" borderId="19" xfId="0" applyFont="1" applyBorder="1"/>
    <xf numFmtId="0" fontId="14" fillId="12" borderId="22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67" fontId="1" fillId="0" borderId="2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4" xfId="0" applyNumberFormat="1" applyFont="1" applyBorder="1" applyAlignment="1">
      <alignment horizontal="center"/>
    </xf>
    <xf numFmtId="0" fontId="3" fillId="12" borderId="1" xfId="0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3" fillId="8" borderId="1" xfId="0" applyNumberFormat="1" applyFont="1" applyFill="1" applyBorder="1" applyAlignment="1">
      <alignment horizontal="center"/>
    </xf>
    <xf numFmtId="3" fontId="15" fillId="4" borderId="1" xfId="0" applyNumberFormat="1" applyFont="1" applyFill="1" applyBorder="1" applyAlignment="1">
      <alignment horizontal="right"/>
    </xf>
    <xf numFmtId="10" fontId="1" fillId="0" borderId="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/>
    </xf>
    <xf numFmtId="0" fontId="3" fillId="12" borderId="29" xfId="0" applyFont="1" applyFill="1" applyBorder="1"/>
    <xf numFmtId="0" fontId="1" fillId="0" borderId="8" xfId="0" applyFont="1" applyBorder="1"/>
    <xf numFmtId="0" fontId="3" fillId="0" borderId="0" xfId="0" applyFont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15" borderId="34" xfId="0" applyFont="1" applyFill="1" applyBorder="1"/>
    <xf numFmtId="0" fontId="4" fillId="15" borderId="35" xfId="0" applyFont="1" applyFill="1" applyBorder="1"/>
    <xf numFmtId="0" fontId="0" fillId="0" borderId="0" xfId="0" applyFont="1"/>
    <xf numFmtId="0" fontId="0" fillId="15" borderId="2" xfId="0" applyFont="1" applyFill="1" applyBorder="1"/>
    <xf numFmtId="0" fontId="4" fillId="15" borderId="36" xfId="0" applyFont="1" applyFill="1" applyBorder="1"/>
    <xf numFmtId="0" fontId="4" fillId="15" borderId="2" xfId="0" applyFont="1" applyFill="1" applyBorder="1"/>
    <xf numFmtId="0" fontId="4" fillId="0" borderId="31" xfId="0" applyFont="1" applyBorder="1"/>
    <xf numFmtId="0" fontId="4" fillId="15" borderId="37" xfId="0" applyFont="1" applyFill="1" applyBorder="1"/>
    <xf numFmtId="0" fontId="4" fillId="15" borderId="22" xfId="0" applyFont="1" applyFill="1" applyBorder="1"/>
    <xf numFmtId="0" fontId="19" fillId="16" borderId="2" xfId="0" applyFont="1" applyFill="1" applyBorder="1"/>
    <xf numFmtId="0" fontId="21" fillId="4" borderId="2" xfId="0" applyFont="1" applyFill="1" applyBorder="1" applyAlignment="1">
      <alignment horizontal="center"/>
    </xf>
    <xf numFmtId="0" fontId="22" fillId="0" borderId="1" xfId="0" applyFont="1" applyBorder="1"/>
    <xf numFmtId="0" fontId="1" fillId="0" borderId="15" xfId="0" applyFont="1" applyBorder="1"/>
    <xf numFmtId="164" fontId="12" fillId="17" borderId="1" xfId="0" applyNumberFormat="1" applyFont="1" applyFill="1" applyBorder="1"/>
    <xf numFmtId="168" fontId="4" fillId="17" borderId="1" xfId="0" applyNumberFormat="1" applyFont="1" applyFill="1" applyBorder="1"/>
    <xf numFmtId="164" fontId="22" fillId="18" borderId="1" xfId="0" applyNumberFormat="1" applyFont="1" applyFill="1" applyBorder="1"/>
    <xf numFmtId="164" fontId="4" fillId="17" borderId="1" xfId="0" applyNumberFormat="1" applyFont="1" applyFill="1" applyBorder="1"/>
    <xf numFmtId="164" fontId="22" fillId="19" borderId="1" xfId="0" applyNumberFormat="1" applyFont="1" applyFill="1" applyBorder="1"/>
    <xf numFmtId="164" fontId="4" fillId="19" borderId="1" xfId="0" applyNumberFormat="1" applyFont="1" applyFill="1" applyBorder="1"/>
    <xf numFmtId="164" fontId="22" fillId="20" borderId="1" xfId="0" applyNumberFormat="1" applyFont="1" applyFill="1" applyBorder="1"/>
    <xf numFmtId="164" fontId="4" fillId="20" borderId="1" xfId="0" applyNumberFormat="1" applyFont="1" applyFill="1" applyBorder="1"/>
    <xf numFmtId="164" fontId="22" fillId="21" borderId="1" xfId="0" applyNumberFormat="1" applyFont="1" applyFill="1" applyBorder="1"/>
    <xf numFmtId="164" fontId="4" fillId="21" borderId="1" xfId="0" applyNumberFormat="1" applyFont="1" applyFill="1" applyBorder="1"/>
    <xf numFmtId="0" fontId="0" fillId="3" borderId="1" xfId="0" applyFont="1" applyFill="1" applyBorder="1"/>
    <xf numFmtId="164" fontId="4" fillId="3" borderId="1" xfId="0" applyNumberFormat="1" applyFont="1" applyFill="1" applyBorder="1"/>
    <xf numFmtId="0" fontId="23" fillId="0" borderId="0" xfId="0" applyFont="1"/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0" fillId="0" borderId="1" xfId="0" applyFont="1" applyBorder="1"/>
    <xf numFmtId="0" fontId="4" fillId="15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0" fontId="18" fillId="28" borderId="1" xfId="0" applyFont="1" applyFill="1" applyBorder="1" applyAlignment="1">
      <alignment horizontal="center" vertical="center" wrapText="1"/>
    </xf>
    <xf numFmtId="0" fontId="6" fillId="29" borderId="1" xfId="0" applyFont="1" applyFill="1" applyBorder="1" applyAlignment="1">
      <alignment horizontal="center" vertical="center" wrapText="1"/>
    </xf>
    <xf numFmtId="0" fontId="18" fillId="29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18" fillId="30" borderId="1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18" fillId="27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center" vertical="center"/>
    </xf>
    <xf numFmtId="2" fontId="25" fillId="24" borderId="1" xfId="0" applyNumberFormat="1" applyFont="1" applyFill="1" applyBorder="1" applyAlignment="1">
      <alignment horizontal="center" vertical="center" wrapText="1"/>
    </xf>
    <xf numFmtId="164" fontId="3" fillId="22" borderId="1" xfId="0" applyNumberFormat="1" applyFont="1" applyFill="1" applyBorder="1" applyAlignment="1">
      <alignment horizontal="center" vertical="center"/>
    </xf>
    <xf numFmtId="2" fontId="26" fillId="22" borderId="1" xfId="0" applyNumberFormat="1" applyFont="1" applyFill="1" applyBorder="1" applyAlignment="1">
      <alignment horizontal="center" vertical="center" wrapText="1"/>
    </xf>
    <xf numFmtId="164" fontId="24" fillId="22" borderId="1" xfId="0" applyNumberFormat="1" applyFont="1" applyFill="1" applyBorder="1" applyAlignment="1">
      <alignment horizontal="center" vertical="center" wrapText="1"/>
    </xf>
    <xf numFmtId="2" fontId="25" fillId="22" borderId="1" xfId="0" applyNumberFormat="1" applyFont="1" applyFill="1" applyBorder="1" applyAlignment="1">
      <alignment horizontal="center" vertical="center" wrapText="1"/>
    </xf>
    <xf numFmtId="168" fontId="1" fillId="28" borderId="1" xfId="0" applyNumberFormat="1" applyFont="1" applyFill="1" applyBorder="1" applyAlignment="1">
      <alignment vertical="center"/>
    </xf>
    <xf numFmtId="2" fontId="8" fillId="28" borderId="1" xfId="0" applyNumberFormat="1" applyFont="1" applyFill="1" applyBorder="1" applyAlignment="1">
      <alignment horizontal="center" vertical="center"/>
    </xf>
    <xf numFmtId="164" fontId="1" fillId="29" borderId="1" xfId="0" applyNumberFormat="1" applyFont="1" applyFill="1" applyBorder="1" applyAlignment="1">
      <alignment vertical="center"/>
    </xf>
    <xf numFmtId="2" fontId="12" fillId="31" borderId="1" xfId="0" applyNumberFormat="1" applyFont="1" applyFill="1" applyBorder="1" applyAlignment="1">
      <alignment horizontal="center" vertical="center" wrapText="1"/>
    </xf>
    <xf numFmtId="164" fontId="27" fillId="25" borderId="1" xfId="0" applyNumberFormat="1" applyFont="1" applyFill="1" applyBorder="1" applyAlignment="1">
      <alignment vertical="center"/>
    </xf>
    <xf numFmtId="2" fontId="28" fillId="25" borderId="1" xfId="0" applyNumberFormat="1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 vertical="center" wrapText="1"/>
    </xf>
    <xf numFmtId="169" fontId="3" fillId="30" borderId="1" xfId="0" applyNumberFormat="1" applyFont="1" applyFill="1" applyBorder="1" applyAlignment="1">
      <alignment horizontal="center" vertical="center" wrapText="1"/>
    </xf>
    <xf numFmtId="2" fontId="25" fillId="30" borderId="1" xfId="0" applyNumberFormat="1" applyFont="1" applyFill="1" applyBorder="1" applyAlignment="1">
      <alignment horizontal="center" vertical="center" wrapText="1"/>
    </xf>
    <xf numFmtId="164" fontId="4" fillId="23" borderId="1" xfId="0" applyNumberFormat="1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 wrapText="1"/>
    </xf>
    <xf numFmtId="2" fontId="25" fillId="2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" fontId="29" fillId="22" borderId="1" xfId="0" applyNumberFormat="1" applyFont="1" applyFill="1" applyBorder="1" applyAlignment="1">
      <alignment horizontal="center" vertical="center"/>
    </xf>
    <xf numFmtId="1" fontId="29" fillId="22" borderId="1" xfId="0" applyNumberFormat="1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2" fontId="0" fillId="0" borderId="0" xfId="0" applyNumberFormat="1" applyFont="1"/>
    <xf numFmtId="0" fontId="0" fillId="0" borderId="0" xfId="0" applyFont="1" applyAlignment="1"/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10" xfId="0" applyFont="1" applyBorder="1"/>
    <xf numFmtId="0" fontId="12" fillId="8" borderId="11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6" fillId="5" borderId="3" xfId="0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6" fillId="6" borderId="6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7" fillId="0" borderId="21" xfId="0" applyFont="1" applyBorder="1"/>
    <xf numFmtId="0" fontId="7" fillId="0" borderId="15" xfId="0" applyFont="1" applyBorder="1"/>
    <xf numFmtId="2" fontId="8" fillId="8" borderId="14" xfId="0" applyNumberFormat="1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2" fillId="12" borderId="6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4" borderId="25" xfId="0" applyFont="1" applyFill="1" applyBorder="1" applyAlignment="1">
      <alignment horizontal="center"/>
    </xf>
    <xf numFmtId="0" fontId="13" fillId="13" borderId="30" xfId="0" applyFont="1" applyFill="1" applyBorder="1" applyAlignment="1">
      <alignment horizontal="center"/>
    </xf>
    <xf numFmtId="0" fontId="1" fillId="0" borderId="31" xfId="0" applyFont="1" applyBorder="1"/>
    <xf numFmtId="0" fontId="7" fillId="0" borderId="19" xfId="0" applyFont="1" applyBorder="1"/>
    <xf numFmtId="0" fontId="7" fillId="0" borderId="24" xfId="0" applyFont="1" applyBorder="1"/>
    <xf numFmtId="0" fontId="12" fillId="2" borderId="14" xfId="0" applyFont="1" applyFill="1" applyBorder="1"/>
    <xf numFmtId="0" fontId="2" fillId="10" borderId="16" xfId="0" applyFont="1" applyFill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2" fontId="1" fillId="0" borderId="14" xfId="0" applyNumberFormat="1" applyFont="1" applyBorder="1" applyAlignment="1">
      <alignment horizontal="center"/>
    </xf>
    <xf numFmtId="0" fontId="4" fillId="0" borderId="19" xfId="0" applyFont="1" applyBorder="1"/>
    <xf numFmtId="0" fontId="2" fillId="11" borderId="7" xfId="0" applyFont="1" applyFill="1" applyBorder="1" applyAlignment="1">
      <alignment horizontal="center"/>
    </xf>
    <xf numFmtId="0" fontId="13" fillId="12" borderId="20" xfId="0" applyFont="1" applyFill="1" applyBorder="1" applyAlignment="1">
      <alignment horizontal="center"/>
    </xf>
    <xf numFmtId="0" fontId="21" fillId="27" borderId="14" xfId="0" applyFont="1" applyFill="1" applyBorder="1" applyAlignment="1">
      <alignment horizontal="center"/>
    </xf>
    <xf numFmtId="0" fontId="21" fillId="26" borderId="14" xfId="0" applyFont="1" applyFill="1" applyBorder="1" applyAlignment="1">
      <alignment horizontal="center"/>
    </xf>
    <xf numFmtId="0" fontId="4" fillId="0" borderId="32" xfId="0" applyFont="1" applyBorder="1"/>
    <xf numFmtId="0" fontId="7" fillId="0" borderId="33" xfId="0" applyFont="1" applyBorder="1"/>
    <xf numFmtId="0" fontId="7" fillId="0" borderId="9" xfId="0" applyFont="1" applyBorder="1"/>
    <xf numFmtId="0" fontId="17" fillId="15" borderId="16" xfId="0" applyFont="1" applyFill="1" applyBorder="1" applyAlignment="1">
      <alignment horizontal="center"/>
    </xf>
    <xf numFmtId="0" fontId="18" fillId="15" borderId="16" xfId="0" applyFont="1" applyFill="1" applyBorder="1" applyAlignment="1">
      <alignment horizontal="center"/>
    </xf>
    <xf numFmtId="0" fontId="20" fillId="16" borderId="16" xfId="0" applyFont="1" applyFill="1" applyBorder="1"/>
    <xf numFmtId="0" fontId="4" fillId="22" borderId="14" xfId="0" applyFont="1" applyFill="1" applyBorder="1" applyAlignment="1">
      <alignment horizontal="center"/>
    </xf>
    <xf numFmtId="0" fontId="12" fillId="23" borderId="14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wrapText="1"/>
    </xf>
    <xf numFmtId="0" fontId="21" fillId="23" borderId="14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center"/>
    </xf>
    <xf numFmtId="0" fontId="21" fillId="19" borderId="14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114300</xdr:rowOff>
    </xdr:from>
    <xdr:ext cx="1981200" cy="7048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984"/>
  <sheetViews>
    <sheetView workbookViewId="0">
      <selection activeCell="C6" sqref="C6"/>
    </sheetView>
  </sheetViews>
  <sheetFormatPr baseColWidth="10" defaultColWidth="12.625" defaultRowHeight="15" customHeight="1" x14ac:dyDescent="0.2"/>
  <cols>
    <col min="1" max="1" width="20.5" customWidth="1"/>
    <col min="2" max="2" width="21" customWidth="1"/>
    <col min="3" max="3" width="33.375" customWidth="1"/>
    <col min="4" max="4" width="14.125" customWidth="1"/>
    <col min="5" max="6" width="10.25" customWidth="1"/>
    <col min="7" max="7" width="15.75" customWidth="1"/>
    <col min="8" max="9" width="10.25" customWidth="1"/>
    <col min="10" max="10" width="20" customWidth="1"/>
    <col min="11" max="11" width="13.5" customWidth="1"/>
    <col min="12" max="12" width="12.25" customWidth="1"/>
    <col min="13" max="26" width="9.375" customWidth="1"/>
  </cols>
  <sheetData>
    <row r="3" spans="1:26" x14ac:dyDescent="0.25">
      <c r="A3" s="1"/>
      <c r="B3" s="2" t="s">
        <v>0</v>
      </c>
      <c r="C3" s="3">
        <v>0.2</v>
      </c>
      <c r="D3" s="4"/>
      <c r="E3" s="4"/>
      <c r="F3" s="4"/>
      <c r="G3" s="4"/>
      <c r="H3" s="4"/>
      <c r="I3" s="4"/>
      <c r="J3" s="1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6">
        <v>888317695</v>
      </c>
      <c r="C4" s="7">
        <f>B4*C3</f>
        <v>177663539</v>
      </c>
      <c r="D4" s="8"/>
      <c r="E4" s="8"/>
      <c r="F4" s="8"/>
      <c r="G4" s="8"/>
      <c r="H4" s="8"/>
      <c r="I4" s="8"/>
      <c r="J4" s="1"/>
      <c r="K4" s="1"/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5">
      <c r="A5" s="1"/>
      <c r="B5" s="9"/>
      <c r="C5" s="9"/>
      <c r="D5" s="156" t="s">
        <v>1</v>
      </c>
      <c r="E5" s="157"/>
      <c r="F5" s="158"/>
      <c r="G5" s="159" t="s">
        <v>2</v>
      </c>
      <c r="H5" s="157"/>
      <c r="I5" s="158"/>
      <c r="J5" s="160" t="s">
        <v>3</v>
      </c>
      <c r="K5" s="157"/>
      <c r="L5" s="15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1.5" customHeight="1" x14ac:dyDescent="0.25">
      <c r="A6" s="10" t="s">
        <v>4</v>
      </c>
      <c r="B6" s="10" t="s">
        <v>5</v>
      </c>
      <c r="C6" s="10" t="s">
        <v>6</v>
      </c>
      <c r="D6" s="11" t="s">
        <v>7</v>
      </c>
      <c r="E6" s="12" t="s">
        <v>8</v>
      </c>
      <c r="F6" s="12" t="s">
        <v>9</v>
      </c>
      <c r="G6" s="13" t="s">
        <v>7</v>
      </c>
      <c r="H6" s="14" t="s">
        <v>8</v>
      </c>
      <c r="I6" s="14" t="s">
        <v>9</v>
      </c>
      <c r="J6" s="15" t="s">
        <v>7</v>
      </c>
      <c r="K6" s="16" t="s">
        <v>8</v>
      </c>
      <c r="L6" s="16" t="s">
        <v>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161" t="s">
        <v>10</v>
      </c>
      <c r="B7" s="148" t="s">
        <v>11</v>
      </c>
      <c r="C7" s="148" t="s">
        <v>12</v>
      </c>
      <c r="D7" s="149">
        <v>2.12</v>
      </c>
      <c r="E7" s="149" t="str">
        <f>IF(D7&gt;=2,"SI","NO")</f>
        <v>SI</v>
      </c>
      <c r="F7" s="149">
        <v>149</v>
      </c>
      <c r="G7" s="164">
        <v>3.08</v>
      </c>
      <c r="H7" s="166" t="str">
        <f>IF(G7&gt;=2,"SI","NO")</f>
        <v>SI</v>
      </c>
      <c r="I7" s="164">
        <v>99</v>
      </c>
      <c r="J7" s="163">
        <v>8.83</v>
      </c>
      <c r="K7" s="162" t="str">
        <f>IF(J7&gt;=2,"SI","NO")</f>
        <v>SI</v>
      </c>
      <c r="L7" s="163" t="s">
        <v>13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8.5" customHeight="1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25">
      <c r="A9" s="145" t="s">
        <v>14</v>
      </c>
      <c r="B9" s="147" t="s">
        <v>15</v>
      </c>
      <c r="C9" s="148" t="s">
        <v>16</v>
      </c>
      <c r="D9" s="149">
        <v>0.5</v>
      </c>
      <c r="E9" s="149" t="str">
        <f>IF(D9&lt;=0.6,"SI","NO")</f>
        <v>SI</v>
      </c>
      <c r="F9" s="149">
        <v>149</v>
      </c>
      <c r="G9" s="164">
        <v>0.4</v>
      </c>
      <c r="H9" s="166" t="str">
        <f>IF(G9&lt;=0.6,"SI","NO")</f>
        <v>SI</v>
      </c>
      <c r="I9" s="164">
        <v>99</v>
      </c>
      <c r="J9" s="165">
        <v>0.18</v>
      </c>
      <c r="K9" s="162" t="str">
        <f>IF(J9&lt;=0.6,"SI","NO")</f>
        <v>SI</v>
      </c>
      <c r="L9" s="163" t="s">
        <v>13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8.5" customHeight="1" x14ac:dyDescent="0.25">
      <c r="A11" s="17" t="s">
        <v>17</v>
      </c>
      <c r="B11" s="18" t="s">
        <v>18</v>
      </c>
      <c r="C11" s="18" t="s">
        <v>19</v>
      </c>
      <c r="D11" s="19">
        <f>15035060691-7072836170</f>
        <v>7962224521</v>
      </c>
      <c r="E11" s="20" t="str">
        <f>IF(D11&gt;=$C$4,"SI","NO")</f>
        <v>SI</v>
      </c>
      <c r="F11" s="21">
        <v>149</v>
      </c>
      <c r="G11" s="22">
        <f>21597745000-6999220000</f>
        <v>14598525000</v>
      </c>
      <c r="H11" s="23" t="str">
        <f>IF(G11&gt;=$C$4,"SI","NO")</f>
        <v>SI</v>
      </c>
      <c r="I11" s="24">
        <v>99</v>
      </c>
      <c r="J11" s="25">
        <f>9777987578-1107102674</f>
        <v>8670884904</v>
      </c>
      <c r="K11" s="26" t="str">
        <f>IF(J11&gt;=$C$4,"SI","NO")</f>
        <v>SI</v>
      </c>
      <c r="L11" s="27" t="s">
        <v>13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89.25" customHeight="1" x14ac:dyDescent="0.25">
      <c r="A12" s="1"/>
      <c r="B12" s="1"/>
      <c r="C12" s="1"/>
      <c r="D12" s="150" t="s">
        <v>20</v>
      </c>
      <c r="E12" s="151"/>
      <c r="F12" s="152"/>
      <c r="G12" s="150" t="s">
        <v>20</v>
      </c>
      <c r="H12" s="151"/>
      <c r="I12" s="152"/>
      <c r="J12" s="150" t="s">
        <v>20</v>
      </c>
      <c r="K12" s="151"/>
      <c r="L12" s="1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5">
      <c r="A13" s="5"/>
      <c r="B13" s="5"/>
      <c r="C13" s="5"/>
      <c r="D13" s="153" t="s">
        <v>21</v>
      </c>
      <c r="E13" s="154"/>
      <c r="F13" s="155"/>
      <c r="G13" s="153" t="s">
        <v>21</v>
      </c>
      <c r="H13" s="154"/>
      <c r="I13" s="155"/>
      <c r="J13" s="153" t="s">
        <v>21</v>
      </c>
      <c r="K13" s="154"/>
      <c r="L13" s="15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sheetProtection password="DBDA" sheet="1" objects="1" scenarios="1"/>
  <mergeCells count="33">
    <mergeCell ref="K9:K10"/>
    <mergeCell ref="L9:L10"/>
    <mergeCell ref="J12:L12"/>
    <mergeCell ref="G13:I13"/>
    <mergeCell ref="I7:I8"/>
    <mergeCell ref="J7:J8"/>
    <mergeCell ref="I9:I10"/>
    <mergeCell ref="J9:J10"/>
    <mergeCell ref="J13:L13"/>
    <mergeCell ref="G7:G8"/>
    <mergeCell ref="H7:H8"/>
    <mergeCell ref="G9:G10"/>
    <mergeCell ref="H9:H10"/>
    <mergeCell ref="G12:I12"/>
    <mergeCell ref="D5:F5"/>
    <mergeCell ref="G5:I5"/>
    <mergeCell ref="J5:L5"/>
    <mergeCell ref="A7:A8"/>
    <mergeCell ref="B7:B8"/>
    <mergeCell ref="C7:C8"/>
    <mergeCell ref="D7:D8"/>
    <mergeCell ref="K7:K8"/>
    <mergeCell ref="L7:L8"/>
    <mergeCell ref="F9:F10"/>
    <mergeCell ref="D12:F12"/>
    <mergeCell ref="D13:F13"/>
    <mergeCell ref="E7:E8"/>
    <mergeCell ref="F7:F8"/>
    <mergeCell ref="A9:A10"/>
    <mergeCell ref="B9:B10"/>
    <mergeCell ref="C9:C10"/>
    <mergeCell ref="D9:D10"/>
    <mergeCell ref="E9:E10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21"/>
  <sheetViews>
    <sheetView topLeftCell="A31" workbookViewId="0">
      <selection activeCell="C32" sqref="C32"/>
    </sheetView>
  </sheetViews>
  <sheetFormatPr baseColWidth="10" defaultColWidth="12.625" defaultRowHeight="15" customHeight="1" x14ac:dyDescent="0.2"/>
  <cols>
    <col min="1" max="1" width="9.375" customWidth="1"/>
    <col min="2" max="2" width="7.25" customWidth="1"/>
    <col min="3" max="3" width="30.125" customWidth="1"/>
    <col min="4" max="4" width="30.25" customWidth="1"/>
    <col min="5" max="5" width="11.875" customWidth="1"/>
    <col min="6" max="6" width="23.5" customWidth="1"/>
    <col min="7" max="7" width="11.875" customWidth="1"/>
    <col min="8" max="8" width="15.125" customWidth="1"/>
    <col min="9" max="9" width="9.375" customWidth="1"/>
    <col min="10" max="10" width="16.75" customWidth="1"/>
    <col min="11" max="11" width="15.25" customWidth="1"/>
    <col min="12" max="12" width="13.125" customWidth="1"/>
    <col min="13" max="13" width="9.375" customWidth="1"/>
    <col min="14" max="14" width="16.625" customWidth="1"/>
    <col min="15" max="29" width="9.375" customWidth="1"/>
  </cols>
  <sheetData>
    <row r="1" spans="2:28" x14ac:dyDescent="0.25">
      <c r="J1" s="28" t="s">
        <v>0</v>
      </c>
      <c r="K1" s="29" t="s">
        <v>22</v>
      </c>
      <c r="L1" s="182" t="s">
        <v>23</v>
      </c>
      <c r="M1" s="169"/>
    </row>
    <row r="2" spans="2:28" x14ac:dyDescent="0.25">
      <c r="B2" s="1"/>
      <c r="C2" s="183" t="s">
        <v>24</v>
      </c>
      <c r="D2" s="184"/>
      <c r="E2" s="184"/>
      <c r="F2" s="184"/>
      <c r="G2" s="184"/>
      <c r="H2" s="184"/>
      <c r="I2" s="185"/>
      <c r="J2" s="6">
        <v>888317695</v>
      </c>
      <c r="K2" s="6">
        <v>877803</v>
      </c>
      <c r="L2" s="186">
        <f>J2/$K$2</f>
        <v>1011.9784222655881</v>
      </c>
      <c r="M2" s="169"/>
      <c r="N2" s="1"/>
      <c r="O2" s="1"/>
    </row>
    <row r="3" spans="2:28" x14ac:dyDescent="0.25">
      <c r="B3" s="187"/>
      <c r="C3" s="180"/>
      <c r="D3" s="180"/>
      <c r="E3" s="180"/>
      <c r="F3" s="180"/>
      <c r="G3" s="180"/>
      <c r="H3" s="180"/>
      <c r="I3" s="180"/>
      <c r="J3" s="180"/>
      <c r="K3" s="1"/>
      <c r="L3" s="1"/>
      <c r="M3" s="1"/>
      <c r="N3" s="1"/>
      <c r="O3" s="1"/>
    </row>
    <row r="4" spans="2:28" ht="18.75" x14ac:dyDescent="0.3">
      <c r="B4" s="188" t="s">
        <v>25</v>
      </c>
      <c r="C4" s="189" t="s">
        <v>26</v>
      </c>
      <c r="D4" s="168"/>
      <c r="E4" s="168"/>
      <c r="F4" s="168"/>
      <c r="G4" s="168"/>
      <c r="H4" s="168"/>
      <c r="I4" s="168"/>
      <c r="J4" s="16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90" x14ac:dyDescent="0.2">
      <c r="B5" s="146"/>
      <c r="C5" s="31" t="s">
        <v>27</v>
      </c>
      <c r="D5" s="31" t="s">
        <v>28</v>
      </c>
      <c r="E5" s="31" t="s">
        <v>29</v>
      </c>
      <c r="F5" s="31" t="s">
        <v>30</v>
      </c>
      <c r="G5" s="31" t="s">
        <v>31</v>
      </c>
      <c r="H5" s="31" t="s">
        <v>32</v>
      </c>
      <c r="I5" s="31" t="s">
        <v>33</v>
      </c>
      <c r="J5" s="32" t="s">
        <v>34</v>
      </c>
      <c r="K5" s="33" t="s">
        <v>35</v>
      </c>
      <c r="L5" s="33" t="s">
        <v>36</v>
      </c>
      <c r="M5" s="33" t="s">
        <v>37</v>
      </c>
      <c r="N5" s="34"/>
      <c r="O5" s="34" t="s">
        <v>38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x14ac:dyDescent="0.25">
      <c r="B6" s="35">
        <v>1</v>
      </c>
      <c r="C6" s="36" t="s">
        <v>39</v>
      </c>
      <c r="D6" s="36" t="s">
        <v>40</v>
      </c>
      <c r="E6" s="37">
        <v>41754</v>
      </c>
      <c r="F6" s="38">
        <v>42063</v>
      </c>
      <c r="G6" s="39">
        <v>616000</v>
      </c>
      <c r="H6" s="40" t="s">
        <v>41</v>
      </c>
      <c r="I6" s="41">
        <v>1</v>
      </c>
      <c r="J6" s="42">
        <v>8988875646</v>
      </c>
      <c r="K6" s="43">
        <f t="shared" ref="K6:K10" si="0">I6*J6</f>
        <v>8988875646</v>
      </c>
      <c r="L6" s="43">
        <f t="shared" ref="L6:L10" si="1">K6/G6</f>
        <v>14592.330594155845</v>
      </c>
      <c r="M6" s="44">
        <v>158</v>
      </c>
      <c r="N6" s="45" t="s">
        <v>42</v>
      </c>
      <c r="O6" s="44" t="s">
        <v>43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x14ac:dyDescent="0.25">
      <c r="B7" s="35">
        <v>2</v>
      </c>
      <c r="C7" s="36" t="s">
        <v>44</v>
      </c>
      <c r="D7" s="36" t="s">
        <v>40</v>
      </c>
      <c r="E7" s="46">
        <v>42064</v>
      </c>
      <c r="F7" s="38">
        <v>42421</v>
      </c>
      <c r="G7" s="39">
        <v>644350</v>
      </c>
      <c r="H7" s="40" t="s">
        <v>41</v>
      </c>
      <c r="I7" s="41">
        <v>1</v>
      </c>
      <c r="J7" s="42">
        <v>11168078817</v>
      </c>
      <c r="K7" s="43">
        <f t="shared" si="0"/>
        <v>11168078817</v>
      </c>
      <c r="L7" s="43">
        <f t="shared" si="1"/>
        <v>17332.317555676262</v>
      </c>
      <c r="M7" s="40">
        <v>161</v>
      </c>
      <c r="N7" s="47" t="s">
        <v>42</v>
      </c>
      <c r="O7" s="40" t="s">
        <v>43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x14ac:dyDescent="0.25">
      <c r="B8" s="35">
        <v>3</v>
      </c>
      <c r="C8" s="36" t="s">
        <v>45</v>
      </c>
      <c r="D8" s="36" t="s">
        <v>40</v>
      </c>
      <c r="E8" s="46">
        <v>42598</v>
      </c>
      <c r="F8" s="38">
        <v>42794</v>
      </c>
      <c r="G8" s="39">
        <v>689455</v>
      </c>
      <c r="H8" s="40" t="s">
        <v>41</v>
      </c>
      <c r="I8" s="41">
        <v>1</v>
      </c>
      <c r="J8" s="42">
        <v>4463301973</v>
      </c>
      <c r="K8" s="43">
        <f t="shared" si="0"/>
        <v>4463301973</v>
      </c>
      <c r="L8" s="43">
        <f t="shared" si="1"/>
        <v>6473.6668426510796</v>
      </c>
      <c r="M8" s="40">
        <v>174</v>
      </c>
      <c r="N8" s="40" t="s">
        <v>46</v>
      </c>
      <c r="O8" s="40" t="s">
        <v>43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29.25" x14ac:dyDescent="0.25">
      <c r="B9" s="35">
        <v>4</v>
      </c>
      <c r="C9" s="36" t="s">
        <v>47</v>
      </c>
      <c r="D9" s="36" t="s">
        <v>40</v>
      </c>
      <c r="E9" s="46">
        <v>42793</v>
      </c>
      <c r="F9" s="38">
        <v>43205</v>
      </c>
      <c r="G9" s="39">
        <v>737717</v>
      </c>
      <c r="H9" s="40" t="s">
        <v>41</v>
      </c>
      <c r="I9" s="41">
        <v>1</v>
      </c>
      <c r="J9" s="42">
        <v>9415135080</v>
      </c>
      <c r="K9" s="43">
        <f t="shared" si="0"/>
        <v>9415135080</v>
      </c>
      <c r="L9" s="43">
        <f t="shared" si="1"/>
        <v>12762.529642125639</v>
      </c>
      <c r="M9" s="40">
        <v>175</v>
      </c>
      <c r="N9" s="47" t="s">
        <v>46</v>
      </c>
      <c r="O9" s="40" t="s">
        <v>43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29.25" x14ac:dyDescent="0.25">
      <c r="B10" s="35">
        <v>5</v>
      </c>
      <c r="C10" s="36" t="s">
        <v>48</v>
      </c>
      <c r="D10" s="36" t="s">
        <v>49</v>
      </c>
      <c r="E10" s="46">
        <v>42003</v>
      </c>
      <c r="F10" s="38">
        <v>42947</v>
      </c>
      <c r="G10" s="39">
        <v>616000</v>
      </c>
      <c r="H10" s="47" t="s">
        <v>50</v>
      </c>
      <c r="I10" s="48">
        <v>0.33329999999999999</v>
      </c>
      <c r="J10" s="42">
        <v>60212084569</v>
      </c>
      <c r="K10" s="43">
        <f t="shared" si="0"/>
        <v>20068687786.847698</v>
      </c>
      <c r="L10" s="43">
        <f t="shared" si="1"/>
        <v>32579.038615012498</v>
      </c>
      <c r="M10" s="40">
        <v>166</v>
      </c>
      <c r="N10" s="47" t="s">
        <v>46</v>
      </c>
      <c r="O10" s="40" t="s">
        <v>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x14ac:dyDescent="0.25">
      <c r="B11" s="49"/>
      <c r="C11" s="176" t="s">
        <v>51</v>
      </c>
      <c r="D11" s="168"/>
      <c r="E11" s="168"/>
      <c r="F11" s="168"/>
      <c r="G11" s="168"/>
      <c r="H11" s="168"/>
      <c r="I11" s="168"/>
      <c r="J11" s="168"/>
      <c r="K11" s="169"/>
      <c r="L11" s="50">
        <f>SUM(L6:L10)</f>
        <v>83739.883249621329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8.75" x14ac:dyDescent="0.3">
      <c r="B12" s="51"/>
      <c r="C12" s="51"/>
      <c r="D12" s="52"/>
      <c r="E12" s="52"/>
      <c r="F12" s="52"/>
      <c r="G12" s="52"/>
      <c r="H12" s="52"/>
      <c r="I12" s="52"/>
      <c r="J12" s="52"/>
      <c r="K12" s="52"/>
      <c r="L12" s="1"/>
      <c r="M12" s="1"/>
      <c r="N12" s="1"/>
      <c r="O12" s="1"/>
    </row>
    <row r="13" spans="2:28" ht="18.75" x14ac:dyDescent="0.3">
      <c r="B13" s="51"/>
      <c r="C13" s="167" t="s">
        <v>52</v>
      </c>
      <c r="D13" s="168"/>
      <c r="E13" s="168"/>
      <c r="F13" s="168"/>
      <c r="G13" s="168"/>
      <c r="H13" s="168"/>
      <c r="I13" s="168"/>
      <c r="J13" s="168"/>
      <c r="K13" s="168"/>
      <c r="L13" s="53">
        <f>L11/$L$2</f>
        <v>82.748684563991887</v>
      </c>
      <c r="M13" s="170" t="str">
        <f>IF(L13&gt;=2,"CUMPLE","NO CUMPLE")</f>
        <v>CUMPLE</v>
      </c>
      <c r="N13" s="169"/>
      <c r="O13" s="1"/>
    </row>
    <row r="14" spans="2:28" ht="18.75" x14ac:dyDescent="0.3">
      <c r="B14" s="51"/>
      <c r="C14" s="52"/>
      <c r="D14" s="52"/>
      <c r="E14" s="52"/>
      <c r="F14" s="52"/>
      <c r="G14" s="52"/>
      <c r="H14" s="52"/>
      <c r="I14" s="52"/>
      <c r="J14" s="52"/>
      <c r="K14" s="1"/>
      <c r="L14" s="1"/>
      <c r="M14" s="1"/>
      <c r="N14" s="1"/>
      <c r="O14" s="1"/>
    </row>
    <row r="15" spans="2:28" ht="18.75" x14ac:dyDescent="0.3">
      <c r="B15" s="51"/>
      <c r="C15" s="52"/>
      <c r="D15" s="52"/>
      <c r="E15" s="52"/>
      <c r="F15" s="52"/>
      <c r="G15" s="52"/>
      <c r="H15" s="52"/>
      <c r="I15" s="52"/>
      <c r="J15" s="52"/>
      <c r="K15" s="1"/>
      <c r="L15" s="1"/>
      <c r="M15" s="1"/>
      <c r="N15" s="1"/>
      <c r="O15" s="1"/>
    </row>
    <row r="16" spans="2:28" ht="18.75" x14ac:dyDescent="0.3">
      <c r="B16" s="171" t="s">
        <v>25</v>
      </c>
      <c r="C16" s="172" t="s">
        <v>53</v>
      </c>
      <c r="D16" s="173"/>
      <c r="E16" s="173"/>
      <c r="F16" s="173"/>
      <c r="G16" s="173"/>
      <c r="H16" s="173"/>
      <c r="I16" s="173"/>
      <c r="J16" s="174"/>
      <c r="K16" s="1"/>
      <c r="L16" s="1"/>
      <c r="M16" s="1"/>
      <c r="N16" s="1"/>
      <c r="O16" s="1"/>
    </row>
    <row r="17" spans="2:15" ht="90" x14ac:dyDescent="0.2">
      <c r="B17" s="146"/>
      <c r="C17" s="31" t="s">
        <v>27</v>
      </c>
      <c r="D17" s="31" t="s">
        <v>28</v>
      </c>
      <c r="E17" s="31" t="s">
        <v>29</v>
      </c>
      <c r="F17" s="31" t="s">
        <v>30</v>
      </c>
      <c r="G17" s="31" t="s">
        <v>31</v>
      </c>
      <c r="H17" s="31" t="s">
        <v>32</v>
      </c>
      <c r="I17" s="31" t="s">
        <v>33</v>
      </c>
      <c r="J17" s="32" t="s">
        <v>34</v>
      </c>
      <c r="K17" s="33" t="s">
        <v>35</v>
      </c>
      <c r="L17" s="33" t="s">
        <v>36</v>
      </c>
      <c r="M17" s="33" t="s">
        <v>37</v>
      </c>
      <c r="N17" s="34"/>
      <c r="O17" s="34" t="s">
        <v>38</v>
      </c>
    </row>
    <row r="18" spans="2:15" x14ac:dyDescent="0.25">
      <c r="B18" s="35">
        <v>1</v>
      </c>
      <c r="C18" s="36" t="s">
        <v>54</v>
      </c>
      <c r="D18" s="36" t="s">
        <v>55</v>
      </c>
      <c r="E18" s="37">
        <v>42708</v>
      </c>
      <c r="F18" s="38">
        <v>42859</v>
      </c>
      <c r="G18" s="54">
        <v>737717</v>
      </c>
      <c r="H18" s="40" t="s">
        <v>41</v>
      </c>
      <c r="I18" s="55">
        <v>1</v>
      </c>
      <c r="J18" s="56">
        <f>10659*G18</f>
        <v>7863325503</v>
      </c>
      <c r="K18" s="43">
        <f t="shared" ref="K18:K22" si="2">I18*J18</f>
        <v>7863325503</v>
      </c>
      <c r="L18" s="43">
        <f t="shared" ref="L18:L22" si="3">K18/G18</f>
        <v>10659</v>
      </c>
      <c r="M18" s="40">
        <v>126</v>
      </c>
      <c r="N18" s="57" t="s">
        <v>42</v>
      </c>
      <c r="O18" s="57" t="s">
        <v>43</v>
      </c>
    </row>
    <row r="19" spans="2:15" x14ac:dyDescent="0.25">
      <c r="B19" s="35">
        <v>2</v>
      </c>
      <c r="C19" s="36" t="s">
        <v>56</v>
      </c>
      <c r="D19" s="36" t="s">
        <v>57</v>
      </c>
      <c r="E19" s="58" t="s">
        <v>58</v>
      </c>
      <c r="F19" s="59" t="s">
        <v>59</v>
      </c>
      <c r="G19" s="54">
        <v>781242</v>
      </c>
      <c r="H19" s="40" t="s">
        <v>50</v>
      </c>
      <c r="I19" s="60">
        <v>0.4</v>
      </c>
      <c r="J19" s="56">
        <f>22541.08*G19</f>
        <v>17610038421.360001</v>
      </c>
      <c r="K19" s="43">
        <f t="shared" si="2"/>
        <v>7044015368.5440006</v>
      </c>
      <c r="L19" s="43">
        <f t="shared" si="3"/>
        <v>9016.4320000000007</v>
      </c>
      <c r="M19" s="40">
        <v>117</v>
      </c>
      <c r="N19" s="57" t="s">
        <v>42</v>
      </c>
      <c r="O19" s="57" t="s">
        <v>43</v>
      </c>
    </row>
    <row r="20" spans="2:15" x14ac:dyDescent="0.25">
      <c r="B20" s="35">
        <v>3</v>
      </c>
      <c r="C20" s="36" t="s">
        <v>60</v>
      </c>
      <c r="D20" s="36" t="s">
        <v>61</v>
      </c>
      <c r="E20" s="58" t="s">
        <v>62</v>
      </c>
      <c r="F20" s="59" t="s">
        <v>63</v>
      </c>
      <c r="G20" s="54">
        <v>737717</v>
      </c>
      <c r="H20" s="40" t="s">
        <v>50</v>
      </c>
      <c r="I20" s="60">
        <v>0.33329999999999999</v>
      </c>
      <c r="J20" s="56">
        <f>81619.48*G20</f>
        <v>60212077927.159996</v>
      </c>
      <c r="K20" s="43">
        <f t="shared" si="2"/>
        <v>20068685573.122425</v>
      </c>
      <c r="L20" s="43">
        <f t="shared" si="3"/>
        <v>27203.772683999996</v>
      </c>
      <c r="M20" s="40">
        <v>127</v>
      </c>
      <c r="N20" s="57" t="s">
        <v>42</v>
      </c>
      <c r="O20" s="57" t="s">
        <v>43</v>
      </c>
    </row>
    <row r="21" spans="2:15" x14ac:dyDescent="0.25">
      <c r="B21" s="35">
        <v>4</v>
      </c>
      <c r="C21" s="36" t="s">
        <v>64</v>
      </c>
      <c r="D21" s="36" t="s">
        <v>65</v>
      </c>
      <c r="E21" s="58" t="s">
        <v>66</v>
      </c>
      <c r="F21" s="38">
        <v>43019</v>
      </c>
      <c r="G21" s="54">
        <v>737717</v>
      </c>
      <c r="H21" s="40" t="s">
        <v>41</v>
      </c>
      <c r="I21" s="60">
        <v>1</v>
      </c>
      <c r="J21" s="56">
        <f>19547.51*G21</f>
        <v>14420530434.669998</v>
      </c>
      <c r="K21" s="43">
        <f t="shared" si="2"/>
        <v>14420530434.669998</v>
      </c>
      <c r="L21" s="43">
        <f t="shared" si="3"/>
        <v>19547.509999999998</v>
      </c>
      <c r="M21" s="40">
        <v>128</v>
      </c>
      <c r="N21" s="57" t="s">
        <v>42</v>
      </c>
      <c r="O21" s="57" t="s">
        <v>43</v>
      </c>
    </row>
    <row r="22" spans="2:15" x14ac:dyDescent="0.25">
      <c r="B22" s="35">
        <v>5</v>
      </c>
      <c r="C22" s="36" t="s">
        <v>67</v>
      </c>
      <c r="D22" s="36" t="s">
        <v>68</v>
      </c>
      <c r="E22" s="42" t="s">
        <v>69</v>
      </c>
      <c r="F22" s="38">
        <v>41923</v>
      </c>
      <c r="G22" s="54">
        <v>616000</v>
      </c>
      <c r="H22" s="40" t="s">
        <v>50</v>
      </c>
      <c r="I22" s="60">
        <v>0.7</v>
      </c>
      <c r="J22" s="56">
        <f>3408.93*G22</f>
        <v>2099900880</v>
      </c>
      <c r="K22" s="43">
        <f t="shared" si="2"/>
        <v>1469930616</v>
      </c>
      <c r="L22" s="43">
        <f t="shared" si="3"/>
        <v>2386.2510000000002</v>
      </c>
      <c r="M22" s="40">
        <v>106</v>
      </c>
      <c r="N22" s="57" t="s">
        <v>42</v>
      </c>
      <c r="O22" s="57" t="s">
        <v>43</v>
      </c>
    </row>
    <row r="23" spans="2:15" x14ac:dyDescent="0.25">
      <c r="B23" s="61"/>
      <c r="C23" s="175" t="s">
        <v>51</v>
      </c>
      <c r="D23" s="157"/>
      <c r="E23" s="157"/>
      <c r="F23" s="157"/>
      <c r="G23" s="157"/>
      <c r="H23" s="157"/>
      <c r="I23" s="157"/>
      <c r="J23" s="157"/>
      <c r="K23" s="158"/>
      <c r="L23" s="50">
        <f>SUM(L18:L22)</f>
        <v>68812.965683999995</v>
      </c>
      <c r="M23" s="1"/>
      <c r="N23" s="1"/>
      <c r="O23" s="1"/>
    </row>
    <row r="24" spans="2:15" ht="18.75" x14ac:dyDescent="0.3">
      <c r="B24" s="51"/>
      <c r="C24" s="52"/>
      <c r="D24" s="52"/>
      <c r="E24" s="52"/>
      <c r="F24" s="52"/>
      <c r="G24" s="52"/>
      <c r="H24" s="52"/>
      <c r="I24" s="52"/>
      <c r="J24" s="52"/>
      <c r="K24" s="1"/>
      <c r="L24" s="1"/>
      <c r="M24" s="1"/>
      <c r="N24" s="1"/>
      <c r="O24" s="1"/>
    </row>
    <row r="25" spans="2:15" ht="18.75" x14ac:dyDescent="0.3">
      <c r="B25" s="167" t="s">
        <v>52</v>
      </c>
      <c r="C25" s="168"/>
      <c r="D25" s="168"/>
      <c r="E25" s="168"/>
      <c r="F25" s="168"/>
      <c r="G25" s="168"/>
      <c r="H25" s="168"/>
      <c r="I25" s="168"/>
      <c r="J25" s="168"/>
      <c r="K25" s="169"/>
      <c r="L25" s="53">
        <f>L23/$L$2</f>
        <v>67.99845151830759</v>
      </c>
      <c r="M25" s="170" t="str">
        <f>IF(L25&gt;=2,"CUMPLE","NO CUMPLE")</f>
        <v>CUMPLE</v>
      </c>
      <c r="N25" s="169"/>
      <c r="O25" s="1"/>
    </row>
    <row r="26" spans="2:15" ht="18.75" x14ac:dyDescent="0.3">
      <c r="B26" s="51"/>
      <c r="C26" s="52"/>
      <c r="D26" s="52"/>
      <c r="E26" s="52"/>
      <c r="F26" s="52"/>
      <c r="G26" s="52"/>
      <c r="H26" s="52"/>
      <c r="I26" s="52"/>
      <c r="J26" s="52"/>
      <c r="K26" s="1"/>
      <c r="L26" s="1"/>
      <c r="M26" s="1"/>
      <c r="N26" s="1"/>
      <c r="O26" s="1"/>
    </row>
    <row r="27" spans="2:15" ht="18.75" x14ac:dyDescent="0.3">
      <c r="B27" s="177" t="s">
        <v>25</v>
      </c>
      <c r="C27" s="178" t="s">
        <v>70</v>
      </c>
      <c r="D27" s="173"/>
      <c r="E27" s="173"/>
      <c r="F27" s="173"/>
      <c r="G27" s="173"/>
      <c r="H27" s="173"/>
      <c r="I27" s="173"/>
      <c r="J27" s="174"/>
      <c r="K27" s="62"/>
      <c r="L27" s="62"/>
      <c r="M27" s="179"/>
      <c r="N27" s="180"/>
      <c r="O27" s="181"/>
    </row>
    <row r="28" spans="2:15" ht="90" x14ac:dyDescent="0.2">
      <c r="B28" s="146"/>
      <c r="C28" s="31" t="s">
        <v>27</v>
      </c>
      <c r="D28" s="31" t="s">
        <v>28</v>
      </c>
      <c r="E28" s="31" t="s">
        <v>29</v>
      </c>
      <c r="F28" s="31" t="s">
        <v>30</v>
      </c>
      <c r="G28" s="31" t="s">
        <v>31</v>
      </c>
      <c r="H28" s="31" t="s">
        <v>32</v>
      </c>
      <c r="I28" s="31" t="s">
        <v>33</v>
      </c>
      <c r="J28" s="32" t="s">
        <v>34</v>
      </c>
      <c r="K28" s="33" t="s">
        <v>35</v>
      </c>
      <c r="L28" s="33" t="s">
        <v>36</v>
      </c>
      <c r="M28" s="33" t="s">
        <v>37</v>
      </c>
      <c r="N28" s="34"/>
      <c r="O28" s="34" t="s">
        <v>38</v>
      </c>
    </row>
    <row r="29" spans="2:15" ht="29.25" x14ac:dyDescent="0.25">
      <c r="B29" s="40">
        <v>1</v>
      </c>
      <c r="C29" s="44" t="s">
        <v>71</v>
      </c>
      <c r="D29" s="63" t="s">
        <v>72</v>
      </c>
      <c r="E29" s="64">
        <v>38328</v>
      </c>
      <c r="F29" s="65">
        <v>38433</v>
      </c>
      <c r="G29" s="66">
        <v>381500</v>
      </c>
      <c r="H29" s="44" t="s">
        <v>41</v>
      </c>
      <c r="I29" s="60">
        <v>1</v>
      </c>
      <c r="J29" s="67">
        <f>G29*378.95</f>
        <v>144569425</v>
      </c>
      <c r="K29" s="44">
        <f t="shared" ref="K29:K33" si="4">I29*J29</f>
        <v>144569425</v>
      </c>
      <c r="L29" s="68">
        <f t="shared" ref="L29:L33" si="5">K29/G29</f>
        <v>378.95</v>
      </c>
      <c r="M29" s="40">
        <v>79</v>
      </c>
      <c r="N29" s="47" t="s">
        <v>73</v>
      </c>
      <c r="O29" s="40" t="s">
        <v>43</v>
      </c>
    </row>
    <row r="30" spans="2:15" ht="29.25" x14ac:dyDescent="0.25">
      <c r="B30" s="40">
        <v>2</v>
      </c>
      <c r="C30" s="44" t="s">
        <v>74</v>
      </c>
      <c r="D30" s="44" t="s">
        <v>75</v>
      </c>
      <c r="E30" s="64">
        <v>36892</v>
      </c>
      <c r="F30" s="65">
        <v>38533</v>
      </c>
      <c r="G30" s="66">
        <v>381500</v>
      </c>
      <c r="H30" s="44" t="s">
        <v>41</v>
      </c>
      <c r="I30" s="60">
        <v>1</v>
      </c>
      <c r="J30" s="67">
        <v>489015000</v>
      </c>
      <c r="K30" s="44">
        <f t="shared" si="4"/>
        <v>489015000</v>
      </c>
      <c r="L30" s="68">
        <f t="shared" si="5"/>
        <v>1281.821756225426</v>
      </c>
      <c r="M30" s="40">
        <v>79</v>
      </c>
      <c r="N30" s="47" t="s">
        <v>73</v>
      </c>
      <c r="O30" s="40" t="s">
        <v>43</v>
      </c>
    </row>
    <row r="31" spans="2:15" ht="29.25" x14ac:dyDescent="0.25">
      <c r="B31" s="40">
        <v>3</v>
      </c>
      <c r="C31" s="40">
        <v>201102592</v>
      </c>
      <c r="D31" s="40" t="s">
        <v>76</v>
      </c>
      <c r="E31" s="64">
        <v>40909</v>
      </c>
      <c r="F31" s="69">
        <v>41090</v>
      </c>
      <c r="G31" s="66">
        <v>566700</v>
      </c>
      <c r="H31" s="44" t="s">
        <v>41</v>
      </c>
      <c r="I31" s="60">
        <v>1</v>
      </c>
      <c r="J31" s="70">
        <f>7144.01*G31</f>
        <v>4048510467</v>
      </c>
      <c r="K31" s="44">
        <f t="shared" si="4"/>
        <v>4048510467</v>
      </c>
      <c r="L31" s="68">
        <f t="shared" si="5"/>
        <v>7144.01</v>
      </c>
      <c r="M31" s="40">
        <v>90</v>
      </c>
      <c r="N31" s="47" t="s">
        <v>73</v>
      </c>
      <c r="O31" s="40" t="s">
        <v>43</v>
      </c>
    </row>
    <row r="32" spans="2:15" ht="43.5" x14ac:dyDescent="0.25">
      <c r="B32" s="40">
        <v>4</v>
      </c>
      <c r="C32" s="40">
        <v>257347510</v>
      </c>
      <c r="D32" s="47" t="s">
        <v>77</v>
      </c>
      <c r="E32" s="64">
        <v>42495</v>
      </c>
      <c r="F32" s="69">
        <v>42709</v>
      </c>
      <c r="G32" s="66">
        <v>689455</v>
      </c>
      <c r="H32" s="44" t="s">
        <v>41</v>
      </c>
      <c r="I32" s="60">
        <v>1</v>
      </c>
      <c r="J32" s="70">
        <f>3066.31*G32</f>
        <v>2114082761.05</v>
      </c>
      <c r="K32" s="44">
        <f t="shared" si="4"/>
        <v>2114082761.05</v>
      </c>
      <c r="L32" s="68">
        <f t="shared" si="5"/>
        <v>3066.31</v>
      </c>
      <c r="M32" s="40">
        <v>97</v>
      </c>
      <c r="N32" s="47" t="s">
        <v>78</v>
      </c>
      <c r="O32" s="40" t="s">
        <v>43</v>
      </c>
    </row>
    <row r="33" spans="2:15" ht="14.25" x14ac:dyDescent="0.2">
      <c r="B33" s="40">
        <v>5</v>
      </c>
      <c r="C33" s="40">
        <v>201500586</v>
      </c>
      <c r="D33" s="40" t="s">
        <v>76</v>
      </c>
      <c r="E33" s="64">
        <v>42339</v>
      </c>
      <c r="F33" s="69">
        <v>42906</v>
      </c>
      <c r="G33" s="66">
        <v>737717</v>
      </c>
      <c r="H33" s="40" t="s">
        <v>41</v>
      </c>
      <c r="I33" s="60">
        <v>1</v>
      </c>
      <c r="J33" s="40">
        <f>24093.6*G33</f>
        <v>17774258311.200001</v>
      </c>
      <c r="K33" s="40">
        <f t="shared" si="4"/>
        <v>17774258311.200001</v>
      </c>
      <c r="L33" s="68">
        <f t="shared" si="5"/>
        <v>24093.600000000002</v>
      </c>
      <c r="M33" s="40" t="s">
        <v>79</v>
      </c>
      <c r="N33" s="47" t="s">
        <v>78</v>
      </c>
      <c r="O33" s="40" t="s">
        <v>43</v>
      </c>
    </row>
    <row r="35" spans="2:15" x14ac:dyDescent="0.25">
      <c r="B35" s="61"/>
      <c r="C35" s="175" t="s">
        <v>51</v>
      </c>
      <c r="D35" s="157"/>
      <c r="E35" s="157"/>
      <c r="F35" s="157"/>
      <c r="G35" s="157"/>
      <c r="H35" s="157"/>
      <c r="I35" s="157"/>
      <c r="J35" s="157"/>
      <c r="K35" s="158"/>
      <c r="L35" s="50">
        <f>SUM(L29:L33)</f>
        <v>35964.691756225424</v>
      </c>
      <c r="M35" s="1"/>
      <c r="N35" s="1"/>
      <c r="O35" s="1"/>
    </row>
    <row r="36" spans="2:15" ht="18.75" x14ac:dyDescent="0.3">
      <c r="B36" s="51"/>
      <c r="C36" s="52"/>
      <c r="D36" s="52"/>
      <c r="E36" s="52"/>
      <c r="F36" s="52"/>
      <c r="G36" s="52"/>
      <c r="H36" s="52"/>
      <c r="I36" s="52"/>
      <c r="J36" s="52"/>
      <c r="K36" s="1"/>
      <c r="L36" s="1"/>
      <c r="M36" s="1"/>
      <c r="N36" s="1"/>
      <c r="O36" s="1"/>
    </row>
    <row r="37" spans="2:15" ht="18.75" x14ac:dyDescent="0.3">
      <c r="B37" s="167" t="s">
        <v>52</v>
      </c>
      <c r="C37" s="168"/>
      <c r="D37" s="168"/>
      <c r="E37" s="168"/>
      <c r="F37" s="168"/>
      <c r="G37" s="168"/>
      <c r="H37" s="168"/>
      <c r="I37" s="168"/>
      <c r="J37" s="168"/>
      <c r="K37" s="169"/>
      <c r="L37" s="53">
        <f>L35/$L$2</f>
        <v>35.538990718506341</v>
      </c>
      <c r="M37" s="170" t="str">
        <f>IF(L37&gt;=2,"CUMPLE","NO CUMPLE")</f>
        <v>CUMPLE</v>
      </c>
      <c r="N37" s="169"/>
      <c r="O37" s="1"/>
    </row>
    <row r="42" spans="2:15" ht="15.75" customHeight="1" x14ac:dyDescent="0.2"/>
    <row r="43" spans="2:15" ht="15.75" customHeight="1" x14ac:dyDescent="0.2"/>
    <row r="44" spans="2:15" ht="15.75" customHeight="1" x14ac:dyDescent="0.2"/>
    <row r="45" spans="2:15" ht="15.75" customHeight="1" x14ac:dyDescent="0.2"/>
    <row r="46" spans="2:15" ht="15.75" customHeight="1" x14ac:dyDescent="0.2"/>
    <row r="47" spans="2:15" ht="15.75" customHeight="1" x14ac:dyDescent="0.2"/>
    <row r="48" spans="2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</sheetData>
  <sheetProtection password="DBDA" sheet="1" objects="1" scenarios="1"/>
  <mergeCells count="20">
    <mergeCell ref="L1:M1"/>
    <mergeCell ref="C2:I2"/>
    <mergeCell ref="L2:M2"/>
    <mergeCell ref="B3:J3"/>
    <mergeCell ref="B4:B5"/>
    <mergeCell ref="C4:J4"/>
    <mergeCell ref="C11:K11"/>
    <mergeCell ref="B27:B28"/>
    <mergeCell ref="C27:J27"/>
    <mergeCell ref="M27:O27"/>
    <mergeCell ref="C35:K35"/>
    <mergeCell ref="B37:K37"/>
    <mergeCell ref="M37:N37"/>
    <mergeCell ref="C13:K13"/>
    <mergeCell ref="M13:N13"/>
    <mergeCell ref="B16:B17"/>
    <mergeCell ref="C16:J16"/>
    <mergeCell ref="C23:K23"/>
    <mergeCell ref="B25:K25"/>
    <mergeCell ref="M25:N2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3"/>
  <sheetViews>
    <sheetView tabSelected="1" topLeftCell="A7" workbookViewId="0">
      <selection activeCell="F13" sqref="F13"/>
    </sheetView>
  </sheetViews>
  <sheetFormatPr baseColWidth="10" defaultColWidth="12.625" defaultRowHeight="15" customHeight="1" x14ac:dyDescent="0.2"/>
  <cols>
    <col min="1" max="1" width="3.875" customWidth="1"/>
    <col min="2" max="2" width="13.125" customWidth="1"/>
    <col min="3" max="3" width="18.875" customWidth="1"/>
    <col min="4" max="4" width="13.125" customWidth="1"/>
    <col min="5" max="5" width="18.625" customWidth="1"/>
    <col min="6" max="6" width="14.875" customWidth="1"/>
    <col min="7" max="7" width="14.125" customWidth="1"/>
    <col min="8" max="8" width="12.875" customWidth="1"/>
    <col min="9" max="9" width="15.125" customWidth="1"/>
    <col min="10" max="10" width="12.875" customWidth="1"/>
    <col min="11" max="11" width="15.125" customWidth="1"/>
    <col min="12" max="12" width="11.875" customWidth="1"/>
    <col min="13" max="13" width="20.375" customWidth="1"/>
    <col min="14" max="14" width="11.125" customWidth="1"/>
    <col min="15" max="15" width="11.875" customWidth="1"/>
    <col min="16" max="16" width="21.625" customWidth="1"/>
    <col min="17" max="17" width="8.875" customWidth="1"/>
    <col min="18" max="18" width="16.625" customWidth="1"/>
    <col min="19" max="19" width="8.375" customWidth="1"/>
    <col min="20" max="20" width="13.75" customWidth="1"/>
    <col min="21" max="21" width="13" customWidth="1"/>
    <col min="22" max="23" width="9.375" customWidth="1"/>
    <col min="24" max="24" width="14.375" customWidth="1"/>
    <col min="25" max="32" width="9.375" customWidth="1"/>
  </cols>
  <sheetData>
    <row r="1" spans="1:32" x14ac:dyDescent="0.25">
      <c r="A1" s="192"/>
      <c r="B1" s="193"/>
      <c r="C1" s="193"/>
      <c r="D1" s="193"/>
      <c r="E1" s="193"/>
      <c r="F1" s="193"/>
      <c r="G1" s="193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2"/>
      <c r="Y1" s="73"/>
      <c r="Z1" s="73"/>
      <c r="AA1" s="73"/>
      <c r="AB1" s="73"/>
      <c r="AC1" s="73"/>
      <c r="AD1" s="73"/>
      <c r="AE1" s="73"/>
      <c r="AF1" s="73"/>
    </row>
    <row r="2" spans="1:32" ht="23.25" x14ac:dyDescent="0.35">
      <c r="A2" s="194"/>
      <c r="B2" s="151"/>
      <c r="C2" s="151"/>
      <c r="D2" s="151"/>
      <c r="E2" s="151"/>
      <c r="F2" s="151"/>
      <c r="G2" s="151"/>
      <c r="H2" s="195"/>
      <c r="I2" s="184"/>
      <c r="J2" s="184"/>
      <c r="K2" s="184"/>
      <c r="L2" s="184"/>
      <c r="M2" s="185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  <c r="Y2" s="73"/>
      <c r="Z2" s="73"/>
      <c r="AA2" s="73"/>
      <c r="AB2" s="73"/>
      <c r="AC2" s="73"/>
      <c r="AD2" s="73"/>
      <c r="AE2" s="73"/>
      <c r="AF2" s="73"/>
    </row>
    <row r="3" spans="1:32" x14ac:dyDescent="0.25">
      <c r="A3" s="194"/>
      <c r="B3" s="151"/>
      <c r="C3" s="151"/>
      <c r="D3" s="151"/>
      <c r="E3" s="151"/>
      <c r="F3" s="151"/>
      <c r="G3" s="151"/>
      <c r="H3" s="76"/>
      <c r="I3" s="76"/>
      <c r="J3" s="76"/>
      <c r="K3" s="76"/>
      <c r="L3" s="76"/>
      <c r="M3" s="76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3"/>
      <c r="Z3" s="73"/>
      <c r="AA3" s="73"/>
      <c r="AB3" s="73"/>
      <c r="AC3" s="73"/>
      <c r="AD3" s="73"/>
      <c r="AE3" s="73"/>
      <c r="AF3" s="73"/>
    </row>
    <row r="4" spans="1:32" ht="24" customHeight="1" x14ac:dyDescent="0.25">
      <c r="A4" s="194"/>
      <c r="B4" s="151"/>
      <c r="C4" s="151"/>
      <c r="D4" s="151"/>
      <c r="E4" s="151"/>
      <c r="F4" s="151"/>
      <c r="G4" s="151"/>
      <c r="H4" s="196"/>
      <c r="I4" s="184"/>
      <c r="J4" s="184"/>
      <c r="K4" s="184"/>
      <c r="L4" s="184"/>
      <c r="M4" s="185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73"/>
      <c r="Z4" s="73"/>
      <c r="AA4" s="73"/>
      <c r="AB4" s="73"/>
      <c r="AC4" s="73"/>
      <c r="AD4" s="73"/>
      <c r="AE4" s="73"/>
      <c r="AF4" s="73"/>
    </row>
    <row r="5" spans="1:32" x14ac:dyDescent="0.25">
      <c r="A5" s="77"/>
      <c r="B5" s="30"/>
      <c r="C5" s="30"/>
      <c r="D5" s="30"/>
      <c r="E5" s="30"/>
      <c r="F5" s="30"/>
      <c r="G5" s="3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9"/>
      <c r="Y5" s="73"/>
      <c r="Z5" s="73"/>
      <c r="AA5" s="73"/>
      <c r="AB5" s="73"/>
      <c r="AC5" s="73"/>
      <c r="AD5" s="73"/>
      <c r="AE5" s="73"/>
      <c r="AF5" s="73"/>
    </row>
    <row r="6" spans="1:32" x14ac:dyDescent="0.25">
      <c r="A6" s="80"/>
      <c r="B6" s="197" t="s">
        <v>80</v>
      </c>
      <c r="C6" s="184"/>
      <c r="D6" s="184"/>
      <c r="E6" s="184"/>
      <c r="F6" s="184"/>
      <c r="G6" s="185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73"/>
      <c r="Z6" s="73"/>
      <c r="AA6" s="73"/>
      <c r="AB6" s="73"/>
      <c r="AC6" s="73"/>
      <c r="AD6" s="73"/>
      <c r="AE6" s="73"/>
      <c r="AF6" s="73"/>
    </row>
    <row r="7" spans="1:32" ht="18.75" x14ac:dyDescent="0.3">
      <c r="A7" s="81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 ht="18.75" x14ac:dyDescent="0.3">
      <c r="A8" s="81"/>
      <c r="B8" s="8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32" ht="18.75" x14ac:dyDescent="0.3">
      <c r="A9" s="81"/>
      <c r="B9" s="81"/>
      <c r="C9" s="82" t="s">
        <v>0</v>
      </c>
      <c r="D9" s="83" t="s">
        <v>81</v>
      </c>
      <c r="E9" s="84" t="s">
        <v>82</v>
      </c>
      <c r="F9" s="85">
        <v>15117606.93</v>
      </c>
      <c r="G9" s="86" t="s">
        <v>83</v>
      </c>
      <c r="H9" s="87">
        <f>MIN(G14:G15)</f>
        <v>513813341</v>
      </c>
      <c r="I9" s="88" t="s">
        <v>83</v>
      </c>
      <c r="J9" s="89">
        <f>MIN(I14:I15)</f>
        <v>18811616</v>
      </c>
      <c r="K9" s="90" t="s">
        <v>83</v>
      </c>
      <c r="L9" s="91">
        <f>MIN(K14:K15)</f>
        <v>17539066</v>
      </c>
      <c r="M9" s="92" t="s">
        <v>84</v>
      </c>
      <c r="N9" s="93">
        <f>AVERAGE(M14:M15)</f>
        <v>90845589</v>
      </c>
      <c r="O9" s="198" t="s">
        <v>85</v>
      </c>
      <c r="P9" s="168"/>
      <c r="Q9" s="169"/>
      <c r="R9" s="94" t="s">
        <v>86</v>
      </c>
      <c r="S9" s="95">
        <f>MIN(R14,R15)</f>
        <v>6106</v>
      </c>
      <c r="T9" s="199" t="s">
        <v>85</v>
      </c>
      <c r="U9" s="168"/>
      <c r="V9" s="169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1:32" ht="18.75" x14ac:dyDescent="0.3">
      <c r="A10" s="81"/>
      <c r="B10" s="81"/>
      <c r="C10" s="81"/>
      <c r="D10" s="81"/>
      <c r="E10" s="73"/>
      <c r="F10" s="73"/>
      <c r="G10" s="73"/>
      <c r="H10" s="96"/>
      <c r="I10" s="96"/>
      <c r="J10" s="96"/>
      <c r="K10" s="96"/>
      <c r="L10" s="96"/>
      <c r="M10" s="92" t="s">
        <v>87</v>
      </c>
      <c r="N10" s="93">
        <f>(MAX(M14:M15)+N9)/2</f>
        <v>95859075.5</v>
      </c>
      <c r="O10" s="96"/>
      <c r="P10" s="96"/>
      <c r="Q10" s="96"/>
      <c r="R10" s="96"/>
      <c r="S10" s="96"/>
      <c r="T10" s="96"/>
      <c r="U10" s="96"/>
      <c r="V10" s="96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2" ht="18.75" x14ac:dyDescent="0.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97"/>
      <c r="N11" s="97"/>
      <c r="O11" s="98"/>
      <c r="P11" s="98"/>
      <c r="Q11" s="98"/>
      <c r="R11" s="81"/>
      <c r="S11" s="81"/>
      <c r="T11" s="81"/>
      <c r="U11" s="81"/>
      <c r="V11" s="81"/>
      <c r="W11" s="81"/>
      <c r="X11" s="81"/>
      <c r="Y11" s="99"/>
      <c r="Z11" s="99"/>
      <c r="AA11" s="99"/>
      <c r="AB11" s="99"/>
      <c r="AC11" s="99"/>
      <c r="AD11" s="99"/>
      <c r="AE11" s="99"/>
      <c r="AF11" s="99"/>
    </row>
    <row r="12" spans="1:32" ht="18.75" x14ac:dyDescent="0.3">
      <c r="A12" s="100"/>
      <c r="B12" s="101"/>
      <c r="C12" s="200" t="s">
        <v>88</v>
      </c>
      <c r="D12" s="169"/>
      <c r="E12" s="202" t="s">
        <v>89</v>
      </c>
      <c r="F12" s="168"/>
      <c r="G12" s="168"/>
      <c r="H12" s="169"/>
      <c r="I12" s="203" t="s">
        <v>90</v>
      </c>
      <c r="J12" s="169"/>
      <c r="K12" s="204" t="s">
        <v>91</v>
      </c>
      <c r="L12" s="169"/>
      <c r="M12" s="205" t="s">
        <v>92</v>
      </c>
      <c r="N12" s="169"/>
      <c r="O12" s="206" t="s">
        <v>93</v>
      </c>
      <c r="P12" s="168"/>
      <c r="Q12" s="169"/>
      <c r="R12" s="191" t="s">
        <v>94</v>
      </c>
      <c r="S12" s="169"/>
      <c r="T12" s="201" t="s">
        <v>95</v>
      </c>
      <c r="U12" s="168"/>
      <c r="V12" s="169"/>
      <c r="W12" s="190" t="s">
        <v>96</v>
      </c>
      <c r="X12" s="169"/>
      <c r="Y12" s="73"/>
      <c r="Z12" s="73"/>
      <c r="AA12" s="73"/>
      <c r="AB12" s="73"/>
      <c r="AC12" s="73"/>
      <c r="AD12" s="73"/>
      <c r="AE12" s="73"/>
      <c r="AF12" s="73"/>
    </row>
    <row r="13" spans="1:32" ht="59.25" customHeight="1" x14ac:dyDescent="0.2">
      <c r="A13" s="102"/>
      <c r="B13" s="102" t="s">
        <v>97</v>
      </c>
      <c r="C13" s="103" t="s">
        <v>88</v>
      </c>
      <c r="D13" s="104" t="s">
        <v>98</v>
      </c>
      <c r="E13" s="105" t="s">
        <v>99</v>
      </c>
      <c r="F13" s="106" t="s">
        <v>98</v>
      </c>
      <c r="G13" s="105" t="s">
        <v>100</v>
      </c>
      <c r="H13" s="106" t="s">
        <v>101</v>
      </c>
      <c r="I13" s="107" t="s">
        <v>102</v>
      </c>
      <c r="J13" s="108" t="s">
        <v>101</v>
      </c>
      <c r="K13" s="109" t="s">
        <v>103</v>
      </c>
      <c r="L13" s="110" t="s">
        <v>101</v>
      </c>
      <c r="M13" s="111" t="s">
        <v>104</v>
      </c>
      <c r="N13" s="112" t="s">
        <v>101</v>
      </c>
      <c r="O13" s="106" t="s">
        <v>105</v>
      </c>
      <c r="P13" s="106" t="s">
        <v>106</v>
      </c>
      <c r="Q13" s="106" t="s">
        <v>101</v>
      </c>
      <c r="R13" s="113" t="s">
        <v>107</v>
      </c>
      <c r="S13" s="113" t="s">
        <v>101</v>
      </c>
      <c r="T13" s="114" t="s">
        <v>108</v>
      </c>
      <c r="U13" s="114" t="s">
        <v>109</v>
      </c>
      <c r="V13" s="114" t="s">
        <v>101</v>
      </c>
      <c r="W13" s="115" t="s">
        <v>110</v>
      </c>
      <c r="X13" s="115" t="s">
        <v>111</v>
      </c>
      <c r="Y13" s="73"/>
      <c r="Z13" s="73"/>
      <c r="AA13" s="73"/>
      <c r="AB13" s="73"/>
      <c r="AC13" s="73"/>
      <c r="AD13" s="73"/>
      <c r="AE13" s="73"/>
      <c r="AF13" s="73"/>
    </row>
    <row r="14" spans="1:32" ht="48" customHeight="1" x14ac:dyDescent="0.2">
      <c r="A14" s="116" t="s">
        <v>112</v>
      </c>
      <c r="B14" s="117" t="s">
        <v>1</v>
      </c>
      <c r="C14" s="118" t="s">
        <v>113</v>
      </c>
      <c r="D14" s="119" t="str">
        <f t="shared" ref="D14:D15" si="0">IF(C14&lt;=$D$9,"CUMPLE","NO CUMPLE")</f>
        <v>CUMPLE</v>
      </c>
      <c r="E14" s="120">
        <v>19628955.5625</v>
      </c>
      <c r="F14" s="121" t="str">
        <f t="shared" ref="F14:F15" si="1">IF(E14&gt;=$F$9,"CUMPLE","NO CUMPLE")</f>
        <v>CUMPLE</v>
      </c>
      <c r="G14" s="122">
        <v>513813341</v>
      </c>
      <c r="H14" s="123">
        <f t="shared" ref="H14:H15" si="2">70*($H$9/G14)</f>
        <v>70</v>
      </c>
      <c r="I14" s="124">
        <v>26695897</v>
      </c>
      <c r="J14" s="125">
        <f t="shared" ref="J14:J15" si="3">30*($J$9/I14)</f>
        <v>21.139895767503148</v>
      </c>
      <c r="K14" s="126">
        <v>17539066</v>
      </c>
      <c r="L14" s="127">
        <f t="shared" ref="L14:L15" si="4">20*($L$9/K14)</f>
        <v>20</v>
      </c>
      <c r="M14" s="128">
        <v>100872562</v>
      </c>
      <c r="N14" s="129">
        <f t="shared" ref="N14:N15" si="5">IF(M14&lt;=$N$10,40*(1-(($N$10-M14)/$N$10)),40*(1-2*((ABS(($N$10-M14))/$N$10))))</f>
        <v>35.815952554226335</v>
      </c>
      <c r="O14" s="130">
        <v>5</v>
      </c>
      <c r="P14" s="130" t="s">
        <v>114</v>
      </c>
      <c r="Q14" s="131">
        <v>2</v>
      </c>
      <c r="R14" s="132">
        <v>12518</v>
      </c>
      <c r="S14" s="133">
        <f t="shared" ref="S14:S15" si="6">10*($S$9/R14)</f>
        <v>4.8777760025563186</v>
      </c>
      <c r="T14" s="134">
        <v>16076200</v>
      </c>
      <c r="U14" s="135" t="s">
        <v>115</v>
      </c>
      <c r="V14" s="135">
        <v>20</v>
      </c>
      <c r="W14" s="136">
        <f t="shared" ref="W14:W15" si="7">H14+J14+L14+N14+Q14+S14+V14</f>
        <v>173.83362432428581</v>
      </c>
      <c r="X14" s="115">
        <v>2</v>
      </c>
      <c r="Y14" s="73"/>
      <c r="Z14" s="73"/>
      <c r="AA14" s="73"/>
      <c r="AB14" s="73"/>
      <c r="AC14" s="73"/>
      <c r="AD14" s="73"/>
      <c r="AE14" s="73"/>
      <c r="AF14" s="73"/>
    </row>
    <row r="15" spans="1:32" ht="42.75" customHeight="1" x14ac:dyDescent="0.2">
      <c r="A15" s="137" t="s">
        <v>116</v>
      </c>
      <c r="B15" s="138" t="s">
        <v>3</v>
      </c>
      <c r="C15" s="118" t="s">
        <v>117</v>
      </c>
      <c r="D15" s="119" t="str">
        <f t="shared" si="0"/>
        <v>CUMPLE</v>
      </c>
      <c r="E15" s="120">
        <v>25142707</v>
      </c>
      <c r="F15" s="121" t="str">
        <f t="shared" si="1"/>
        <v>CUMPLE</v>
      </c>
      <c r="G15" s="122">
        <v>579639787</v>
      </c>
      <c r="H15" s="123">
        <f t="shared" si="2"/>
        <v>62.0504918341639</v>
      </c>
      <c r="I15" s="124">
        <v>18811616</v>
      </c>
      <c r="J15" s="125">
        <f t="shared" si="3"/>
        <v>30</v>
      </c>
      <c r="K15" s="126">
        <v>19624942</v>
      </c>
      <c r="L15" s="127">
        <f t="shared" si="4"/>
        <v>17.874260214374136</v>
      </c>
      <c r="M15" s="128">
        <v>80818616</v>
      </c>
      <c r="N15" s="129">
        <f t="shared" si="5"/>
        <v>33.723928831339499</v>
      </c>
      <c r="O15" s="139">
        <v>13</v>
      </c>
      <c r="P15" s="140" t="s">
        <v>118</v>
      </c>
      <c r="Q15" s="141">
        <v>6</v>
      </c>
      <c r="R15" s="132">
        <v>6106</v>
      </c>
      <c r="S15" s="133">
        <f t="shared" si="6"/>
        <v>10</v>
      </c>
      <c r="T15" s="134">
        <v>1080480</v>
      </c>
      <c r="U15" s="135" t="s">
        <v>119</v>
      </c>
      <c r="V15" s="135">
        <v>20</v>
      </c>
      <c r="W15" s="136">
        <f t="shared" si="7"/>
        <v>179.64868087987753</v>
      </c>
      <c r="X15" s="115">
        <v>1</v>
      </c>
      <c r="Y15" s="73"/>
      <c r="Z15" s="73"/>
      <c r="AA15" s="73"/>
      <c r="AB15" s="73"/>
      <c r="AC15" s="73"/>
      <c r="AD15" s="73"/>
      <c r="AE15" s="73"/>
      <c r="AF15" s="73"/>
    </row>
    <row r="16" spans="1:32" ht="14.25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</row>
    <row r="17" spans="1:32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142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1:32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4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143"/>
      <c r="Y18" s="73"/>
      <c r="Z18" s="73"/>
      <c r="AA18" s="73"/>
      <c r="AB18" s="73"/>
      <c r="AC18" s="73"/>
      <c r="AD18" s="73"/>
      <c r="AE18" s="73"/>
      <c r="AF18" s="73"/>
    </row>
    <row r="19" spans="1:32" ht="14.25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144"/>
      <c r="S19" s="144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</row>
    <row r="20" spans="1:32" ht="15.75" customHeigh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ht="15.75" customHeight="1" x14ac:dyDescent="0.25">
      <c r="A21" s="73"/>
      <c r="B21" s="5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</row>
    <row r="22" spans="1:32" ht="15.75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</row>
    <row r="23" spans="1:32" ht="15.75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</row>
    <row r="24" spans="1:32" ht="15.75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</row>
    <row r="25" spans="1:32" ht="15.75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</row>
    <row r="26" spans="1:32" ht="15.75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1:32" ht="15.75" customHeigh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</row>
    <row r="28" spans="1:32" ht="15.75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</row>
    <row r="29" spans="1:32" ht="15.75" customHeight="1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</row>
    <row r="30" spans="1:32" ht="15.75" customHeight="1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</row>
    <row r="31" spans="1:32" ht="15.75" customHeight="1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1:32" ht="15.75" customHeight="1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1:32" ht="15.75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</row>
    <row r="34" spans="1:32" ht="15.75" customHeigh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</row>
    <row r="35" spans="1:32" ht="15.75" customHeigh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</row>
    <row r="36" spans="1:32" ht="15.7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1:32" ht="15.75" customHeigh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spans="1:32" ht="15.75" customHeight="1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</row>
    <row r="39" spans="1:32" ht="15.75" customHeight="1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</row>
    <row r="40" spans="1:32" ht="15.75" customHeight="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</row>
    <row r="41" spans="1:32" ht="15.75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1:32" ht="15.75" customHeight="1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1:32" ht="15.75" customHeight="1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1:32" ht="15.75" customHeight="1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</row>
    <row r="45" spans="1:32" ht="15.75" customHeigh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</row>
    <row r="46" spans="1:32" ht="15.75" customHeight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1:32" ht="15.75" customHeight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2" ht="15.75" customHeight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1:32" ht="15.75" customHeight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1:32" ht="15.75" customHeight="1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1:32" ht="15.75" customHeight="1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spans="1:32" ht="15.75" customHeight="1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1:32" ht="15.75" customHeight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1:32" ht="15.75" customHeight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1:32" ht="15.75" customHeight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spans="1:32" ht="15.75" customHeight="1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:32" ht="15.75" customHeight="1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:32" ht="15.75" customHeight="1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</row>
    <row r="59" spans="1:32" ht="15.75" customHeight="1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ht="15.75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1:32" ht="15.7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1:32" ht="15.75" customHeight="1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1:32" ht="15.75" customHeight="1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:32" ht="15.75" customHeight="1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15.75" customHeight="1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15.75" customHeight="1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5.75" customHeight="1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1:32" ht="15.75" customHeight="1" x14ac:dyDescent="0.2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15.75" customHeight="1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:32" ht="15.75" customHeight="1" x14ac:dyDescent="0.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ht="15.75" customHeight="1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5.75" customHeight="1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1:32" ht="15.75" customHeight="1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1:32" ht="15.75" customHeight="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1:32" ht="15.75" customHeight="1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1:32" ht="15.75" customHeight="1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1:32" ht="15.75" customHeight="1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1:32" ht="15.75" customHeight="1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1:32" ht="15.75" customHeight="1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1:32" ht="15.75" customHeight="1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1:32" ht="15.75" customHeight="1" x14ac:dyDescent="0.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1:32" ht="15.75" customHeight="1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1:32" ht="15.75" customHeight="1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1:32" ht="15.75" customHeight="1" x14ac:dyDescent="0.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1:32" ht="15.75" customHeight="1" x14ac:dyDescent="0.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1:32" ht="15.75" customHeight="1" x14ac:dyDescent="0.2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1:32" ht="15.75" customHeight="1" x14ac:dyDescent="0.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1:32" ht="15.75" customHeight="1" x14ac:dyDescent="0.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1:32" ht="15.75" customHeight="1" x14ac:dyDescent="0.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1:32" ht="15.75" customHeight="1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1:32" ht="15.75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1:32" ht="15.75" customHeight="1" x14ac:dyDescent="0.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</row>
    <row r="93" spans="1:32" ht="15.75" customHeight="1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</row>
    <row r="94" spans="1:32" ht="15.75" customHeight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</row>
    <row r="95" spans="1:32" ht="15.75" customHeight="1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</row>
    <row r="96" spans="1:32" ht="15.75" customHeight="1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</row>
    <row r="97" spans="1:32" ht="15.75" customHeight="1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</row>
    <row r="98" spans="1:32" ht="15.75" customHeight="1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</row>
    <row r="99" spans="1:32" ht="15.75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ht="15.75" customHeight="1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ht="15.75" customHeight="1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ht="15.75" customHeight="1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</row>
    <row r="103" spans="1:32" ht="15.75" customHeight="1" x14ac:dyDescent="0.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</row>
    <row r="104" spans="1:32" ht="15.75" customHeight="1" x14ac:dyDescent="0.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</row>
    <row r="105" spans="1:32" ht="15.75" customHeight="1" x14ac:dyDescent="0.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</row>
    <row r="106" spans="1:32" ht="15.75" customHeight="1" x14ac:dyDescent="0.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</row>
    <row r="107" spans="1:32" ht="15.75" customHeight="1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</row>
    <row r="108" spans="1:32" ht="15.75" customHeight="1" x14ac:dyDescent="0.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</row>
    <row r="109" spans="1:32" ht="15.75" customHeight="1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</row>
    <row r="110" spans="1:32" ht="15.75" customHeight="1" x14ac:dyDescent="0.2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</row>
    <row r="111" spans="1:32" ht="15.75" customHeight="1" x14ac:dyDescent="0.2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</row>
    <row r="112" spans="1:32" ht="15.75" customHeight="1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</row>
    <row r="113" spans="1:32" ht="15.75" customHeight="1" x14ac:dyDescent="0.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</row>
    <row r="114" spans="1:32" ht="15.75" customHeight="1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</row>
    <row r="115" spans="1:32" ht="15.75" customHeight="1" x14ac:dyDescent="0.2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</row>
    <row r="116" spans="1:32" ht="15.75" customHeight="1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</row>
    <row r="117" spans="1:32" ht="15.75" customHeight="1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</row>
    <row r="118" spans="1:32" ht="15.75" customHeight="1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</row>
    <row r="119" spans="1:32" ht="15.75" customHeight="1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</row>
    <row r="120" spans="1:32" ht="15.75" customHeight="1" x14ac:dyDescent="0.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</row>
    <row r="121" spans="1:32" ht="15.75" customHeight="1" x14ac:dyDescent="0.2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</row>
    <row r="122" spans="1:32" ht="15.75" customHeight="1" x14ac:dyDescent="0.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</row>
    <row r="123" spans="1:32" ht="15.75" customHeight="1" x14ac:dyDescent="0.2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</row>
    <row r="124" spans="1:32" ht="15.75" customHeight="1" x14ac:dyDescent="0.2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</row>
    <row r="125" spans="1:32" ht="15.75" customHeight="1" x14ac:dyDescent="0.2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</row>
    <row r="126" spans="1:32" ht="15.75" customHeight="1" x14ac:dyDescent="0.2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</row>
    <row r="127" spans="1:32" ht="15.75" customHeight="1" x14ac:dyDescent="0.2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</row>
    <row r="128" spans="1:32" ht="15.75" customHeight="1" x14ac:dyDescent="0.2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</row>
    <row r="129" spans="1:32" ht="15.75" customHeight="1" x14ac:dyDescent="0.2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</row>
    <row r="130" spans="1:32" ht="15.75" customHeight="1" x14ac:dyDescent="0.2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</row>
    <row r="131" spans="1:32" ht="15.75" customHeight="1" x14ac:dyDescent="0.2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</row>
    <row r="132" spans="1:32" ht="15.75" customHeight="1" x14ac:dyDescent="0.2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</row>
    <row r="133" spans="1:32" ht="15.75" customHeight="1" x14ac:dyDescent="0.2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</row>
    <row r="134" spans="1:32" ht="15.75" customHeight="1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</row>
    <row r="135" spans="1:32" ht="15.75" customHeight="1" x14ac:dyDescent="0.2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</row>
    <row r="136" spans="1:32" ht="15.75" customHeight="1" x14ac:dyDescent="0.2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</row>
    <row r="137" spans="1:32" ht="15.75" customHeight="1" x14ac:dyDescent="0.2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</row>
    <row r="138" spans="1:32" ht="15.75" customHeight="1" x14ac:dyDescent="0.2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</row>
    <row r="139" spans="1:32" ht="15.75" customHeight="1" x14ac:dyDescent="0.2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</row>
    <row r="140" spans="1:32" ht="15.75" customHeight="1" x14ac:dyDescent="0.2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</row>
    <row r="141" spans="1:32" ht="15.75" customHeight="1" x14ac:dyDescent="0.2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</row>
    <row r="142" spans="1:32" ht="15.75" customHeight="1" x14ac:dyDescent="0.2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</row>
    <row r="143" spans="1:32" ht="15.75" customHeight="1" x14ac:dyDescent="0.2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</row>
    <row r="144" spans="1:32" ht="15.75" customHeight="1" x14ac:dyDescent="0.2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</row>
    <row r="145" spans="1:32" ht="15.75" customHeight="1" x14ac:dyDescent="0.2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</row>
    <row r="146" spans="1:32" ht="15.75" customHeight="1" x14ac:dyDescent="0.2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</row>
    <row r="147" spans="1:32" ht="15.75" customHeight="1" x14ac:dyDescent="0.2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</row>
    <row r="148" spans="1:32" ht="15.75" customHeight="1" x14ac:dyDescent="0.2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</row>
    <row r="149" spans="1:32" ht="15.75" customHeight="1" x14ac:dyDescent="0.2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</row>
    <row r="150" spans="1:32" ht="15.75" customHeight="1" x14ac:dyDescent="0.2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</row>
    <row r="151" spans="1:32" ht="15.75" customHeight="1" x14ac:dyDescent="0.2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</row>
    <row r="152" spans="1:32" ht="15.75" customHeight="1" x14ac:dyDescent="0.2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</row>
    <row r="153" spans="1:32" ht="15.75" customHeight="1" x14ac:dyDescent="0.2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</row>
    <row r="154" spans="1:32" ht="15.75" customHeight="1" x14ac:dyDescent="0.2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</row>
    <row r="155" spans="1:32" ht="15.75" customHeight="1" x14ac:dyDescent="0.2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</row>
    <row r="156" spans="1:32" ht="15.75" customHeight="1" x14ac:dyDescent="0.2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</row>
    <row r="157" spans="1:32" ht="15.75" customHeight="1" x14ac:dyDescent="0.2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</row>
    <row r="158" spans="1:32" ht="15.75" customHeight="1" x14ac:dyDescent="0.2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</row>
    <row r="159" spans="1:32" ht="15.75" customHeight="1" x14ac:dyDescent="0.2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</row>
    <row r="160" spans="1:32" ht="15.75" customHeight="1" x14ac:dyDescent="0.2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</row>
    <row r="161" spans="1:32" ht="15.75" customHeight="1" x14ac:dyDescent="0.2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</row>
    <row r="162" spans="1:32" ht="15.75" customHeight="1" x14ac:dyDescent="0.2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</row>
    <row r="163" spans="1:32" ht="15.75" customHeight="1" x14ac:dyDescent="0.2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</row>
    <row r="164" spans="1:32" ht="15.75" customHeight="1" x14ac:dyDescent="0.2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</row>
    <row r="165" spans="1:32" ht="15.75" customHeight="1" x14ac:dyDescent="0.2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</row>
    <row r="166" spans="1:32" ht="15.75" customHeight="1" x14ac:dyDescent="0.2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</row>
    <row r="167" spans="1:32" ht="15.75" customHeight="1" x14ac:dyDescent="0.2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</row>
    <row r="168" spans="1:32" ht="15.75" customHeight="1" x14ac:dyDescent="0.2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</row>
    <row r="169" spans="1:32" ht="15.75" customHeight="1" x14ac:dyDescent="0.2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</row>
    <row r="170" spans="1:32" ht="15.75" customHeight="1" x14ac:dyDescent="0.2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</row>
    <row r="171" spans="1:32" ht="15.75" customHeight="1" x14ac:dyDescent="0.2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</row>
    <row r="172" spans="1:32" ht="15.75" customHeight="1" x14ac:dyDescent="0.2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</row>
    <row r="173" spans="1:32" ht="15.75" customHeight="1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</row>
    <row r="174" spans="1:32" ht="15.75" customHeight="1" x14ac:dyDescent="0.2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</row>
    <row r="175" spans="1:32" ht="15.75" customHeight="1" x14ac:dyDescent="0.2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</row>
    <row r="176" spans="1:32" ht="15.75" customHeight="1" x14ac:dyDescent="0.2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</row>
    <row r="177" spans="1:32" ht="15.75" customHeight="1" x14ac:dyDescent="0.2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</row>
    <row r="178" spans="1:32" ht="15.75" customHeight="1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</row>
    <row r="179" spans="1:32" ht="15.75" customHeight="1" x14ac:dyDescent="0.2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</row>
    <row r="180" spans="1:32" ht="15.75" customHeight="1" x14ac:dyDescent="0.2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</row>
    <row r="181" spans="1:32" ht="15.75" customHeight="1" x14ac:dyDescent="0.2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</row>
    <row r="182" spans="1:32" ht="15.75" customHeight="1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</row>
    <row r="183" spans="1:32" ht="15.75" customHeight="1" x14ac:dyDescent="0.2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</row>
    <row r="184" spans="1:32" ht="15.75" customHeight="1" x14ac:dyDescent="0.2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</row>
    <row r="185" spans="1:32" ht="15.75" customHeight="1" x14ac:dyDescent="0.2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</row>
    <row r="186" spans="1:32" ht="15.75" customHeight="1" x14ac:dyDescent="0.2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</row>
    <row r="187" spans="1:32" ht="15.75" customHeight="1" x14ac:dyDescent="0.2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</row>
    <row r="188" spans="1:32" ht="15.75" customHeight="1" x14ac:dyDescent="0.2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</row>
    <row r="189" spans="1:32" ht="15.75" customHeight="1" x14ac:dyDescent="0.2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</row>
    <row r="190" spans="1:32" ht="15.75" customHeight="1" x14ac:dyDescent="0.2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</row>
    <row r="191" spans="1:32" ht="15.75" customHeight="1" x14ac:dyDescent="0.2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</row>
    <row r="192" spans="1:32" ht="15.75" customHeight="1" x14ac:dyDescent="0.2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</row>
    <row r="193" spans="1:32" ht="15.75" customHeight="1" x14ac:dyDescent="0.2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</row>
    <row r="194" spans="1:32" ht="15.75" customHeight="1" x14ac:dyDescent="0.2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</row>
    <row r="195" spans="1:32" ht="15.75" customHeight="1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</row>
    <row r="196" spans="1:32" ht="15.75" customHeight="1" x14ac:dyDescent="0.2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</row>
    <row r="197" spans="1:32" ht="15.75" customHeight="1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</row>
    <row r="198" spans="1:32" ht="15.75" customHeight="1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</row>
    <row r="199" spans="1:32" ht="15.75" customHeight="1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</row>
    <row r="200" spans="1:32" ht="15.75" customHeight="1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</row>
    <row r="201" spans="1:32" ht="15.75" customHeight="1" x14ac:dyDescent="0.2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</row>
    <row r="202" spans="1:32" ht="15.75" customHeight="1" x14ac:dyDescent="0.2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</row>
    <row r="203" spans="1:32" ht="15.75" customHeight="1" x14ac:dyDescent="0.2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</row>
    <row r="204" spans="1:32" ht="15.75" customHeight="1" x14ac:dyDescent="0.2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</row>
    <row r="205" spans="1:32" ht="15.75" customHeight="1" x14ac:dyDescent="0.2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</row>
    <row r="206" spans="1:32" ht="15.75" customHeight="1" x14ac:dyDescent="0.2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</row>
    <row r="207" spans="1:32" ht="15.75" customHeight="1" x14ac:dyDescent="0.2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</row>
    <row r="208" spans="1:32" ht="15.75" customHeight="1" x14ac:dyDescent="0.2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</row>
    <row r="209" spans="1:32" ht="15.75" customHeight="1" x14ac:dyDescent="0.2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</row>
    <row r="210" spans="1:32" ht="15.75" customHeight="1" x14ac:dyDescent="0.2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</row>
    <row r="211" spans="1:32" ht="15.75" customHeight="1" x14ac:dyDescent="0.2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</row>
    <row r="212" spans="1:32" ht="15.75" customHeight="1" x14ac:dyDescent="0.2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</row>
    <row r="213" spans="1:32" ht="15.75" customHeight="1" x14ac:dyDescent="0.2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</row>
    <row r="214" spans="1:32" ht="15.75" customHeight="1" x14ac:dyDescent="0.2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</row>
    <row r="215" spans="1:32" ht="15.75" customHeight="1" x14ac:dyDescent="0.2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</row>
    <row r="216" spans="1:32" ht="15.75" customHeight="1" x14ac:dyDescent="0.2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</row>
    <row r="217" spans="1:32" ht="15.75" customHeight="1" x14ac:dyDescent="0.2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</row>
    <row r="218" spans="1:32" ht="15.75" customHeight="1" x14ac:dyDescent="0.2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</row>
    <row r="219" spans="1:32" ht="15.75" customHeight="1" x14ac:dyDescent="0.2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</row>
    <row r="220" spans="1:32" ht="15.75" customHeight="1" x14ac:dyDescent="0.2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</row>
    <row r="221" spans="1:32" ht="15.75" customHeight="1" x14ac:dyDescent="0.2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</row>
    <row r="222" spans="1:32" ht="15.75" customHeight="1" x14ac:dyDescent="0.2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</row>
    <row r="223" spans="1:32" ht="15.75" customHeight="1" x14ac:dyDescent="0.2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</row>
    <row r="224" spans="1:32" ht="15.75" customHeight="1" x14ac:dyDescent="0.2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</row>
    <row r="225" spans="1:32" ht="15.75" customHeight="1" x14ac:dyDescent="0.2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</row>
    <row r="226" spans="1:32" ht="15.75" customHeight="1" x14ac:dyDescent="0.2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</row>
    <row r="227" spans="1:32" ht="15.75" customHeight="1" x14ac:dyDescent="0.2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</row>
    <row r="228" spans="1:32" ht="15.75" customHeight="1" x14ac:dyDescent="0.2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</row>
    <row r="229" spans="1:32" ht="15.75" customHeight="1" x14ac:dyDescent="0.2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</row>
    <row r="230" spans="1:32" ht="15.75" customHeight="1" x14ac:dyDescent="0.2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</row>
    <row r="231" spans="1:32" ht="15.75" customHeight="1" x14ac:dyDescent="0.2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</row>
    <row r="232" spans="1:32" ht="15.75" customHeight="1" x14ac:dyDescent="0.2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</row>
    <row r="233" spans="1:32" ht="15.75" customHeight="1" x14ac:dyDescent="0.2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</row>
    <row r="234" spans="1:32" ht="15.75" customHeight="1" x14ac:dyDescent="0.2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</row>
    <row r="235" spans="1:32" ht="15.75" customHeight="1" x14ac:dyDescent="0.2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</row>
    <row r="236" spans="1:32" ht="15.75" customHeight="1" x14ac:dyDescent="0.2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</row>
    <row r="237" spans="1:32" ht="15.75" customHeight="1" x14ac:dyDescent="0.2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</row>
    <row r="238" spans="1:32" ht="15.75" customHeight="1" x14ac:dyDescent="0.2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</row>
    <row r="239" spans="1:32" ht="15.75" customHeight="1" x14ac:dyDescent="0.2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</row>
    <row r="240" spans="1:32" ht="15.75" customHeight="1" x14ac:dyDescent="0.2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</row>
    <row r="241" spans="1:32" ht="15.75" customHeight="1" x14ac:dyDescent="0.2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</row>
    <row r="242" spans="1:32" ht="15.75" customHeight="1" x14ac:dyDescent="0.2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</row>
    <row r="243" spans="1:32" ht="15.75" customHeight="1" x14ac:dyDescent="0.2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</row>
    <row r="244" spans="1:32" ht="15.75" customHeight="1" x14ac:dyDescent="0.2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</row>
    <row r="245" spans="1:32" ht="15.75" customHeight="1" x14ac:dyDescent="0.2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</row>
    <row r="246" spans="1:32" ht="15.75" customHeight="1" x14ac:dyDescent="0.2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</row>
    <row r="247" spans="1:32" ht="15.75" customHeight="1" x14ac:dyDescent="0.2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</row>
    <row r="248" spans="1:32" ht="15.75" customHeight="1" x14ac:dyDescent="0.2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</row>
    <row r="249" spans="1:32" ht="15.75" customHeight="1" x14ac:dyDescent="0.2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</row>
    <row r="250" spans="1:32" ht="15.75" customHeight="1" x14ac:dyDescent="0.2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</row>
    <row r="251" spans="1:32" ht="15.75" customHeight="1" x14ac:dyDescent="0.2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</row>
    <row r="252" spans="1:32" ht="15.75" customHeight="1" x14ac:dyDescent="0.2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</row>
    <row r="253" spans="1:32" ht="15.75" customHeight="1" x14ac:dyDescent="0.2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</row>
    <row r="254" spans="1:32" ht="15.75" customHeight="1" x14ac:dyDescent="0.2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</row>
    <row r="255" spans="1:32" ht="15.75" customHeight="1" x14ac:dyDescent="0.2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</row>
    <row r="256" spans="1:32" ht="15.75" customHeight="1" x14ac:dyDescent="0.2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</row>
    <row r="257" spans="1:32" ht="15.75" customHeight="1" x14ac:dyDescent="0.2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</row>
    <row r="258" spans="1:32" ht="15.75" customHeight="1" x14ac:dyDescent="0.2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</row>
    <row r="259" spans="1:32" ht="15.75" customHeight="1" x14ac:dyDescent="0.2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</row>
    <row r="260" spans="1:32" ht="15.75" customHeight="1" x14ac:dyDescent="0.2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</row>
    <row r="261" spans="1:32" ht="15.75" customHeight="1" x14ac:dyDescent="0.2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</row>
    <row r="262" spans="1:32" ht="15.75" customHeight="1" x14ac:dyDescent="0.2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</row>
    <row r="263" spans="1:32" ht="15.75" customHeight="1" x14ac:dyDescent="0.2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</row>
    <row r="264" spans="1:32" ht="15.75" customHeight="1" x14ac:dyDescent="0.2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</row>
    <row r="265" spans="1:32" ht="15.75" customHeight="1" x14ac:dyDescent="0.2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</row>
    <row r="266" spans="1:32" ht="15.75" customHeight="1" x14ac:dyDescent="0.2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</row>
    <row r="267" spans="1:32" ht="15.75" customHeight="1" x14ac:dyDescent="0.2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</row>
    <row r="268" spans="1:32" ht="15.75" customHeight="1" x14ac:dyDescent="0.2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</row>
    <row r="269" spans="1:32" ht="15.75" customHeight="1" x14ac:dyDescent="0.2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</row>
    <row r="270" spans="1:32" ht="15.75" customHeight="1" x14ac:dyDescent="0.2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</row>
    <row r="271" spans="1:32" ht="15.75" customHeight="1" x14ac:dyDescent="0.2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</row>
    <row r="272" spans="1:32" ht="15.75" customHeight="1" x14ac:dyDescent="0.2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</row>
    <row r="273" spans="1:32" ht="15.75" customHeight="1" x14ac:dyDescent="0.2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</row>
    <row r="274" spans="1:32" ht="15.75" customHeight="1" x14ac:dyDescent="0.2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</row>
    <row r="275" spans="1:32" ht="15.75" customHeight="1" x14ac:dyDescent="0.2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</row>
    <row r="276" spans="1:32" ht="15.75" customHeight="1" x14ac:dyDescent="0.2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</row>
    <row r="277" spans="1:32" ht="15.75" customHeight="1" x14ac:dyDescent="0.2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</row>
    <row r="278" spans="1:32" ht="15.75" customHeight="1" x14ac:dyDescent="0.2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</row>
    <row r="279" spans="1:32" ht="15.75" customHeight="1" x14ac:dyDescent="0.2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</row>
    <row r="280" spans="1:32" ht="15.75" customHeight="1" x14ac:dyDescent="0.2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</row>
    <row r="281" spans="1:32" ht="15.75" customHeight="1" x14ac:dyDescent="0.2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</row>
    <row r="282" spans="1:32" ht="15.75" customHeight="1" x14ac:dyDescent="0.2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</row>
    <row r="283" spans="1:32" ht="15.75" customHeight="1" x14ac:dyDescent="0.2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</row>
    <row r="284" spans="1:32" ht="15.75" customHeight="1" x14ac:dyDescent="0.2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</row>
    <row r="285" spans="1:32" ht="15.75" customHeight="1" x14ac:dyDescent="0.2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</row>
    <row r="286" spans="1:32" ht="15.75" customHeight="1" x14ac:dyDescent="0.2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</row>
    <row r="287" spans="1:32" ht="15.75" customHeight="1" x14ac:dyDescent="0.2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</row>
    <row r="288" spans="1:32" ht="15.75" customHeight="1" x14ac:dyDescent="0.2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</row>
    <row r="289" spans="1:32" ht="15.75" customHeight="1" x14ac:dyDescent="0.2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</row>
    <row r="290" spans="1:32" ht="15.75" customHeight="1" x14ac:dyDescent="0.2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</row>
    <row r="291" spans="1:32" ht="15.75" customHeight="1" x14ac:dyDescent="0.2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</row>
    <row r="292" spans="1:32" ht="15.75" customHeight="1" x14ac:dyDescent="0.2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</row>
    <row r="293" spans="1:32" ht="15.75" customHeight="1" x14ac:dyDescent="0.2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</row>
    <row r="294" spans="1:32" ht="15.75" customHeight="1" x14ac:dyDescent="0.2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</row>
    <row r="295" spans="1:32" ht="15.75" customHeight="1" x14ac:dyDescent="0.2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</row>
    <row r="296" spans="1:32" ht="15.75" customHeight="1" x14ac:dyDescent="0.2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</row>
    <row r="297" spans="1:32" ht="15.75" customHeight="1" x14ac:dyDescent="0.2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</row>
    <row r="298" spans="1:32" ht="15.75" customHeight="1" x14ac:dyDescent="0.2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</row>
    <row r="299" spans="1:32" ht="15.75" customHeight="1" x14ac:dyDescent="0.2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</row>
    <row r="300" spans="1:32" ht="15.75" customHeight="1" x14ac:dyDescent="0.2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</row>
    <row r="301" spans="1:32" ht="15.75" customHeight="1" x14ac:dyDescent="0.2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</row>
    <row r="302" spans="1:32" ht="15.75" customHeight="1" x14ac:dyDescent="0.2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</row>
    <row r="303" spans="1:32" ht="15.75" customHeight="1" x14ac:dyDescent="0.2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</row>
    <row r="304" spans="1:32" ht="15.75" customHeight="1" x14ac:dyDescent="0.2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</row>
    <row r="305" spans="1:32" ht="15.75" customHeight="1" x14ac:dyDescent="0.2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</row>
    <row r="306" spans="1:32" ht="15.75" customHeight="1" x14ac:dyDescent="0.2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</row>
    <row r="307" spans="1:32" ht="15.75" customHeight="1" x14ac:dyDescent="0.2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</row>
    <row r="308" spans="1:32" ht="15.75" customHeight="1" x14ac:dyDescent="0.2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</row>
    <row r="309" spans="1:32" ht="15.75" customHeight="1" x14ac:dyDescent="0.2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</row>
    <row r="310" spans="1:32" ht="15.75" customHeight="1" x14ac:dyDescent="0.2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</row>
    <row r="311" spans="1:32" ht="15.75" customHeight="1" x14ac:dyDescent="0.2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</row>
    <row r="312" spans="1:32" ht="15.75" customHeight="1" x14ac:dyDescent="0.2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</row>
    <row r="313" spans="1:32" ht="15.75" customHeight="1" x14ac:dyDescent="0.2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</row>
    <row r="314" spans="1:32" ht="15.75" customHeight="1" x14ac:dyDescent="0.2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</row>
    <row r="315" spans="1:32" ht="15.75" customHeight="1" x14ac:dyDescent="0.2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</row>
    <row r="316" spans="1:32" ht="15.75" customHeight="1" x14ac:dyDescent="0.2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</row>
    <row r="317" spans="1:32" ht="15.75" customHeight="1" x14ac:dyDescent="0.2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</row>
    <row r="318" spans="1:32" ht="15.75" customHeight="1" x14ac:dyDescent="0.2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</row>
    <row r="319" spans="1:32" ht="15.75" customHeight="1" x14ac:dyDescent="0.2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</row>
    <row r="320" spans="1:32" ht="15.75" customHeight="1" x14ac:dyDescent="0.2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</row>
    <row r="321" spans="1:32" ht="15.75" customHeight="1" x14ac:dyDescent="0.2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</row>
    <row r="322" spans="1:32" ht="15.75" customHeight="1" x14ac:dyDescent="0.2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</row>
    <row r="323" spans="1:32" ht="15.75" customHeight="1" x14ac:dyDescent="0.2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</row>
    <row r="324" spans="1:32" ht="15.75" customHeight="1" x14ac:dyDescent="0.2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</row>
    <row r="325" spans="1:32" ht="15.75" customHeight="1" x14ac:dyDescent="0.2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</row>
    <row r="326" spans="1:32" ht="15.75" customHeight="1" x14ac:dyDescent="0.2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</row>
    <row r="327" spans="1:32" ht="15.75" customHeight="1" x14ac:dyDescent="0.2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</row>
    <row r="328" spans="1:32" ht="15.75" customHeight="1" x14ac:dyDescent="0.2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</row>
    <row r="329" spans="1:32" ht="15.75" customHeight="1" x14ac:dyDescent="0.2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</row>
    <row r="330" spans="1:32" ht="15.75" customHeight="1" x14ac:dyDescent="0.2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</row>
    <row r="331" spans="1:32" ht="15.75" customHeight="1" x14ac:dyDescent="0.2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</row>
    <row r="332" spans="1:32" ht="15.75" customHeight="1" x14ac:dyDescent="0.2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</row>
    <row r="333" spans="1:32" ht="15.75" customHeight="1" x14ac:dyDescent="0.2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</row>
    <row r="334" spans="1:32" ht="15.75" customHeight="1" x14ac:dyDescent="0.2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</row>
    <row r="335" spans="1:32" ht="15.75" customHeight="1" x14ac:dyDescent="0.2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</row>
    <row r="336" spans="1:32" ht="15.75" customHeight="1" x14ac:dyDescent="0.2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</row>
    <row r="337" spans="1:32" ht="15.75" customHeight="1" x14ac:dyDescent="0.2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</row>
    <row r="338" spans="1:32" ht="15.75" customHeight="1" x14ac:dyDescent="0.2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</row>
    <row r="339" spans="1:32" ht="15.75" customHeight="1" x14ac:dyDescent="0.2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</row>
    <row r="340" spans="1:32" ht="15.75" customHeight="1" x14ac:dyDescent="0.2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</row>
    <row r="341" spans="1:32" ht="15.75" customHeight="1" x14ac:dyDescent="0.2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</row>
    <row r="342" spans="1:32" ht="15.75" customHeight="1" x14ac:dyDescent="0.2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</row>
    <row r="343" spans="1:32" ht="15.75" customHeight="1" x14ac:dyDescent="0.2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</row>
    <row r="344" spans="1:32" ht="15.75" customHeight="1" x14ac:dyDescent="0.2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</row>
    <row r="345" spans="1:32" ht="15.75" customHeight="1" x14ac:dyDescent="0.2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</row>
    <row r="346" spans="1:32" ht="15.75" customHeight="1" x14ac:dyDescent="0.2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</row>
    <row r="347" spans="1:32" ht="15.75" customHeight="1" x14ac:dyDescent="0.2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</row>
    <row r="348" spans="1:32" ht="15.75" customHeight="1" x14ac:dyDescent="0.2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</row>
    <row r="349" spans="1:32" ht="15.75" customHeight="1" x14ac:dyDescent="0.2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</row>
    <row r="350" spans="1:32" ht="15.75" customHeight="1" x14ac:dyDescent="0.2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</row>
    <row r="351" spans="1:32" ht="15.75" customHeight="1" x14ac:dyDescent="0.2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</row>
    <row r="352" spans="1:32" ht="15.75" customHeight="1" x14ac:dyDescent="0.2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</row>
    <row r="353" spans="1:32" ht="15.75" customHeight="1" x14ac:dyDescent="0.2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</row>
    <row r="354" spans="1:32" ht="15.75" customHeight="1" x14ac:dyDescent="0.2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</row>
    <row r="355" spans="1:32" ht="15.75" customHeight="1" x14ac:dyDescent="0.2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</row>
    <row r="356" spans="1:32" ht="15.75" customHeight="1" x14ac:dyDescent="0.2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</row>
    <row r="357" spans="1:32" ht="15.75" customHeight="1" x14ac:dyDescent="0.2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</row>
    <row r="358" spans="1:32" ht="15.75" customHeight="1" x14ac:dyDescent="0.2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</row>
    <row r="359" spans="1:32" ht="15.75" customHeight="1" x14ac:dyDescent="0.2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</row>
    <row r="360" spans="1:32" ht="15.75" customHeight="1" x14ac:dyDescent="0.2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</row>
    <row r="361" spans="1:32" ht="15.75" customHeight="1" x14ac:dyDescent="0.2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</row>
    <row r="362" spans="1:32" ht="15.75" customHeight="1" x14ac:dyDescent="0.2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</row>
    <row r="363" spans="1:32" ht="15.75" customHeight="1" x14ac:dyDescent="0.2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</row>
    <row r="364" spans="1:32" ht="15.75" customHeight="1" x14ac:dyDescent="0.2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</row>
    <row r="365" spans="1:32" ht="15.75" customHeight="1" x14ac:dyDescent="0.2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</row>
    <row r="366" spans="1:32" ht="15.75" customHeight="1" x14ac:dyDescent="0.2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</row>
    <row r="367" spans="1:32" ht="15.75" customHeight="1" x14ac:dyDescent="0.2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</row>
    <row r="368" spans="1:32" ht="15.75" customHeight="1" x14ac:dyDescent="0.2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</row>
    <row r="369" spans="1:32" ht="15.75" customHeight="1" x14ac:dyDescent="0.2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</row>
    <row r="370" spans="1:32" ht="15.75" customHeight="1" x14ac:dyDescent="0.2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</row>
    <row r="371" spans="1:32" ht="15.75" customHeight="1" x14ac:dyDescent="0.2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</row>
    <row r="372" spans="1:32" ht="15.75" customHeight="1" x14ac:dyDescent="0.2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</row>
    <row r="373" spans="1:32" ht="15.75" customHeight="1" x14ac:dyDescent="0.2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</row>
    <row r="374" spans="1:32" ht="15.75" customHeight="1" x14ac:dyDescent="0.2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</row>
    <row r="375" spans="1:32" ht="15.75" customHeight="1" x14ac:dyDescent="0.2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</row>
    <row r="376" spans="1:32" ht="15.75" customHeight="1" x14ac:dyDescent="0.2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</row>
    <row r="377" spans="1:32" ht="15.75" customHeight="1" x14ac:dyDescent="0.2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</row>
    <row r="378" spans="1:32" ht="15.75" customHeight="1" x14ac:dyDescent="0.2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</row>
    <row r="379" spans="1:32" ht="15.75" customHeight="1" x14ac:dyDescent="0.2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</row>
    <row r="380" spans="1:32" ht="15.75" customHeight="1" x14ac:dyDescent="0.2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</row>
    <row r="381" spans="1:32" ht="15.75" customHeight="1" x14ac:dyDescent="0.2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</row>
    <row r="382" spans="1:32" ht="15.75" customHeight="1" x14ac:dyDescent="0.2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</row>
    <row r="383" spans="1:32" ht="15.75" customHeight="1" x14ac:dyDescent="0.2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</row>
    <row r="384" spans="1:32" ht="15.75" customHeight="1" x14ac:dyDescent="0.2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</row>
    <row r="385" spans="1:32" ht="15.75" customHeight="1" x14ac:dyDescent="0.2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</row>
    <row r="386" spans="1:32" ht="15.75" customHeight="1" x14ac:dyDescent="0.2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</row>
    <row r="387" spans="1:32" ht="15.75" customHeight="1" x14ac:dyDescent="0.2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</row>
    <row r="388" spans="1:32" ht="15.75" customHeight="1" x14ac:dyDescent="0.2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</row>
    <row r="389" spans="1:32" ht="15.75" customHeight="1" x14ac:dyDescent="0.2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</row>
    <row r="390" spans="1:32" ht="15.75" customHeight="1" x14ac:dyDescent="0.2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</row>
    <row r="391" spans="1:32" ht="15.75" customHeight="1" x14ac:dyDescent="0.2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</row>
    <row r="392" spans="1:32" ht="15.75" customHeight="1" x14ac:dyDescent="0.2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</row>
    <row r="393" spans="1:32" ht="15.75" customHeight="1" x14ac:dyDescent="0.2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</row>
    <row r="394" spans="1:32" ht="15.75" customHeight="1" x14ac:dyDescent="0.2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</row>
    <row r="395" spans="1:32" ht="15.75" customHeight="1" x14ac:dyDescent="0.2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</row>
    <row r="396" spans="1:32" ht="15.75" customHeight="1" x14ac:dyDescent="0.2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</row>
    <row r="397" spans="1:32" ht="15.75" customHeight="1" x14ac:dyDescent="0.2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</row>
    <row r="398" spans="1:32" ht="15.75" customHeight="1" x14ac:dyDescent="0.2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</row>
    <row r="399" spans="1:32" ht="15.75" customHeight="1" x14ac:dyDescent="0.2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</row>
    <row r="400" spans="1:32" ht="15.75" customHeight="1" x14ac:dyDescent="0.2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</row>
    <row r="401" spans="1:32" ht="15.75" customHeight="1" x14ac:dyDescent="0.2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</row>
    <row r="402" spans="1:32" ht="15.75" customHeight="1" x14ac:dyDescent="0.2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</row>
    <row r="403" spans="1:32" ht="15.75" customHeight="1" x14ac:dyDescent="0.2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</row>
    <row r="404" spans="1:32" ht="15.75" customHeight="1" x14ac:dyDescent="0.2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</row>
    <row r="405" spans="1:32" ht="15.75" customHeight="1" x14ac:dyDescent="0.2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</row>
    <row r="406" spans="1:32" ht="15.75" customHeight="1" x14ac:dyDescent="0.2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</row>
    <row r="407" spans="1:32" ht="15.75" customHeight="1" x14ac:dyDescent="0.2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</row>
    <row r="408" spans="1:32" ht="15.75" customHeight="1" x14ac:dyDescent="0.2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</row>
    <row r="409" spans="1:32" ht="15.75" customHeight="1" x14ac:dyDescent="0.2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</row>
    <row r="410" spans="1:32" ht="15.75" customHeight="1" x14ac:dyDescent="0.2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</row>
    <row r="411" spans="1:32" ht="15.75" customHeight="1" x14ac:dyDescent="0.2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</row>
    <row r="412" spans="1:32" ht="15.75" customHeight="1" x14ac:dyDescent="0.2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</row>
    <row r="413" spans="1:32" ht="15.75" customHeight="1" x14ac:dyDescent="0.2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</row>
    <row r="414" spans="1:32" ht="15.75" customHeight="1" x14ac:dyDescent="0.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</row>
    <row r="415" spans="1:32" ht="15.75" customHeight="1" x14ac:dyDescent="0.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</row>
    <row r="416" spans="1:32" ht="15.75" customHeight="1" x14ac:dyDescent="0.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</row>
    <row r="417" spans="1:32" ht="15.75" customHeight="1" x14ac:dyDescent="0.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</row>
    <row r="418" spans="1:32" ht="15.75" customHeight="1" x14ac:dyDescent="0.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</row>
    <row r="419" spans="1:32" ht="15.75" customHeight="1" x14ac:dyDescent="0.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</row>
    <row r="420" spans="1:32" ht="15.75" customHeight="1" x14ac:dyDescent="0.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</row>
    <row r="421" spans="1:32" ht="15.75" customHeight="1" x14ac:dyDescent="0.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</row>
    <row r="422" spans="1:32" ht="15.75" customHeight="1" x14ac:dyDescent="0.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</row>
    <row r="423" spans="1:32" ht="15.75" customHeight="1" x14ac:dyDescent="0.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</row>
    <row r="424" spans="1:32" ht="15.75" customHeight="1" x14ac:dyDescent="0.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</row>
    <row r="425" spans="1:32" ht="15.75" customHeight="1" x14ac:dyDescent="0.2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</row>
    <row r="426" spans="1:32" ht="15.75" customHeight="1" x14ac:dyDescent="0.2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</row>
    <row r="427" spans="1:32" ht="15.75" customHeight="1" x14ac:dyDescent="0.2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</row>
    <row r="428" spans="1:32" ht="15.75" customHeight="1" x14ac:dyDescent="0.2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</row>
    <row r="429" spans="1:32" ht="15.75" customHeight="1" x14ac:dyDescent="0.2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</row>
    <row r="430" spans="1:32" ht="15.75" customHeight="1" x14ac:dyDescent="0.2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</row>
    <row r="431" spans="1:32" ht="15.75" customHeight="1" x14ac:dyDescent="0.2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</row>
    <row r="432" spans="1:32" ht="15.75" customHeight="1" x14ac:dyDescent="0.2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</row>
    <row r="433" spans="1:32" ht="15.75" customHeight="1" x14ac:dyDescent="0.2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</row>
    <row r="434" spans="1:32" ht="15.75" customHeight="1" x14ac:dyDescent="0.2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</row>
    <row r="435" spans="1:32" ht="15.75" customHeight="1" x14ac:dyDescent="0.2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</row>
    <row r="436" spans="1:32" ht="15.75" customHeight="1" x14ac:dyDescent="0.2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</row>
    <row r="437" spans="1:32" ht="15.75" customHeight="1" x14ac:dyDescent="0.2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</row>
    <row r="438" spans="1:32" ht="15.75" customHeight="1" x14ac:dyDescent="0.2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</row>
    <row r="439" spans="1:32" ht="15.75" customHeight="1" x14ac:dyDescent="0.2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</row>
    <row r="440" spans="1:32" ht="15.75" customHeight="1" x14ac:dyDescent="0.2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</row>
    <row r="441" spans="1:32" ht="15.75" customHeight="1" x14ac:dyDescent="0.2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</row>
    <row r="442" spans="1:32" ht="15.75" customHeight="1" x14ac:dyDescent="0.2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</row>
    <row r="443" spans="1:32" ht="15.75" customHeight="1" x14ac:dyDescent="0.2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</row>
    <row r="444" spans="1:32" ht="15.75" customHeight="1" x14ac:dyDescent="0.2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</row>
    <row r="445" spans="1:32" ht="15.75" customHeight="1" x14ac:dyDescent="0.2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</row>
    <row r="446" spans="1:32" ht="15.75" customHeight="1" x14ac:dyDescent="0.2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</row>
    <row r="447" spans="1:32" ht="15.75" customHeight="1" x14ac:dyDescent="0.2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</row>
    <row r="448" spans="1:32" ht="15.75" customHeight="1" x14ac:dyDescent="0.2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</row>
    <row r="449" spans="1:32" ht="15.75" customHeight="1" x14ac:dyDescent="0.2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</row>
    <row r="450" spans="1:32" ht="15.75" customHeight="1" x14ac:dyDescent="0.2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</row>
    <row r="451" spans="1:32" ht="15.75" customHeight="1" x14ac:dyDescent="0.2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</row>
    <row r="452" spans="1:32" ht="15.75" customHeight="1" x14ac:dyDescent="0.2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</row>
    <row r="453" spans="1:32" ht="15.75" customHeight="1" x14ac:dyDescent="0.2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</row>
    <row r="454" spans="1:32" ht="15.75" customHeight="1" x14ac:dyDescent="0.2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</row>
    <row r="455" spans="1:32" ht="15.75" customHeight="1" x14ac:dyDescent="0.2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</row>
    <row r="456" spans="1:32" ht="15.75" customHeight="1" x14ac:dyDescent="0.2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</row>
    <row r="457" spans="1:32" ht="15.75" customHeight="1" x14ac:dyDescent="0.2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</row>
    <row r="458" spans="1:32" ht="15.75" customHeight="1" x14ac:dyDescent="0.2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</row>
    <row r="459" spans="1:32" ht="15.75" customHeight="1" x14ac:dyDescent="0.2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</row>
    <row r="460" spans="1:32" ht="15.75" customHeight="1" x14ac:dyDescent="0.2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</row>
    <row r="461" spans="1:32" ht="15.75" customHeight="1" x14ac:dyDescent="0.2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</row>
    <row r="462" spans="1:32" ht="15.75" customHeight="1" x14ac:dyDescent="0.2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</row>
    <row r="463" spans="1:32" ht="15.75" customHeight="1" x14ac:dyDescent="0.2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</row>
    <row r="464" spans="1:32" ht="15.75" customHeight="1" x14ac:dyDescent="0.2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</row>
    <row r="465" spans="1:32" ht="15.75" customHeight="1" x14ac:dyDescent="0.2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</row>
    <row r="466" spans="1:32" ht="15.75" customHeight="1" x14ac:dyDescent="0.2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</row>
    <row r="467" spans="1:32" ht="15.75" customHeight="1" x14ac:dyDescent="0.2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</row>
    <row r="468" spans="1:32" ht="15.75" customHeight="1" x14ac:dyDescent="0.2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</row>
    <row r="469" spans="1:32" ht="15.75" customHeight="1" x14ac:dyDescent="0.2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</row>
    <row r="470" spans="1:32" ht="15.75" customHeight="1" x14ac:dyDescent="0.2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</row>
    <row r="471" spans="1:32" ht="15.75" customHeight="1" x14ac:dyDescent="0.2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</row>
    <row r="472" spans="1:32" ht="15.75" customHeight="1" x14ac:dyDescent="0.2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</row>
    <row r="473" spans="1:32" ht="15.75" customHeight="1" x14ac:dyDescent="0.2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</row>
    <row r="474" spans="1:32" ht="15.75" customHeight="1" x14ac:dyDescent="0.2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</row>
    <row r="475" spans="1:32" ht="15.75" customHeight="1" x14ac:dyDescent="0.2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</row>
    <row r="476" spans="1:32" ht="15.75" customHeight="1" x14ac:dyDescent="0.2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</row>
    <row r="477" spans="1:32" ht="15.75" customHeight="1" x14ac:dyDescent="0.2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</row>
    <row r="478" spans="1:32" ht="15.75" customHeight="1" x14ac:dyDescent="0.2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</row>
    <row r="479" spans="1:32" ht="15.75" customHeight="1" x14ac:dyDescent="0.2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</row>
    <row r="480" spans="1:32" ht="15.75" customHeight="1" x14ac:dyDescent="0.2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</row>
    <row r="481" spans="1:32" ht="15.75" customHeight="1" x14ac:dyDescent="0.2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</row>
    <row r="482" spans="1:32" ht="15.75" customHeight="1" x14ac:dyDescent="0.2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</row>
    <row r="483" spans="1:32" ht="15.75" customHeight="1" x14ac:dyDescent="0.2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</row>
    <row r="484" spans="1:32" ht="15.75" customHeight="1" x14ac:dyDescent="0.2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</row>
    <row r="485" spans="1:32" ht="15.75" customHeight="1" x14ac:dyDescent="0.2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</row>
    <row r="486" spans="1:32" ht="15.75" customHeight="1" x14ac:dyDescent="0.2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</row>
    <row r="487" spans="1:32" ht="15.75" customHeight="1" x14ac:dyDescent="0.2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</row>
    <row r="488" spans="1:32" ht="15.75" customHeight="1" x14ac:dyDescent="0.2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</row>
    <row r="489" spans="1:32" ht="15.75" customHeight="1" x14ac:dyDescent="0.2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</row>
    <row r="490" spans="1:32" ht="15.75" customHeight="1" x14ac:dyDescent="0.2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</row>
    <row r="491" spans="1:32" ht="15.75" customHeight="1" x14ac:dyDescent="0.2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</row>
    <row r="492" spans="1:32" ht="15.75" customHeight="1" x14ac:dyDescent="0.2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</row>
    <row r="493" spans="1:32" ht="15.75" customHeight="1" x14ac:dyDescent="0.2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</row>
    <row r="494" spans="1:32" ht="15.75" customHeight="1" x14ac:dyDescent="0.2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</row>
    <row r="495" spans="1:32" ht="15.75" customHeight="1" x14ac:dyDescent="0.2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</row>
    <row r="496" spans="1:32" ht="15.75" customHeight="1" x14ac:dyDescent="0.2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</row>
    <row r="497" spans="1:32" ht="15.75" customHeight="1" x14ac:dyDescent="0.2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</row>
    <row r="498" spans="1:32" ht="15.75" customHeight="1" x14ac:dyDescent="0.2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</row>
    <row r="499" spans="1:32" ht="15.75" customHeight="1" x14ac:dyDescent="0.2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</row>
    <row r="500" spans="1:32" ht="15.75" customHeight="1" x14ac:dyDescent="0.2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</row>
    <row r="501" spans="1:32" ht="15.75" customHeight="1" x14ac:dyDescent="0.2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</row>
    <row r="502" spans="1:32" ht="15.75" customHeight="1" x14ac:dyDescent="0.2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</row>
    <row r="503" spans="1:32" ht="15.75" customHeight="1" x14ac:dyDescent="0.2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</row>
    <row r="504" spans="1:32" ht="15.75" customHeight="1" x14ac:dyDescent="0.2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</row>
    <row r="505" spans="1:32" ht="15.75" customHeight="1" x14ac:dyDescent="0.2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</row>
    <row r="506" spans="1:32" ht="15.75" customHeight="1" x14ac:dyDescent="0.2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</row>
    <row r="507" spans="1:32" ht="15.75" customHeight="1" x14ac:dyDescent="0.2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</row>
    <row r="508" spans="1:32" ht="15.75" customHeight="1" x14ac:dyDescent="0.2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</row>
    <row r="509" spans="1:32" ht="15.75" customHeight="1" x14ac:dyDescent="0.2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</row>
    <row r="510" spans="1:32" ht="15.75" customHeight="1" x14ac:dyDescent="0.2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</row>
    <row r="511" spans="1:32" ht="15.75" customHeight="1" x14ac:dyDescent="0.2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</row>
    <row r="512" spans="1:32" ht="15.75" customHeight="1" x14ac:dyDescent="0.2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</row>
    <row r="513" spans="1:32" ht="15.75" customHeight="1" x14ac:dyDescent="0.2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</row>
    <row r="514" spans="1:32" ht="15.75" customHeight="1" x14ac:dyDescent="0.2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</row>
    <row r="515" spans="1:32" ht="15.75" customHeight="1" x14ac:dyDescent="0.2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</row>
    <row r="516" spans="1:32" ht="15.75" customHeight="1" x14ac:dyDescent="0.2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</row>
    <row r="517" spans="1:32" ht="15.75" customHeight="1" x14ac:dyDescent="0.2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</row>
    <row r="518" spans="1:32" ht="15.75" customHeight="1" x14ac:dyDescent="0.2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</row>
    <row r="519" spans="1:32" ht="15.75" customHeight="1" x14ac:dyDescent="0.2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</row>
    <row r="520" spans="1:32" ht="15.75" customHeight="1" x14ac:dyDescent="0.2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</row>
    <row r="521" spans="1:32" ht="15.75" customHeight="1" x14ac:dyDescent="0.2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</row>
    <row r="522" spans="1:32" ht="15.75" customHeight="1" x14ac:dyDescent="0.2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</row>
    <row r="523" spans="1:32" ht="15.75" customHeight="1" x14ac:dyDescent="0.2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</row>
    <row r="524" spans="1:32" ht="15.75" customHeight="1" x14ac:dyDescent="0.2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</row>
    <row r="525" spans="1:32" ht="15.75" customHeight="1" x14ac:dyDescent="0.2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</row>
    <row r="526" spans="1:32" ht="15.75" customHeight="1" x14ac:dyDescent="0.2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</row>
    <row r="527" spans="1:32" ht="15.75" customHeight="1" x14ac:dyDescent="0.2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</row>
    <row r="528" spans="1:32" ht="15.75" customHeight="1" x14ac:dyDescent="0.2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</row>
    <row r="529" spans="1:32" ht="15.75" customHeight="1" x14ac:dyDescent="0.2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</row>
    <row r="530" spans="1:32" ht="15.75" customHeight="1" x14ac:dyDescent="0.2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</row>
    <row r="531" spans="1:32" ht="15.75" customHeight="1" x14ac:dyDescent="0.2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</row>
    <row r="532" spans="1:32" ht="15.75" customHeight="1" x14ac:dyDescent="0.2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</row>
    <row r="533" spans="1:32" ht="15.75" customHeight="1" x14ac:dyDescent="0.2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</row>
    <row r="534" spans="1:32" ht="15.75" customHeight="1" x14ac:dyDescent="0.2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</row>
    <row r="535" spans="1:32" ht="15.75" customHeight="1" x14ac:dyDescent="0.2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</row>
    <row r="536" spans="1:32" ht="15.75" customHeight="1" x14ac:dyDescent="0.2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</row>
    <row r="537" spans="1:32" ht="15.75" customHeight="1" x14ac:dyDescent="0.2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</row>
    <row r="538" spans="1:32" ht="15.75" customHeight="1" x14ac:dyDescent="0.2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</row>
    <row r="539" spans="1:32" ht="15.75" customHeight="1" x14ac:dyDescent="0.2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</row>
    <row r="540" spans="1:32" ht="15.75" customHeight="1" x14ac:dyDescent="0.2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</row>
    <row r="541" spans="1:32" ht="15.75" customHeight="1" x14ac:dyDescent="0.2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</row>
    <row r="542" spans="1:32" ht="15.75" customHeight="1" x14ac:dyDescent="0.2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</row>
    <row r="543" spans="1:32" ht="15.75" customHeight="1" x14ac:dyDescent="0.2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</row>
    <row r="544" spans="1:32" ht="15.75" customHeight="1" x14ac:dyDescent="0.2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</row>
    <row r="545" spans="1:32" ht="15.75" customHeight="1" x14ac:dyDescent="0.2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</row>
    <row r="546" spans="1:32" ht="15.75" customHeight="1" x14ac:dyDescent="0.2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</row>
    <row r="547" spans="1:32" ht="15.75" customHeight="1" x14ac:dyDescent="0.2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</row>
    <row r="548" spans="1:32" ht="15.75" customHeight="1" x14ac:dyDescent="0.2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</row>
    <row r="549" spans="1:32" ht="15.75" customHeight="1" x14ac:dyDescent="0.2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</row>
    <row r="550" spans="1:32" ht="15.75" customHeight="1" x14ac:dyDescent="0.2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</row>
    <row r="551" spans="1:32" ht="15.75" customHeight="1" x14ac:dyDescent="0.2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</row>
    <row r="552" spans="1:32" ht="15.75" customHeight="1" x14ac:dyDescent="0.2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</row>
    <row r="553" spans="1:32" ht="15.75" customHeight="1" x14ac:dyDescent="0.2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</row>
    <row r="554" spans="1:32" ht="15.75" customHeight="1" x14ac:dyDescent="0.2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</row>
    <row r="555" spans="1:32" ht="15.75" customHeight="1" x14ac:dyDescent="0.2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</row>
    <row r="556" spans="1:32" ht="15.75" customHeight="1" x14ac:dyDescent="0.2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</row>
    <row r="557" spans="1:32" ht="15.75" customHeight="1" x14ac:dyDescent="0.2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</row>
    <row r="558" spans="1:32" ht="15.75" customHeight="1" x14ac:dyDescent="0.2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</row>
    <row r="559" spans="1:32" ht="15.75" customHeight="1" x14ac:dyDescent="0.2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</row>
    <row r="560" spans="1:32" ht="15.75" customHeight="1" x14ac:dyDescent="0.2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</row>
    <row r="561" spans="1:32" ht="15.75" customHeight="1" x14ac:dyDescent="0.2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</row>
    <row r="562" spans="1:32" ht="15.75" customHeight="1" x14ac:dyDescent="0.2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</row>
    <row r="563" spans="1:32" ht="15.75" customHeight="1" x14ac:dyDescent="0.2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</row>
    <row r="564" spans="1:32" ht="15.75" customHeight="1" x14ac:dyDescent="0.2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</row>
    <row r="565" spans="1:32" ht="15.75" customHeight="1" x14ac:dyDescent="0.2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</row>
    <row r="566" spans="1:32" ht="15.75" customHeight="1" x14ac:dyDescent="0.2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</row>
    <row r="567" spans="1:32" ht="15.75" customHeight="1" x14ac:dyDescent="0.2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</row>
    <row r="568" spans="1:32" ht="15.75" customHeight="1" x14ac:dyDescent="0.2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</row>
    <row r="569" spans="1:32" ht="15.75" customHeight="1" x14ac:dyDescent="0.2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</row>
    <row r="570" spans="1:32" ht="15.75" customHeight="1" x14ac:dyDescent="0.2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</row>
    <row r="571" spans="1:32" ht="15.75" customHeight="1" x14ac:dyDescent="0.2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</row>
    <row r="572" spans="1:32" ht="15.75" customHeight="1" x14ac:dyDescent="0.2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</row>
    <row r="573" spans="1:32" ht="15.75" customHeight="1" x14ac:dyDescent="0.2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</row>
    <row r="574" spans="1:32" ht="15.75" customHeight="1" x14ac:dyDescent="0.2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</row>
    <row r="575" spans="1:32" ht="15.75" customHeight="1" x14ac:dyDescent="0.2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</row>
    <row r="576" spans="1:32" ht="15.75" customHeight="1" x14ac:dyDescent="0.2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</row>
    <row r="577" spans="1:32" ht="15.75" customHeight="1" x14ac:dyDescent="0.2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</row>
    <row r="578" spans="1:32" ht="15.75" customHeight="1" x14ac:dyDescent="0.2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</row>
    <row r="579" spans="1:32" ht="15.75" customHeight="1" x14ac:dyDescent="0.2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</row>
    <row r="580" spans="1:32" ht="15.75" customHeight="1" x14ac:dyDescent="0.2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</row>
    <row r="581" spans="1:32" ht="15.75" customHeight="1" x14ac:dyDescent="0.2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</row>
    <row r="582" spans="1:32" ht="15.75" customHeight="1" x14ac:dyDescent="0.2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</row>
    <row r="583" spans="1:32" ht="15.75" customHeight="1" x14ac:dyDescent="0.2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</row>
    <row r="584" spans="1:32" ht="15.75" customHeight="1" x14ac:dyDescent="0.2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</row>
    <row r="585" spans="1:32" ht="15.75" customHeight="1" x14ac:dyDescent="0.2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</row>
    <row r="586" spans="1:32" ht="15.75" customHeight="1" x14ac:dyDescent="0.2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</row>
    <row r="587" spans="1:32" ht="15.75" customHeight="1" x14ac:dyDescent="0.2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</row>
    <row r="588" spans="1:32" ht="15.75" customHeight="1" x14ac:dyDescent="0.2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</row>
    <row r="589" spans="1:32" ht="15.75" customHeight="1" x14ac:dyDescent="0.2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</row>
    <row r="590" spans="1:32" ht="15.75" customHeight="1" x14ac:dyDescent="0.2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</row>
    <row r="591" spans="1:32" ht="15.75" customHeight="1" x14ac:dyDescent="0.2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</row>
    <row r="592" spans="1:32" ht="15.75" customHeight="1" x14ac:dyDescent="0.2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</row>
    <row r="593" spans="1:32" ht="15.75" customHeight="1" x14ac:dyDescent="0.2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</row>
    <row r="594" spans="1:32" ht="15.75" customHeight="1" x14ac:dyDescent="0.2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</row>
    <row r="595" spans="1:32" ht="15.75" customHeight="1" x14ac:dyDescent="0.2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</row>
    <row r="596" spans="1:32" ht="15.75" customHeight="1" x14ac:dyDescent="0.2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</row>
    <row r="597" spans="1:32" ht="15.75" customHeight="1" x14ac:dyDescent="0.2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</row>
    <row r="598" spans="1:32" ht="15.75" customHeight="1" x14ac:dyDescent="0.2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</row>
    <row r="599" spans="1:32" ht="15.75" customHeight="1" x14ac:dyDescent="0.2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</row>
    <row r="600" spans="1:32" ht="15.75" customHeight="1" x14ac:dyDescent="0.2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</row>
    <row r="601" spans="1:32" ht="15.75" customHeight="1" x14ac:dyDescent="0.2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</row>
    <row r="602" spans="1:32" ht="15.75" customHeight="1" x14ac:dyDescent="0.2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</row>
    <row r="603" spans="1:32" ht="15.75" customHeight="1" x14ac:dyDescent="0.2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</row>
    <row r="604" spans="1:32" ht="15.75" customHeight="1" x14ac:dyDescent="0.2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</row>
    <row r="605" spans="1:32" ht="15.75" customHeight="1" x14ac:dyDescent="0.2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</row>
    <row r="606" spans="1:32" ht="15.75" customHeight="1" x14ac:dyDescent="0.2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</row>
    <row r="607" spans="1:32" ht="15.75" customHeight="1" x14ac:dyDescent="0.2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</row>
    <row r="608" spans="1:32" ht="15.75" customHeight="1" x14ac:dyDescent="0.2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</row>
    <row r="609" spans="1:32" ht="15.75" customHeight="1" x14ac:dyDescent="0.2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</row>
    <row r="610" spans="1:32" ht="15.75" customHeight="1" x14ac:dyDescent="0.2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</row>
    <row r="611" spans="1:32" ht="15.75" customHeight="1" x14ac:dyDescent="0.2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</row>
    <row r="612" spans="1:32" ht="15.75" customHeight="1" x14ac:dyDescent="0.2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</row>
    <row r="613" spans="1:32" ht="15.75" customHeight="1" x14ac:dyDescent="0.2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</row>
    <row r="614" spans="1:32" ht="15.75" customHeight="1" x14ac:dyDescent="0.2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</row>
    <row r="615" spans="1:32" ht="15.75" customHeight="1" x14ac:dyDescent="0.2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</row>
    <row r="616" spans="1:32" ht="15.75" customHeight="1" x14ac:dyDescent="0.2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</row>
    <row r="617" spans="1:32" ht="15.75" customHeight="1" x14ac:dyDescent="0.2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</row>
    <row r="618" spans="1:32" ht="15.75" customHeight="1" x14ac:dyDescent="0.2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</row>
    <row r="619" spans="1:32" ht="15.75" customHeight="1" x14ac:dyDescent="0.2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</row>
    <row r="620" spans="1:32" ht="15.75" customHeight="1" x14ac:dyDescent="0.2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</row>
    <row r="621" spans="1:32" ht="15.75" customHeight="1" x14ac:dyDescent="0.2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</row>
    <row r="622" spans="1:32" ht="15.75" customHeight="1" x14ac:dyDescent="0.2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</row>
    <row r="623" spans="1:32" ht="15.75" customHeight="1" x14ac:dyDescent="0.2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</row>
    <row r="624" spans="1:32" ht="15.75" customHeight="1" x14ac:dyDescent="0.2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</row>
    <row r="625" spans="1:32" ht="15.75" customHeight="1" x14ac:dyDescent="0.2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</row>
    <row r="626" spans="1:32" ht="15.75" customHeight="1" x14ac:dyDescent="0.2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</row>
    <row r="627" spans="1:32" ht="15.75" customHeight="1" x14ac:dyDescent="0.2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</row>
    <row r="628" spans="1:32" ht="15.75" customHeight="1" x14ac:dyDescent="0.2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</row>
    <row r="629" spans="1:32" ht="15.75" customHeight="1" x14ac:dyDescent="0.2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</row>
    <row r="630" spans="1:32" ht="15.75" customHeight="1" x14ac:dyDescent="0.2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</row>
    <row r="631" spans="1:32" ht="15.75" customHeight="1" x14ac:dyDescent="0.2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</row>
    <row r="632" spans="1:32" ht="15.75" customHeight="1" x14ac:dyDescent="0.2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</row>
    <row r="633" spans="1:32" ht="15.75" customHeight="1" x14ac:dyDescent="0.2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</row>
    <row r="634" spans="1:32" ht="15.75" customHeight="1" x14ac:dyDescent="0.2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</row>
    <row r="635" spans="1:32" ht="15.75" customHeight="1" x14ac:dyDescent="0.2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</row>
    <row r="636" spans="1:32" ht="15.75" customHeight="1" x14ac:dyDescent="0.2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</row>
    <row r="637" spans="1:32" ht="15.75" customHeight="1" x14ac:dyDescent="0.2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</row>
    <row r="638" spans="1:32" ht="15.75" customHeight="1" x14ac:dyDescent="0.2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</row>
    <row r="639" spans="1:32" ht="15.75" customHeight="1" x14ac:dyDescent="0.2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</row>
    <row r="640" spans="1:32" ht="15.75" customHeight="1" x14ac:dyDescent="0.2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</row>
    <row r="641" spans="1:32" ht="15.75" customHeight="1" x14ac:dyDescent="0.2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</row>
    <row r="642" spans="1:32" ht="15.75" customHeight="1" x14ac:dyDescent="0.2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</row>
    <row r="643" spans="1:32" ht="15.75" customHeight="1" x14ac:dyDescent="0.2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</row>
    <row r="644" spans="1:32" ht="15.75" customHeight="1" x14ac:dyDescent="0.2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</row>
    <row r="645" spans="1:32" ht="15.75" customHeight="1" x14ac:dyDescent="0.2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</row>
    <row r="646" spans="1:32" ht="15.75" customHeight="1" x14ac:dyDescent="0.2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</row>
    <row r="647" spans="1:32" ht="15.75" customHeight="1" x14ac:dyDescent="0.2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</row>
    <row r="648" spans="1:32" ht="15.75" customHeight="1" x14ac:dyDescent="0.2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</row>
    <row r="649" spans="1:32" ht="15.75" customHeight="1" x14ac:dyDescent="0.2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</row>
    <row r="650" spans="1:32" ht="15.75" customHeight="1" x14ac:dyDescent="0.2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</row>
    <row r="651" spans="1:32" ht="15.75" customHeight="1" x14ac:dyDescent="0.2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</row>
    <row r="652" spans="1:32" ht="15.75" customHeight="1" x14ac:dyDescent="0.2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</row>
    <row r="653" spans="1:32" ht="15.75" customHeight="1" x14ac:dyDescent="0.2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</row>
    <row r="654" spans="1:32" ht="15.75" customHeight="1" x14ac:dyDescent="0.2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</row>
    <row r="655" spans="1:32" ht="15.75" customHeight="1" x14ac:dyDescent="0.2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</row>
    <row r="656" spans="1:32" ht="15.75" customHeight="1" x14ac:dyDescent="0.2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</row>
    <row r="657" spans="1:32" ht="15.75" customHeight="1" x14ac:dyDescent="0.2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</row>
    <row r="658" spans="1:32" ht="15.75" customHeight="1" x14ac:dyDescent="0.2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</row>
    <row r="659" spans="1:32" ht="15.75" customHeight="1" x14ac:dyDescent="0.2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</row>
    <row r="660" spans="1:32" ht="15.75" customHeight="1" x14ac:dyDescent="0.2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</row>
    <row r="661" spans="1:32" ht="15.75" customHeight="1" x14ac:dyDescent="0.2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</row>
    <row r="662" spans="1:32" ht="15.75" customHeight="1" x14ac:dyDescent="0.2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</row>
    <row r="663" spans="1:32" ht="15.75" customHeight="1" x14ac:dyDescent="0.2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</row>
    <row r="664" spans="1:32" ht="15.75" customHeight="1" x14ac:dyDescent="0.2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</row>
    <row r="665" spans="1:32" ht="15.75" customHeight="1" x14ac:dyDescent="0.2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</row>
    <row r="666" spans="1:32" ht="15.75" customHeight="1" x14ac:dyDescent="0.2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</row>
    <row r="667" spans="1:32" ht="15.75" customHeight="1" x14ac:dyDescent="0.2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</row>
    <row r="668" spans="1:32" ht="15.75" customHeight="1" x14ac:dyDescent="0.2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</row>
    <row r="669" spans="1:32" ht="15.75" customHeight="1" x14ac:dyDescent="0.2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</row>
    <row r="670" spans="1:32" ht="15.75" customHeight="1" x14ac:dyDescent="0.2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</row>
    <row r="671" spans="1:32" ht="15.75" customHeight="1" x14ac:dyDescent="0.2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</row>
    <row r="672" spans="1:32" ht="15.75" customHeight="1" x14ac:dyDescent="0.2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</row>
    <row r="673" spans="1:32" ht="15.75" customHeight="1" x14ac:dyDescent="0.2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</row>
    <row r="674" spans="1:32" ht="15.75" customHeight="1" x14ac:dyDescent="0.2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</row>
    <row r="675" spans="1:32" ht="15.75" customHeight="1" x14ac:dyDescent="0.2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</row>
    <row r="676" spans="1:32" ht="15.75" customHeight="1" x14ac:dyDescent="0.2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</row>
    <row r="677" spans="1:32" ht="15.75" customHeight="1" x14ac:dyDescent="0.2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</row>
    <row r="678" spans="1:32" ht="15.75" customHeight="1" x14ac:dyDescent="0.2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</row>
    <row r="679" spans="1:32" ht="15.75" customHeight="1" x14ac:dyDescent="0.2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</row>
    <row r="680" spans="1:32" ht="15.75" customHeight="1" x14ac:dyDescent="0.2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</row>
    <row r="681" spans="1:32" ht="15.75" customHeight="1" x14ac:dyDescent="0.2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</row>
    <row r="682" spans="1:32" ht="15.75" customHeight="1" x14ac:dyDescent="0.2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</row>
    <row r="683" spans="1:32" ht="15.75" customHeight="1" x14ac:dyDescent="0.2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</row>
    <row r="684" spans="1:32" ht="15.75" customHeight="1" x14ac:dyDescent="0.2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</row>
    <row r="685" spans="1:32" ht="15.75" customHeight="1" x14ac:dyDescent="0.2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</row>
    <row r="686" spans="1:32" ht="15.75" customHeight="1" x14ac:dyDescent="0.2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</row>
    <row r="687" spans="1:32" ht="15.75" customHeight="1" x14ac:dyDescent="0.2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</row>
    <row r="688" spans="1:32" ht="15.75" customHeight="1" x14ac:dyDescent="0.2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</row>
    <row r="689" spans="1:32" ht="15.75" customHeight="1" x14ac:dyDescent="0.2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</row>
    <row r="690" spans="1:32" ht="15.75" customHeight="1" x14ac:dyDescent="0.2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</row>
    <row r="691" spans="1:32" ht="15.75" customHeight="1" x14ac:dyDescent="0.2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</row>
    <row r="692" spans="1:32" ht="15.75" customHeight="1" x14ac:dyDescent="0.2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</row>
    <row r="693" spans="1:32" ht="15.75" customHeight="1" x14ac:dyDescent="0.2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</row>
    <row r="694" spans="1:32" ht="15.75" customHeight="1" x14ac:dyDescent="0.2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</row>
    <row r="695" spans="1:32" ht="15.75" customHeight="1" x14ac:dyDescent="0.2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</row>
    <row r="696" spans="1:32" ht="15.75" customHeight="1" x14ac:dyDescent="0.2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</row>
    <row r="697" spans="1:32" ht="15.75" customHeight="1" x14ac:dyDescent="0.2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</row>
    <row r="698" spans="1:32" ht="15.75" customHeight="1" x14ac:dyDescent="0.2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</row>
    <row r="699" spans="1:32" ht="15.75" customHeight="1" x14ac:dyDescent="0.2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</row>
    <row r="700" spans="1:32" ht="15.75" customHeight="1" x14ac:dyDescent="0.2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</row>
    <row r="701" spans="1:32" ht="15.75" customHeight="1" x14ac:dyDescent="0.2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</row>
    <row r="702" spans="1:32" ht="15.75" customHeight="1" x14ac:dyDescent="0.2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</row>
    <row r="703" spans="1:32" ht="15.75" customHeight="1" x14ac:dyDescent="0.2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</row>
    <row r="704" spans="1:32" ht="15.75" customHeight="1" x14ac:dyDescent="0.2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</row>
    <row r="705" spans="1:32" ht="15.75" customHeight="1" x14ac:dyDescent="0.2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</row>
    <row r="706" spans="1:32" ht="15.75" customHeight="1" x14ac:dyDescent="0.2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</row>
    <row r="707" spans="1:32" ht="15.75" customHeight="1" x14ac:dyDescent="0.2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</row>
    <row r="708" spans="1:32" ht="15.75" customHeight="1" x14ac:dyDescent="0.2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</row>
    <row r="709" spans="1:32" ht="15.75" customHeight="1" x14ac:dyDescent="0.2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</row>
    <row r="710" spans="1:32" ht="15.75" customHeight="1" x14ac:dyDescent="0.2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</row>
    <row r="711" spans="1:32" ht="15.75" customHeight="1" x14ac:dyDescent="0.2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</row>
    <row r="712" spans="1:32" ht="15.75" customHeight="1" x14ac:dyDescent="0.2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</row>
    <row r="713" spans="1:32" ht="15.75" customHeight="1" x14ac:dyDescent="0.2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</row>
    <row r="714" spans="1:32" ht="15.75" customHeight="1" x14ac:dyDescent="0.2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</row>
    <row r="715" spans="1:32" ht="15.75" customHeight="1" x14ac:dyDescent="0.2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</row>
    <row r="716" spans="1:32" ht="15.75" customHeight="1" x14ac:dyDescent="0.2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</row>
    <row r="717" spans="1:32" ht="15.75" customHeight="1" x14ac:dyDescent="0.2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</row>
    <row r="718" spans="1:32" ht="15.75" customHeight="1" x14ac:dyDescent="0.2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</row>
    <row r="719" spans="1:32" ht="15.75" customHeight="1" x14ac:dyDescent="0.2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</row>
    <row r="720" spans="1:32" ht="15.75" customHeight="1" x14ac:dyDescent="0.2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</row>
    <row r="721" spans="1:32" ht="15.75" customHeight="1" x14ac:dyDescent="0.2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</row>
    <row r="722" spans="1:32" ht="15.75" customHeight="1" x14ac:dyDescent="0.2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</row>
    <row r="723" spans="1:32" ht="15.75" customHeight="1" x14ac:dyDescent="0.2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</row>
    <row r="724" spans="1:32" ht="15.75" customHeight="1" x14ac:dyDescent="0.2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</row>
    <row r="725" spans="1:32" ht="15.75" customHeight="1" x14ac:dyDescent="0.2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</row>
    <row r="726" spans="1:32" ht="15.75" customHeight="1" x14ac:dyDescent="0.2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</row>
    <row r="727" spans="1:32" ht="15.75" customHeight="1" x14ac:dyDescent="0.2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</row>
    <row r="728" spans="1:32" ht="15.75" customHeight="1" x14ac:dyDescent="0.2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</row>
    <row r="729" spans="1:32" ht="15.75" customHeight="1" x14ac:dyDescent="0.2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</row>
    <row r="730" spans="1:32" ht="15.75" customHeight="1" x14ac:dyDescent="0.2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</row>
    <row r="731" spans="1:32" ht="15.75" customHeight="1" x14ac:dyDescent="0.2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</row>
    <row r="732" spans="1:32" ht="15.75" customHeight="1" x14ac:dyDescent="0.2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</row>
    <row r="733" spans="1:32" ht="15.75" customHeight="1" x14ac:dyDescent="0.2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</row>
    <row r="734" spans="1:32" ht="15.75" customHeight="1" x14ac:dyDescent="0.2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</row>
    <row r="735" spans="1:32" ht="15.75" customHeight="1" x14ac:dyDescent="0.2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</row>
    <row r="736" spans="1:32" ht="15.75" customHeight="1" x14ac:dyDescent="0.2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</row>
    <row r="737" spans="1:32" ht="15.75" customHeight="1" x14ac:dyDescent="0.2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</row>
    <row r="738" spans="1:32" ht="15.75" customHeight="1" x14ac:dyDescent="0.2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</row>
    <row r="739" spans="1:32" ht="15.75" customHeight="1" x14ac:dyDescent="0.2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</row>
    <row r="740" spans="1:32" ht="15.75" customHeight="1" x14ac:dyDescent="0.2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</row>
    <row r="741" spans="1:32" ht="15.75" customHeight="1" x14ac:dyDescent="0.2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</row>
    <row r="742" spans="1:32" ht="15.75" customHeight="1" x14ac:dyDescent="0.2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</row>
    <row r="743" spans="1:32" ht="15.75" customHeight="1" x14ac:dyDescent="0.2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</row>
    <row r="744" spans="1:32" ht="15.75" customHeight="1" x14ac:dyDescent="0.2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</row>
    <row r="745" spans="1:32" ht="15.75" customHeight="1" x14ac:dyDescent="0.2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</row>
    <row r="746" spans="1:32" ht="15.75" customHeight="1" x14ac:dyDescent="0.2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</row>
    <row r="747" spans="1:32" ht="15.75" customHeight="1" x14ac:dyDescent="0.2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</row>
    <row r="748" spans="1:32" ht="15.75" customHeight="1" x14ac:dyDescent="0.2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</row>
    <row r="749" spans="1:32" ht="15.75" customHeight="1" x14ac:dyDescent="0.2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</row>
    <row r="750" spans="1:32" ht="15.75" customHeight="1" x14ac:dyDescent="0.2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</row>
    <row r="751" spans="1:32" ht="15.75" customHeight="1" x14ac:dyDescent="0.2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</row>
    <row r="752" spans="1:32" ht="15.75" customHeight="1" x14ac:dyDescent="0.2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</row>
    <row r="753" spans="1:32" ht="15.75" customHeight="1" x14ac:dyDescent="0.2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</row>
    <row r="754" spans="1:32" ht="15.75" customHeight="1" x14ac:dyDescent="0.2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</row>
    <row r="755" spans="1:32" ht="15.75" customHeight="1" x14ac:dyDescent="0.2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</row>
    <row r="756" spans="1:32" ht="15.75" customHeight="1" x14ac:dyDescent="0.2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</row>
    <row r="757" spans="1:32" ht="15.75" customHeight="1" x14ac:dyDescent="0.2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</row>
    <row r="758" spans="1:32" ht="15.75" customHeight="1" x14ac:dyDescent="0.2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</row>
    <row r="759" spans="1:32" ht="15.75" customHeight="1" x14ac:dyDescent="0.2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</row>
    <row r="760" spans="1:32" ht="15.75" customHeight="1" x14ac:dyDescent="0.2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</row>
    <row r="761" spans="1:32" ht="15.75" customHeight="1" x14ac:dyDescent="0.2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</row>
    <row r="762" spans="1:32" ht="15.75" customHeight="1" x14ac:dyDescent="0.2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</row>
    <row r="763" spans="1:32" ht="15.75" customHeight="1" x14ac:dyDescent="0.2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</row>
    <row r="764" spans="1:32" ht="15.75" customHeight="1" x14ac:dyDescent="0.2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</row>
    <row r="765" spans="1:32" ht="15.75" customHeight="1" x14ac:dyDescent="0.2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</row>
    <row r="766" spans="1:32" ht="15.75" customHeight="1" x14ac:dyDescent="0.2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</row>
    <row r="767" spans="1:32" ht="15.75" customHeight="1" x14ac:dyDescent="0.2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</row>
    <row r="768" spans="1:32" ht="15.75" customHeight="1" x14ac:dyDescent="0.2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</row>
    <row r="769" spans="1:32" ht="15.75" customHeight="1" x14ac:dyDescent="0.2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</row>
    <row r="770" spans="1:32" ht="15.75" customHeight="1" x14ac:dyDescent="0.2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</row>
    <row r="771" spans="1:32" ht="15.75" customHeight="1" x14ac:dyDescent="0.2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</row>
    <row r="772" spans="1:32" ht="15.75" customHeight="1" x14ac:dyDescent="0.2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</row>
    <row r="773" spans="1:32" ht="15.75" customHeight="1" x14ac:dyDescent="0.2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</row>
    <row r="774" spans="1:32" ht="15.75" customHeight="1" x14ac:dyDescent="0.2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</row>
    <row r="775" spans="1:32" ht="15.75" customHeight="1" x14ac:dyDescent="0.2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</row>
    <row r="776" spans="1:32" ht="15.75" customHeight="1" x14ac:dyDescent="0.2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</row>
    <row r="777" spans="1:32" ht="15.75" customHeight="1" x14ac:dyDescent="0.2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</row>
    <row r="778" spans="1:32" ht="15.75" customHeight="1" x14ac:dyDescent="0.2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</row>
    <row r="779" spans="1:32" ht="15.75" customHeight="1" x14ac:dyDescent="0.2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</row>
    <row r="780" spans="1:32" ht="15.75" customHeight="1" x14ac:dyDescent="0.2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</row>
    <row r="781" spans="1:32" ht="15.75" customHeight="1" x14ac:dyDescent="0.2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</row>
    <row r="782" spans="1:32" ht="15.75" customHeight="1" x14ac:dyDescent="0.2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</row>
    <row r="783" spans="1:32" ht="15.75" customHeight="1" x14ac:dyDescent="0.2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</row>
    <row r="784" spans="1:32" ht="15.75" customHeight="1" x14ac:dyDescent="0.2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</row>
    <row r="785" spans="1:32" ht="15.75" customHeight="1" x14ac:dyDescent="0.2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</row>
    <row r="786" spans="1:32" ht="15.75" customHeight="1" x14ac:dyDescent="0.2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</row>
    <row r="787" spans="1:32" ht="15.75" customHeight="1" x14ac:dyDescent="0.2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</row>
    <row r="788" spans="1:32" ht="15.75" customHeight="1" x14ac:dyDescent="0.2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</row>
    <row r="789" spans="1:32" ht="15.75" customHeight="1" x14ac:dyDescent="0.2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</row>
    <row r="790" spans="1:32" ht="15.75" customHeight="1" x14ac:dyDescent="0.2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</row>
    <row r="791" spans="1:32" ht="15.75" customHeight="1" x14ac:dyDescent="0.2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</row>
    <row r="792" spans="1:32" ht="15.75" customHeight="1" x14ac:dyDescent="0.2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</row>
    <row r="793" spans="1:32" ht="15.75" customHeight="1" x14ac:dyDescent="0.2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</row>
    <row r="794" spans="1:32" ht="15.75" customHeight="1" x14ac:dyDescent="0.2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</row>
    <row r="795" spans="1:32" ht="15.75" customHeight="1" x14ac:dyDescent="0.2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</row>
    <row r="796" spans="1:32" ht="15.75" customHeight="1" x14ac:dyDescent="0.2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</row>
    <row r="797" spans="1:32" ht="15.75" customHeight="1" x14ac:dyDescent="0.2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</row>
    <row r="798" spans="1:32" ht="15.75" customHeight="1" x14ac:dyDescent="0.2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</row>
    <row r="799" spans="1:32" ht="15.75" customHeight="1" x14ac:dyDescent="0.2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</row>
    <row r="800" spans="1:32" ht="15.75" customHeight="1" x14ac:dyDescent="0.2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</row>
    <row r="801" spans="1:32" ht="15.75" customHeight="1" x14ac:dyDescent="0.2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</row>
    <row r="802" spans="1:32" ht="15.75" customHeight="1" x14ac:dyDescent="0.2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</row>
    <row r="803" spans="1:32" ht="15.75" customHeight="1" x14ac:dyDescent="0.2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</row>
    <row r="804" spans="1:32" ht="15.75" customHeight="1" x14ac:dyDescent="0.2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</row>
    <row r="805" spans="1:32" ht="15.75" customHeight="1" x14ac:dyDescent="0.2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</row>
    <row r="806" spans="1:32" ht="15.75" customHeight="1" x14ac:dyDescent="0.2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</row>
    <row r="807" spans="1:32" ht="15.75" customHeight="1" x14ac:dyDescent="0.2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</row>
    <row r="808" spans="1:32" ht="15.75" customHeight="1" x14ac:dyDescent="0.2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</row>
    <row r="809" spans="1:32" ht="15.75" customHeight="1" x14ac:dyDescent="0.2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</row>
    <row r="810" spans="1:32" ht="15.75" customHeight="1" x14ac:dyDescent="0.2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</row>
    <row r="811" spans="1:32" ht="15.75" customHeight="1" x14ac:dyDescent="0.2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</row>
    <row r="812" spans="1:32" ht="15.75" customHeight="1" x14ac:dyDescent="0.2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</row>
    <row r="813" spans="1:32" ht="15.75" customHeight="1" x14ac:dyDescent="0.2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</row>
    <row r="814" spans="1:32" ht="15.75" customHeight="1" x14ac:dyDescent="0.2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</row>
    <row r="815" spans="1:32" ht="15.75" customHeight="1" x14ac:dyDescent="0.2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</row>
    <row r="816" spans="1:32" ht="15.75" customHeight="1" x14ac:dyDescent="0.2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</row>
    <row r="817" spans="1:32" ht="15.75" customHeight="1" x14ac:dyDescent="0.2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</row>
    <row r="818" spans="1:32" ht="15.75" customHeight="1" x14ac:dyDescent="0.2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</row>
    <row r="819" spans="1:32" ht="15.75" customHeight="1" x14ac:dyDescent="0.2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</row>
    <row r="820" spans="1:32" ht="15.75" customHeight="1" x14ac:dyDescent="0.2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</row>
    <row r="821" spans="1:32" ht="15.75" customHeight="1" x14ac:dyDescent="0.2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</row>
    <row r="822" spans="1:32" ht="15.75" customHeight="1" x14ac:dyDescent="0.2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</row>
    <row r="823" spans="1:32" ht="15.75" customHeight="1" x14ac:dyDescent="0.2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</row>
    <row r="824" spans="1:32" ht="15.75" customHeight="1" x14ac:dyDescent="0.2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</row>
    <row r="825" spans="1:32" ht="15.75" customHeight="1" x14ac:dyDescent="0.2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</row>
    <row r="826" spans="1:32" ht="15.75" customHeight="1" x14ac:dyDescent="0.2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</row>
    <row r="827" spans="1:32" ht="15.75" customHeight="1" x14ac:dyDescent="0.2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</row>
    <row r="828" spans="1:32" ht="15.75" customHeight="1" x14ac:dyDescent="0.2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</row>
    <row r="829" spans="1:32" ht="15.75" customHeight="1" x14ac:dyDescent="0.2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</row>
    <row r="830" spans="1:32" ht="15.75" customHeight="1" x14ac:dyDescent="0.2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</row>
    <row r="831" spans="1:32" ht="15.75" customHeight="1" x14ac:dyDescent="0.2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</row>
    <row r="832" spans="1:32" ht="15.75" customHeight="1" x14ac:dyDescent="0.2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</row>
    <row r="833" spans="1:32" ht="15.75" customHeight="1" x14ac:dyDescent="0.2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</row>
    <row r="834" spans="1:32" ht="15.75" customHeight="1" x14ac:dyDescent="0.2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</row>
    <row r="835" spans="1:32" ht="15.75" customHeight="1" x14ac:dyDescent="0.2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</row>
    <row r="836" spans="1:32" ht="15.75" customHeight="1" x14ac:dyDescent="0.2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</row>
    <row r="837" spans="1:32" ht="15.75" customHeight="1" x14ac:dyDescent="0.2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</row>
    <row r="838" spans="1:32" ht="15.75" customHeight="1" x14ac:dyDescent="0.2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</row>
    <row r="839" spans="1:32" ht="15.75" customHeight="1" x14ac:dyDescent="0.2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</row>
    <row r="840" spans="1:32" ht="15.75" customHeight="1" x14ac:dyDescent="0.2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</row>
    <row r="841" spans="1:32" ht="15.75" customHeight="1" x14ac:dyDescent="0.2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</row>
    <row r="842" spans="1:32" ht="15.75" customHeight="1" x14ac:dyDescent="0.2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</row>
    <row r="843" spans="1:32" ht="15.75" customHeight="1" x14ac:dyDescent="0.2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</row>
    <row r="844" spans="1:32" ht="15.75" customHeight="1" x14ac:dyDescent="0.2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</row>
    <row r="845" spans="1:32" ht="15.75" customHeight="1" x14ac:dyDescent="0.2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</row>
    <row r="846" spans="1:32" ht="15.75" customHeight="1" x14ac:dyDescent="0.2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</row>
    <row r="847" spans="1:32" ht="15.75" customHeight="1" x14ac:dyDescent="0.2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</row>
    <row r="848" spans="1:32" ht="15.75" customHeight="1" x14ac:dyDescent="0.2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</row>
    <row r="849" spans="1:32" ht="15.75" customHeight="1" x14ac:dyDescent="0.2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</row>
    <row r="850" spans="1:32" ht="15.75" customHeight="1" x14ac:dyDescent="0.2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</row>
    <row r="851" spans="1:32" ht="15.75" customHeight="1" x14ac:dyDescent="0.2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</row>
    <row r="852" spans="1:32" ht="15.75" customHeight="1" x14ac:dyDescent="0.2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</row>
    <row r="853" spans="1:32" ht="15.75" customHeight="1" x14ac:dyDescent="0.2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</row>
    <row r="854" spans="1:32" ht="15.75" customHeight="1" x14ac:dyDescent="0.2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</row>
    <row r="855" spans="1:32" ht="15.75" customHeight="1" x14ac:dyDescent="0.2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</row>
    <row r="856" spans="1:32" ht="15.75" customHeight="1" x14ac:dyDescent="0.2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</row>
    <row r="857" spans="1:32" ht="15.75" customHeight="1" x14ac:dyDescent="0.2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</row>
    <row r="858" spans="1:32" ht="15.75" customHeight="1" x14ac:dyDescent="0.2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</row>
    <row r="859" spans="1:32" ht="15.75" customHeight="1" x14ac:dyDescent="0.2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</row>
    <row r="860" spans="1:32" ht="15.75" customHeight="1" x14ac:dyDescent="0.2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</row>
    <row r="861" spans="1:32" ht="15.75" customHeight="1" x14ac:dyDescent="0.2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</row>
    <row r="862" spans="1:32" ht="15.75" customHeight="1" x14ac:dyDescent="0.2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</row>
    <row r="863" spans="1:32" ht="15.75" customHeight="1" x14ac:dyDescent="0.2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</row>
    <row r="864" spans="1:32" ht="15.75" customHeight="1" x14ac:dyDescent="0.2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</row>
    <row r="865" spans="1:32" ht="15.75" customHeight="1" x14ac:dyDescent="0.2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</row>
    <row r="866" spans="1:32" ht="15.75" customHeight="1" x14ac:dyDescent="0.2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</row>
    <row r="867" spans="1:32" ht="15.75" customHeight="1" x14ac:dyDescent="0.2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</row>
    <row r="868" spans="1:32" ht="15.75" customHeight="1" x14ac:dyDescent="0.2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</row>
    <row r="869" spans="1:32" ht="15.75" customHeight="1" x14ac:dyDescent="0.2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</row>
    <row r="870" spans="1:32" ht="15.75" customHeight="1" x14ac:dyDescent="0.2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</row>
    <row r="871" spans="1:32" ht="15.75" customHeight="1" x14ac:dyDescent="0.2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</row>
    <row r="872" spans="1:32" ht="15.75" customHeight="1" x14ac:dyDescent="0.2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</row>
    <row r="873" spans="1:32" ht="15.75" customHeight="1" x14ac:dyDescent="0.2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</row>
    <row r="874" spans="1:32" ht="15.75" customHeight="1" x14ac:dyDescent="0.2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</row>
    <row r="875" spans="1:32" ht="15.75" customHeight="1" x14ac:dyDescent="0.2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</row>
    <row r="876" spans="1:32" ht="15.75" customHeight="1" x14ac:dyDescent="0.2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</row>
    <row r="877" spans="1:32" ht="15.75" customHeight="1" x14ac:dyDescent="0.2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</row>
    <row r="878" spans="1:32" ht="15.75" customHeight="1" x14ac:dyDescent="0.2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</row>
    <row r="879" spans="1:32" ht="15.75" customHeight="1" x14ac:dyDescent="0.2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</row>
    <row r="880" spans="1:32" ht="15.75" customHeight="1" x14ac:dyDescent="0.2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</row>
    <row r="881" spans="1:32" ht="15.75" customHeight="1" x14ac:dyDescent="0.2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</row>
    <row r="882" spans="1:32" ht="15.75" customHeight="1" x14ac:dyDescent="0.2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</row>
    <row r="883" spans="1:32" ht="15.75" customHeight="1" x14ac:dyDescent="0.2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</row>
    <row r="884" spans="1:32" ht="15.75" customHeight="1" x14ac:dyDescent="0.2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</row>
    <row r="885" spans="1:32" ht="15.75" customHeight="1" x14ac:dyDescent="0.2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</row>
    <row r="886" spans="1:32" ht="15.75" customHeight="1" x14ac:dyDescent="0.2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</row>
    <row r="887" spans="1:32" ht="15.75" customHeight="1" x14ac:dyDescent="0.2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</row>
    <row r="888" spans="1:32" ht="15.75" customHeight="1" x14ac:dyDescent="0.2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</row>
    <row r="889" spans="1:32" ht="15.75" customHeight="1" x14ac:dyDescent="0.2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</row>
    <row r="890" spans="1:32" ht="15.75" customHeight="1" x14ac:dyDescent="0.2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</row>
    <row r="891" spans="1:32" ht="15.75" customHeight="1" x14ac:dyDescent="0.2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</row>
    <row r="892" spans="1:32" ht="15.75" customHeight="1" x14ac:dyDescent="0.2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</row>
    <row r="893" spans="1:32" ht="15.75" customHeight="1" x14ac:dyDescent="0.2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</row>
    <row r="894" spans="1:32" ht="15.75" customHeight="1" x14ac:dyDescent="0.2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</row>
    <row r="895" spans="1:32" ht="15.75" customHeight="1" x14ac:dyDescent="0.2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</row>
    <row r="896" spans="1:32" ht="15.75" customHeight="1" x14ac:dyDescent="0.2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</row>
    <row r="897" spans="1:32" ht="15.75" customHeight="1" x14ac:dyDescent="0.2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</row>
    <row r="898" spans="1:32" ht="15.75" customHeight="1" x14ac:dyDescent="0.2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</row>
    <row r="899" spans="1:32" ht="15.75" customHeight="1" x14ac:dyDescent="0.2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</row>
    <row r="900" spans="1:32" ht="15.75" customHeight="1" x14ac:dyDescent="0.2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</row>
    <row r="901" spans="1:32" ht="15.75" customHeight="1" x14ac:dyDescent="0.2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</row>
    <row r="902" spans="1:32" ht="15.75" customHeight="1" x14ac:dyDescent="0.2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</row>
    <row r="903" spans="1:32" ht="15.75" customHeight="1" x14ac:dyDescent="0.2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</row>
    <row r="904" spans="1:32" ht="15.75" customHeight="1" x14ac:dyDescent="0.2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</row>
    <row r="905" spans="1:32" ht="15.75" customHeight="1" x14ac:dyDescent="0.2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</row>
    <row r="906" spans="1:32" ht="15.75" customHeight="1" x14ac:dyDescent="0.2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</row>
    <row r="907" spans="1:32" ht="15.75" customHeight="1" x14ac:dyDescent="0.2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</row>
    <row r="908" spans="1:32" ht="15.75" customHeight="1" x14ac:dyDescent="0.2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</row>
    <row r="909" spans="1:32" ht="15.75" customHeight="1" x14ac:dyDescent="0.2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</row>
    <row r="910" spans="1:32" ht="15.75" customHeight="1" x14ac:dyDescent="0.2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</row>
    <row r="911" spans="1:32" ht="15.75" customHeight="1" x14ac:dyDescent="0.2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</row>
    <row r="912" spans="1:32" ht="15.75" customHeight="1" x14ac:dyDescent="0.2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</row>
    <row r="913" spans="1:32" ht="15.75" customHeight="1" x14ac:dyDescent="0.2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</row>
    <row r="914" spans="1:32" ht="15.75" customHeight="1" x14ac:dyDescent="0.2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</row>
    <row r="915" spans="1:32" ht="15.75" customHeight="1" x14ac:dyDescent="0.2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</row>
    <row r="916" spans="1:32" ht="15.75" customHeight="1" x14ac:dyDescent="0.2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</row>
    <row r="917" spans="1:32" ht="15.75" customHeight="1" x14ac:dyDescent="0.2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</row>
    <row r="918" spans="1:32" ht="15.75" customHeight="1" x14ac:dyDescent="0.2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</row>
    <row r="919" spans="1:32" ht="15.75" customHeight="1" x14ac:dyDescent="0.2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</row>
    <row r="920" spans="1:32" ht="15.75" customHeight="1" x14ac:dyDescent="0.2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</row>
    <row r="921" spans="1:32" ht="15.75" customHeight="1" x14ac:dyDescent="0.2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</row>
    <row r="922" spans="1:32" ht="15.75" customHeight="1" x14ac:dyDescent="0.2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</row>
    <row r="923" spans="1:32" ht="15.75" customHeight="1" x14ac:dyDescent="0.2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</row>
    <row r="924" spans="1:32" ht="15.75" customHeight="1" x14ac:dyDescent="0.2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</row>
    <row r="925" spans="1:32" ht="15.75" customHeight="1" x14ac:dyDescent="0.2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</row>
    <row r="926" spans="1:32" ht="15.75" customHeight="1" x14ac:dyDescent="0.2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</row>
    <row r="927" spans="1:32" ht="15.75" customHeight="1" x14ac:dyDescent="0.2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</row>
    <row r="928" spans="1:32" ht="15.75" customHeight="1" x14ac:dyDescent="0.2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</row>
    <row r="929" spans="1:32" ht="15.75" customHeight="1" x14ac:dyDescent="0.2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</row>
    <row r="930" spans="1:32" ht="15.75" customHeight="1" x14ac:dyDescent="0.2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</row>
    <row r="931" spans="1:32" ht="15.75" customHeight="1" x14ac:dyDescent="0.2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</row>
    <row r="932" spans="1:32" ht="15.75" customHeight="1" x14ac:dyDescent="0.2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</row>
    <row r="933" spans="1:32" ht="15.75" customHeight="1" x14ac:dyDescent="0.2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</row>
  </sheetData>
  <sheetProtection password="DBDA" sheet="1" objects="1" scenarios="1"/>
  <mergeCells count="15">
    <mergeCell ref="W12:X12"/>
    <mergeCell ref="R12:S12"/>
    <mergeCell ref="A1:G4"/>
    <mergeCell ref="H2:M2"/>
    <mergeCell ref="H4:M4"/>
    <mergeCell ref="B6:G6"/>
    <mergeCell ref="O9:Q9"/>
    <mergeCell ref="T9:V9"/>
    <mergeCell ref="C12:D12"/>
    <mergeCell ref="T12:V12"/>
    <mergeCell ref="E12:H12"/>
    <mergeCell ref="I12:J12"/>
    <mergeCell ref="K12:L12"/>
    <mergeCell ref="M12:N12"/>
    <mergeCell ref="O12:Q12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Financiera</vt:lpstr>
      <vt:lpstr>Experiencia</vt:lpstr>
      <vt:lpstr>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Ingeniero_Soporte</dc:creator>
  <cp:lastModifiedBy>Leonor.Herrera</cp:lastModifiedBy>
  <dcterms:created xsi:type="dcterms:W3CDTF">2020-11-14T18:06:27Z</dcterms:created>
  <dcterms:modified xsi:type="dcterms:W3CDTF">2020-12-03T22:34:30Z</dcterms:modified>
</cp:coreProperties>
</file>